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452" tabRatio="848" activeTab="1"/>
  </bookViews>
  <sheets>
    <sheet name="методология" sheetId="1" r:id="rId1"/>
    <sheet name="ФМ_усл" sheetId="2" r:id="rId2"/>
    <sheet name="ФМ_отч" sheetId="3" r:id="rId3"/>
    <sheet name="Бюджет" sheetId="4" r:id="rId4"/>
    <sheet name="Бюдж_отч" sheetId="5" r:id="rId5"/>
    <sheet name="Бюдж_отч_объекты" sheetId="6" r:id="rId6"/>
    <sheet name="KPI" sheetId="8" r:id="rId7"/>
    <sheet name="структура" sheetId="9" r:id="rId8"/>
  </sheets>
  <definedNames>
    <definedName name="_xlnm._FilterDatabase" localSheetId="6" hidden="1">KPI!$C$7:$H$8</definedName>
    <definedName name="_xlnm._FilterDatabase" localSheetId="4" hidden="1">Бюдж_отч!$G$10:$H$162</definedName>
    <definedName name="_xlnm._FilterDatabase" localSheetId="5" hidden="1">Бюдж_отч_объекты!$G$10:$H$10</definedName>
    <definedName name="_xlnm._FilterDatabase" localSheetId="3" hidden="1">Бюджет!$E$10:$P$655</definedName>
    <definedName name="_xlnm._FilterDatabase" localSheetId="2" hidden="1">ФМ_отч!$G$10:$H$153</definedName>
  </definedNames>
  <calcPr calcId="162913"/>
</workbook>
</file>

<file path=xl/calcChain.xml><?xml version="1.0" encoding="utf-8"?>
<calcChain xmlns="http://schemas.openxmlformats.org/spreadsheetml/2006/main">
  <c r="AD33" i="2" l="1"/>
  <c r="C4" i="9" l="1"/>
  <c r="C3" i="9"/>
  <c r="C4" i="8"/>
  <c r="C3" i="8"/>
  <c r="G7" i="6"/>
  <c r="C4" i="6"/>
  <c r="C3" i="6"/>
  <c r="G7" i="5"/>
  <c r="C4" i="5"/>
  <c r="C3" i="5"/>
  <c r="G7" i="4"/>
  <c r="C4" i="4"/>
  <c r="C3" i="4"/>
  <c r="C4" i="3"/>
  <c r="C3" i="3"/>
  <c r="E8" i="2"/>
  <c r="C4" i="2"/>
  <c r="C3" i="2"/>
  <c r="K103" i="6" l="1"/>
  <c r="H101" i="6"/>
  <c r="H100" i="6"/>
  <c r="H99" i="6"/>
  <c r="H98" i="6"/>
  <c r="H97" i="6"/>
  <c r="K93" i="6"/>
  <c r="H91" i="6"/>
  <c r="H90" i="6"/>
  <c r="H89" i="6"/>
  <c r="H88" i="6"/>
  <c r="H87" i="6"/>
  <c r="K83" i="6"/>
  <c r="H81" i="6"/>
  <c r="H80" i="6"/>
  <c r="H79" i="6"/>
  <c r="H78" i="6"/>
  <c r="H77" i="6"/>
  <c r="K73" i="6"/>
  <c r="H71" i="6"/>
  <c r="H70" i="6"/>
  <c r="H69" i="6"/>
  <c r="H68" i="6"/>
  <c r="H67" i="6"/>
  <c r="K63" i="6"/>
  <c r="H61" i="6"/>
  <c r="H60" i="6"/>
  <c r="H59" i="6"/>
  <c r="H58" i="6"/>
  <c r="H57" i="6"/>
  <c r="K53" i="6"/>
  <c r="H51" i="6"/>
  <c r="H50" i="6"/>
  <c r="H49" i="6"/>
  <c r="H48" i="6"/>
  <c r="H47" i="6"/>
  <c r="K43" i="6"/>
  <c r="H41" i="6"/>
  <c r="H40" i="6"/>
  <c r="H39" i="6"/>
  <c r="H38" i="6"/>
  <c r="H37" i="6"/>
  <c r="K31" i="6"/>
  <c r="H29" i="6"/>
  <c r="H28" i="6"/>
  <c r="H27" i="6"/>
  <c r="H26" i="6"/>
  <c r="H25" i="6"/>
  <c r="K21" i="6"/>
  <c r="H19" i="6"/>
  <c r="H18" i="6"/>
  <c r="H17" i="6"/>
  <c r="H16" i="6"/>
  <c r="H15" i="6"/>
  <c r="E237" i="6"/>
  <c r="X134" i="6"/>
  <c r="H244" i="6"/>
  <c r="C244" i="6"/>
  <c r="B244" i="6"/>
  <c r="H243" i="6"/>
  <c r="C243" i="6"/>
  <c r="B243" i="6"/>
  <c r="H242" i="6"/>
  <c r="C242" i="6"/>
  <c r="B242" i="6"/>
  <c r="H241" i="6"/>
  <c r="C241" i="6"/>
  <c r="B241" i="6"/>
  <c r="H240" i="6"/>
  <c r="C240" i="6"/>
  <c r="B240" i="6"/>
  <c r="H239" i="6"/>
  <c r="F239" i="6"/>
  <c r="C239" i="6"/>
  <c r="B239" i="6"/>
  <c r="H237" i="6"/>
  <c r="H233" i="6"/>
  <c r="H232" i="6"/>
  <c r="H231" i="6"/>
  <c r="H230" i="6"/>
  <c r="H229" i="6"/>
  <c r="H228" i="6"/>
  <c r="H227" i="6"/>
  <c r="H226" i="6"/>
  <c r="H225" i="6"/>
  <c r="H224" i="6"/>
  <c r="H223" i="6"/>
  <c r="H222" i="6"/>
  <c r="H219" i="6"/>
  <c r="H216" i="6"/>
  <c r="H215" i="6"/>
  <c r="H214" i="6"/>
  <c r="H213" i="6"/>
  <c r="H212" i="6"/>
  <c r="H211" i="6"/>
  <c r="C211" i="6"/>
  <c r="B211" i="6"/>
  <c r="H210" i="6"/>
  <c r="C210" i="6"/>
  <c r="B210" i="6"/>
  <c r="H209" i="6"/>
  <c r="C209" i="6"/>
  <c r="B209" i="6"/>
  <c r="H208" i="6"/>
  <c r="C208" i="6"/>
  <c r="B208" i="6"/>
  <c r="H207" i="6"/>
  <c r="C207" i="6"/>
  <c r="B207" i="6"/>
  <c r="H206" i="6"/>
  <c r="F206" i="6"/>
  <c r="C206" i="6"/>
  <c r="B206" i="6"/>
  <c r="H205" i="6"/>
  <c r="H202" i="6"/>
  <c r="H199" i="6"/>
  <c r="G199" i="6"/>
  <c r="E199" i="6"/>
  <c r="H194" i="6"/>
  <c r="H191" i="6"/>
  <c r="H188" i="6"/>
  <c r="AU185" i="6"/>
  <c r="AT185" i="6"/>
  <c r="AS185" i="6"/>
  <c r="AR185" i="6"/>
  <c r="AQ185" i="6"/>
  <c r="AP185" i="6"/>
  <c r="AO185" i="6"/>
  <c r="AN185" i="6"/>
  <c r="AM185" i="6"/>
  <c r="AL185" i="6"/>
  <c r="AK185" i="6"/>
  <c r="AJ185" i="6"/>
  <c r="AI185" i="6"/>
  <c r="AH185" i="6"/>
  <c r="AG185" i="6"/>
  <c r="AF185" i="6"/>
  <c r="AE185" i="6"/>
  <c r="AD185" i="6"/>
  <c r="AC185" i="6"/>
  <c r="AB185" i="6"/>
  <c r="AA185" i="6"/>
  <c r="Z185" i="6"/>
  <c r="Y185" i="6"/>
  <c r="X185" i="6"/>
  <c r="H185" i="6"/>
  <c r="K182" i="6"/>
  <c r="H180" i="6"/>
  <c r="H179" i="6"/>
  <c r="H177" i="6"/>
  <c r="H175" i="6"/>
  <c r="K172" i="6"/>
  <c r="H170" i="6"/>
  <c r="H169" i="6"/>
  <c r="H168" i="6"/>
  <c r="H167" i="6"/>
  <c r="H166" i="6"/>
  <c r="H165" i="6"/>
  <c r="H164" i="6"/>
  <c r="H163" i="6"/>
  <c r="H162" i="6"/>
  <c r="H161" i="6"/>
  <c r="H160" i="6"/>
  <c r="H159" i="6"/>
  <c r="H158" i="6"/>
  <c r="H157" i="6"/>
  <c r="H155" i="6"/>
  <c r="H153" i="6"/>
  <c r="H150" i="6"/>
  <c r="H147" i="6"/>
  <c r="K145" i="6"/>
  <c r="H142" i="6"/>
  <c r="H140" i="6"/>
  <c r="H138" i="6"/>
  <c r="H136" i="6"/>
  <c r="H134" i="6"/>
  <c r="G134" i="6"/>
  <c r="G152" i="6" s="1"/>
  <c r="E134" i="6"/>
  <c r="H129" i="6"/>
  <c r="H127" i="6"/>
  <c r="H124" i="6"/>
  <c r="H121" i="6"/>
  <c r="K118" i="6"/>
  <c r="H116" i="6"/>
  <c r="H115" i="6"/>
  <c r="H114" i="6"/>
  <c r="H113" i="6"/>
  <c r="H111" i="6"/>
  <c r="H109" i="6"/>
  <c r="H106" i="6"/>
  <c r="H95" i="6"/>
  <c r="H85" i="6"/>
  <c r="H75" i="6"/>
  <c r="H65" i="6"/>
  <c r="H55" i="6"/>
  <c r="H45" i="6"/>
  <c r="H35" i="6"/>
  <c r="H33" i="6"/>
  <c r="H23" i="6"/>
  <c r="H13" i="6"/>
  <c r="G13" i="6"/>
  <c r="G100" i="6" s="1"/>
  <c r="E13" i="6"/>
  <c r="T8" i="6"/>
  <c r="R8" i="6"/>
  <c r="K8" i="6"/>
  <c r="H8" i="6"/>
  <c r="X3" i="6"/>
  <c r="R2" i="6"/>
  <c r="H169" i="5"/>
  <c r="C169" i="5"/>
  <c r="B169" i="5"/>
  <c r="C168" i="5"/>
  <c r="B168" i="5"/>
  <c r="H168" i="5"/>
  <c r="H162" i="5"/>
  <c r="C167" i="5"/>
  <c r="B167" i="5"/>
  <c r="H167" i="5"/>
  <c r="H166" i="5"/>
  <c r="C166" i="5"/>
  <c r="B166" i="5"/>
  <c r="H165" i="5"/>
  <c r="C165" i="5"/>
  <c r="B165" i="5"/>
  <c r="H164" i="5"/>
  <c r="F164" i="5"/>
  <c r="C164" i="5"/>
  <c r="B164" i="5"/>
  <c r="C136" i="5"/>
  <c r="B136" i="5"/>
  <c r="C135" i="5"/>
  <c r="B135" i="5"/>
  <c r="C134" i="5"/>
  <c r="B134" i="5"/>
  <c r="C133" i="5"/>
  <c r="B133" i="5"/>
  <c r="C132" i="5"/>
  <c r="B132" i="5"/>
  <c r="C131" i="5"/>
  <c r="B131" i="5"/>
  <c r="F131" i="5"/>
  <c r="M40" i="4"/>
  <c r="E124" i="5"/>
  <c r="H46" i="5"/>
  <c r="N652" i="4"/>
  <c r="N651" i="4"/>
  <c r="N647" i="4"/>
  <c r="N646" i="4"/>
  <c r="N642" i="4"/>
  <c r="N641" i="4"/>
  <c r="N637" i="4"/>
  <c r="N636" i="4"/>
  <c r="N630" i="4"/>
  <c r="N624" i="4"/>
  <c r="N622" i="4"/>
  <c r="N620" i="4"/>
  <c r="N619" i="4"/>
  <c r="N615" i="4"/>
  <c r="N613" i="4"/>
  <c r="N606" i="4"/>
  <c r="N599" i="4"/>
  <c r="N588" i="4"/>
  <c r="N586" i="4"/>
  <c r="N580" i="4"/>
  <c r="N578" i="4"/>
  <c r="N572" i="4"/>
  <c r="N570" i="4"/>
  <c r="N564" i="4"/>
  <c r="N562" i="4"/>
  <c r="N556" i="4"/>
  <c r="N554" i="4"/>
  <c r="N548" i="4"/>
  <c r="N546" i="4"/>
  <c r="N540" i="4"/>
  <c r="N523" i="4"/>
  <c r="N522" i="4"/>
  <c r="N518" i="4"/>
  <c r="N517" i="4"/>
  <c r="N513" i="4"/>
  <c r="N512" i="4"/>
  <c r="N508" i="4"/>
  <c r="N507" i="4"/>
  <c r="N501" i="4"/>
  <c r="N495" i="4"/>
  <c r="N493" i="4"/>
  <c r="N491" i="4"/>
  <c r="N490" i="4"/>
  <c r="N486" i="4"/>
  <c r="N484" i="4"/>
  <c r="N477" i="4"/>
  <c r="N470" i="4"/>
  <c r="N459" i="4"/>
  <c r="N457" i="4"/>
  <c r="N451" i="4"/>
  <c r="N449" i="4"/>
  <c r="N443" i="4"/>
  <c r="N441" i="4"/>
  <c r="N435" i="4"/>
  <c r="N433" i="4"/>
  <c r="N427" i="4"/>
  <c r="N425" i="4"/>
  <c r="N419" i="4"/>
  <c r="N417" i="4"/>
  <c r="N411" i="4"/>
  <c r="N394" i="4"/>
  <c r="N393" i="4"/>
  <c r="N389" i="4"/>
  <c r="N388" i="4"/>
  <c r="N384" i="4"/>
  <c r="N383" i="4"/>
  <c r="N379" i="4"/>
  <c r="N378" i="4"/>
  <c r="N372" i="4"/>
  <c r="N366" i="4"/>
  <c r="N364" i="4"/>
  <c r="N362" i="4"/>
  <c r="N361" i="4"/>
  <c r="N357" i="4"/>
  <c r="N355" i="4"/>
  <c r="N348" i="4"/>
  <c r="N341" i="4"/>
  <c r="N330" i="4"/>
  <c r="N328" i="4"/>
  <c r="N322" i="4"/>
  <c r="N320" i="4"/>
  <c r="N314" i="4"/>
  <c r="N312" i="4"/>
  <c r="N306" i="4"/>
  <c r="N304" i="4"/>
  <c r="N298" i="4"/>
  <c r="N296" i="4"/>
  <c r="N290" i="4"/>
  <c r="N288" i="4"/>
  <c r="N282" i="4"/>
  <c r="N265" i="4"/>
  <c r="N264" i="4"/>
  <c r="N260" i="4"/>
  <c r="N259" i="4"/>
  <c r="N255" i="4"/>
  <c r="N254" i="4"/>
  <c r="N250" i="4"/>
  <c r="N249" i="4"/>
  <c r="N243" i="4"/>
  <c r="N237" i="4"/>
  <c r="N235" i="4"/>
  <c r="N233" i="4"/>
  <c r="N232" i="4"/>
  <c r="N228" i="4"/>
  <c r="N226" i="4"/>
  <c r="N219" i="4"/>
  <c r="N212" i="4"/>
  <c r="N201" i="4"/>
  <c r="N199" i="4"/>
  <c r="N193" i="4"/>
  <c r="N191" i="4"/>
  <c r="N185" i="4"/>
  <c r="N183" i="4"/>
  <c r="N177" i="4"/>
  <c r="N175" i="4"/>
  <c r="N169" i="4"/>
  <c r="N167" i="4"/>
  <c r="N161" i="4"/>
  <c r="N159" i="4"/>
  <c r="N153" i="4"/>
  <c r="N136" i="4"/>
  <c r="N131" i="4"/>
  <c r="N126" i="4"/>
  <c r="N121" i="4"/>
  <c r="N106" i="4"/>
  <c r="N104" i="4"/>
  <c r="N103" i="4"/>
  <c r="N99" i="4"/>
  <c r="N72" i="4"/>
  <c r="N64" i="4"/>
  <c r="N56" i="4"/>
  <c r="N48" i="4"/>
  <c r="N40" i="4"/>
  <c r="N32" i="4"/>
  <c r="H93" i="5"/>
  <c r="H92" i="5"/>
  <c r="H91" i="5"/>
  <c r="H90" i="5"/>
  <c r="H89" i="5"/>
  <c r="H88" i="5"/>
  <c r="H87" i="5"/>
  <c r="H86" i="5"/>
  <c r="H85" i="5"/>
  <c r="H84" i="5"/>
  <c r="H83" i="5"/>
  <c r="H82" i="5"/>
  <c r="H41" i="5"/>
  <c r="H41" i="3"/>
  <c r="E13" i="5"/>
  <c r="M651" i="4"/>
  <c r="M646" i="4"/>
  <c r="M641" i="4"/>
  <c r="M636" i="4"/>
  <c r="M522" i="4"/>
  <c r="M517" i="4"/>
  <c r="M512" i="4"/>
  <c r="M507" i="4"/>
  <c r="M393" i="4"/>
  <c r="M388" i="4"/>
  <c r="M383" i="4"/>
  <c r="M378" i="4"/>
  <c r="M264" i="4"/>
  <c r="M259" i="4"/>
  <c r="M254" i="4"/>
  <c r="M249" i="4"/>
  <c r="M135" i="4"/>
  <c r="M130" i="4"/>
  <c r="M125" i="4"/>
  <c r="M120" i="4"/>
  <c r="H13" i="5"/>
  <c r="H158" i="5"/>
  <c r="H157" i="5"/>
  <c r="H156" i="5"/>
  <c r="H155" i="5"/>
  <c r="H154" i="5"/>
  <c r="H153" i="5"/>
  <c r="H152" i="5"/>
  <c r="H151" i="5"/>
  <c r="H150" i="5"/>
  <c r="H149" i="5"/>
  <c r="H148" i="5"/>
  <c r="H147" i="5"/>
  <c r="H144" i="5"/>
  <c r="H141" i="5"/>
  <c r="H140" i="5"/>
  <c r="H139" i="5"/>
  <c r="H138" i="5"/>
  <c r="H137" i="5"/>
  <c r="H136" i="5"/>
  <c r="H135" i="5"/>
  <c r="H134" i="5"/>
  <c r="H133" i="5"/>
  <c r="H132" i="5"/>
  <c r="H131" i="5"/>
  <c r="H130" i="5"/>
  <c r="H127" i="5"/>
  <c r="H124" i="5"/>
  <c r="G124" i="5"/>
  <c r="G169" i="5" s="1"/>
  <c r="H119" i="5"/>
  <c r="H116" i="5"/>
  <c r="H113" i="5"/>
  <c r="H110" i="5"/>
  <c r="K107" i="5"/>
  <c r="H105" i="5"/>
  <c r="H104" i="5"/>
  <c r="H102" i="5"/>
  <c r="H100" i="5"/>
  <c r="K97" i="5"/>
  <c r="H95" i="5"/>
  <c r="H94" i="5"/>
  <c r="H80" i="5"/>
  <c r="H78" i="5"/>
  <c r="H75" i="5"/>
  <c r="H72" i="5"/>
  <c r="K70" i="5"/>
  <c r="H67" i="5"/>
  <c r="H65" i="5"/>
  <c r="H63" i="5"/>
  <c r="H61" i="5"/>
  <c r="H59" i="5"/>
  <c r="G59" i="5"/>
  <c r="G87" i="5" s="1"/>
  <c r="E59" i="5"/>
  <c r="H54" i="5"/>
  <c r="H52" i="5"/>
  <c r="H49" i="5"/>
  <c r="K43" i="5"/>
  <c r="H40" i="5"/>
  <c r="H39" i="5"/>
  <c r="H38" i="5"/>
  <c r="H36" i="5"/>
  <c r="H34" i="5"/>
  <c r="H31" i="5"/>
  <c r="K28" i="5"/>
  <c r="H26" i="5"/>
  <c r="H25" i="5"/>
  <c r="H24" i="5"/>
  <c r="H23" i="5"/>
  <c r="H22" i="5"/>
  <c r="H21" i="5"/>
  <c r="H20" i="5"/>
  <c r="H18" i="5"/>
  <c r="H16" i="5"/>
  <c r="G13" i="5"/>
  <c r="G16" i="5" s="1"/>
  <c r="T8" i="5"/>
  <c r="R8" i="5"/>
  <c r="K8" i="5"/>
  <c r="H8" i="5"/>
  <c r="X3" i="5"/>
  <c r="R2" i="5"/>
  <c r="E655" i="4"/>
  <c r="E654" i="4"/>
  <c r="E653" i="4"/>
  <c r="M652" i="4"/>
  <c r="E652" i="4"/>
  <c r="AU651" i="4"/>
  <c r="AU652" i="4" s="1"/>
  <c r="AT651" i="4"/>
  <c r="AT652" i="4" s="1"/>
  <c r="AS651" i="4"/>
  <c r="AS652" i="4" s="1"/>
  <c r="AR651" i="4"/>
  <c r="AR652" i="4" s="1"/>
  <c r="AQ651" i="4"/>
  <c r="AQ652" i="4" s="1"/>
  <c r="AP651" i="4"/>
  <c r="AP652" i="4" s="1"/>
  <c r="AO651" i="4"/>
  <c r="AO652" i="4" s="1"/>
  <c r="AN651" i="4"/>
  <c r="AN652" i="4" s="1"/>
  <c r="AM651" i="4"/>
  <c r="AM652" i="4" s="1"/>
  <c r="AL651" i="4"/>
  <c r="AL652" i="4" s="1"/>
  <c r="AK651" i="4"/>
  <c r="AK652" i="4" s="1"/>
  <c r="AJ651" i="4"/>
  <c r="AJ652" i="4" s="1"/>
  <c r="AI651" i="4"/>
  <c r="AI652" i="4" s="1"/>
  <c r="AH651" i="4"/>
  <c r="AH652" i="4" s="1"/>
  <c r="AG651" i="4"/>
  <c r="AG652" i="4" s="1"/>
  <c r="AF651" i="4"/>
  <c r="AF652" i="4" s="1"/>
  <c r="AE651" i="4"/>
  <c r="AE652" i="4" s="1"/>
  <c r="AD651" i="4"/>
  <c r="AD652" i="4" s="1"/>
  <c r="AC651" i="4"/>
  <c r="AC652" i="4" s="1"/>
  <c r="AB651" i="4"/>
  <c r="AB652" i="4" s="1"/>
  <c r="AA651" i="4"/>
  <c r="AA652" i="4" s="1"/>
  <c r="Z651" i="4"/>
  <c r="Z652" i="4" s="1"/>
  <c r="Y651" i="4"/>
  <c r="Y652" i="4" s="1"/>
  <c r="X651" i="4"/>
  <c r="X652" i="4" s="1"/>
  <c r="E651" i="4"/>
  <c r="M650" i="4"/>
  <c r="E650" i="4"/>
  <c r="M649" i="4"/>
  <c r="E649" i="4"/>
  <c r="E648" i="4"/>
  <c r="M647" i="4"/>
  <c r="E647" i="4"/>
  <c r="AU646" i="4"/>
  <c r="AU647" i="4" s="1"/>
  <c r="AT646" i="4"/>
  <c r="AT647" i="4" s="1"/>
  <c r="AS646" i="4"/>
  <c r="AS647" i="4" s="1"/>
  <c r="AR646" i="4"/>
  <c r="AR647" i="4" s="1"/>
  <c r="AQ646" i="4"/>
  <c r="AQ647" i="4" s="1"/>
  <c r="AP646" i="4"/>
  <c r="AP647" i="4" s="1"/>
  <c r="AO646" i="4"/>
  <c r="AO647" i="4" s="1"/>
  <c r="AN646" i="4"/>
  <c r="AM646" i="4"/>
  <c r="AM647" i="4" s="1"/>
  <c r="AL646" i="4"/>
  <c r="AL647" i="4" s="1"/>
  <c r="AK646" i="4"/>
  <c r="AK647" i="4" s="1"/>
  <c r="AJ646" i="4"/>
  <c r="AJ647" i="4" s="1"/>
  <c r="AI646" i="4"/>
  <c r="AI647" i="4" s="1"/>
  <c r="AH646" i="4"/>
  <c r="AH647" i="4" s="1"/>
  <c r="AG646" i="4"/>
  <c r="AG647" i="4" s="1"/>
  <c r="AF646" i="4"/>
  <c r="AF647" i="4" s="1"/>
  <c r="AE646" i="4"/>
  <c r="AE647" i="4" s="1"/>
  <c r="AD646" i="4"/>
  <c r="AD647" i="4" s="1"/>
  <c r="AC646" i="4"/>
  <c r="AC647" i="4" s="1"/>
  <c r="AB646" i="4"/>
  <c r="AB647" i="4" s="1"/>
  <c r="AA646" i="4"/>
  <c r="AA647" i="4" s="1"/>
  <c r="Z646" i="4"/>
  <c r="Z647" i="4" s="1"/>
  <c r="Y646" i="4"/>
  <c r="Y647" i="4" s="1"/>
  <c r="X646" i="4"/>
  <c r="X647" i="4" s="1"/>
  <c r="E646" i="4"/>
  <c r="M645" i="4"/>
  <c r="E645" i="4"/>
  <c r="M644" i="4"/>
  <c r="E644" i="4"/>
  <c r="E643" i="4"/>
  <c r="M642" i="4"/>
  <c r="E642" i="4"/>
  <c r="AU641" i="4"/>
  <c r="AU642" i="4" s="1"/>
  <c r="AT641" i="4"/>
  <c r="AT642" i="4" s="1"/>
  <c r="AS641" i="4"/>
  <c r="AS642" i="4" s="1"/>
  <c r="AR641" i="4"/>
  <c r="AQ641" i="4"/>
  <c r="AQ642" i="4" s="1"/>
  <c r="AP641" i="4"/>
  <c r="AP642" i="4" s="1"/>
  <c r="AO641" i="4"/>
  <c r="AO642" i="4" s="1"/>
  <c r="AN641" i="4"/>
  <c r="AN642" i="4" s="1"/>
  <c r="AM641" i="4"/>
  <c r="AM642" i="4" s="1"/>
  <c r="AL641" i="4"/>
  <c r="AL642" i="4" s="1"/>
  <c r="AK641" i="4"/>
  <c r="AK642" i="4" s="1"/>
  <c r="AJ641" i="4"/>
  <c r="AJ642" i="4" s="1"/>
  <c r="AI641" i="4"/>
  <c r="AI642" i="4" s="1"/>
  <c r="AH641" i="4"/>
  <c r="AH642" i="4" s="1"/>
  <c r="AG641" i="4"/>
  <c r="AG642" i="4" s="1"/>
  <c r="AF641" i="4"/>
  <c r="AF642" i="4" s="1"/>
  <c r="AE641" i="4"/>
  <c r="AE642" i="4" s="1"/>
  <c r="AD641" i="4"/>
  <c r="AD642" i="4" s="1"/>
  <c r="AC641" i="4"/>
  <c r="AC642" i="4" s="1"/>
  <c r="AB641" i="4"/>
  <c r="AB642" i="4" s="1"/>
  <c r="AA641" i="4"/>
  <c r="AA642" i="4" s="1"/>
  <c r="Z641" i="4"/>
  <c r="Z642" i="4" s="1"/>
  <c r="Y641" i="4"/>
  <c r="Y642" i="4" s="1"/>
  <c r="X641" i="4"/>
  <c r="E641" i="4"/>
  <c r="M640" i="4"/>
  <c r="E640" i="4"/>
  <c r="M639" i="4"/>
  <c r="E639" i="4"/>
  <c r="E638" i="4"/>
  <c r="M637" i="4"/>
  <c r="E637" i="4"/>
  <c r="AU636" i="4"/>
  <c r="AU637" i="4" s="1"/>
  <c r="AT636" i="4"/>
  <c r="AT637" i="4" s="1"/>
  <c r="AS636" i="4"/>
  <c r="AS637" i="4" s="1"/>
  <c r="AR636" i="4"/>
  <c r="AR637" i="4" s="1"/>
  <c r="AQ636" i="4"/>
  <c r="AQ637" i="4" s="1"/>
  <c r="AP636" i="4"/>
  <c r="AP637" i="4" s="1"/>
  <c r="AO636" i="4"/>
  <c r="AO637" i="4" s="1"/>
  <c r="AN636" i="4"/>
  <c r="AN637" i="4" s="1"/>
  <c r="AM636" i="4"/>
  <c r="AM637" i="4" s="1"/>
  <c r="AL636" i="4"/>
  <c r="AK636" i="4"/>
  <c r="AK637" i="4" s="1"/>
  <c r="AJ636" i="4"/>
  <c r="AJ637" i="4" s="1"/>
  <c r="AI636" i="4"/>
  <c r="AI637" i="4" s="1"/>
  <c r="AH636" i="4"/>
  <c r="AH637" i="4" s="1"/>
  <c r="AG636" i="4"/>
  <c r="AG637" i="4" s="1"/>
  <c r="AF636" i="4"/>
  <c r="AF637" i="4" s="1"/>
  <c r="AE636" i="4"/>
  <c r="AE637" i="4" s="1"/>
  <c r="AD636" i="4"/>
  <c r="AD637" i="4" s="1"/>
  <c r="AC636" i="4"/>
  <c r="AC637" i="4" s="1"/>
  <c r="AB636" i="4"/>
  <c r="AB637" i="4" s="1"/>
  <c r="AA636" i="4"/>
  <c r="AA637" i="4" s="1"/>
  <c r="Z636" i="4"/>
  <c r="Z637" i="4" s="1"/>
  <c r="Y636" i="4"/>
  <c r="Y637" i="4" s="1"/>
  <c r="X636" i="4"/>
  <c r="X637" i="4" s="1"/>
  <c r="E636" i="4"/>
  <c r="M635" i="4"/>
  <c r="E635" i="4"/>
  <c r="M634" i="4"/>
  <c r="E634" i="4"/>
  <c r="E633" i="4"/>
  <c r="M632" i="4"/>
  <c r="E632" i="4"/>
  <c r="K631" i="4"/>
  <c r="E631" i="4"/>
  <c r="M630" i="4"/>
  <c r="K630" i="4"/>
  <c r="E630" i="4"/>
  <c r="K629" i="4"/>
  <c r="E629" i="4"/>
  <c r="E628" i="4"/>
  <c r="E627" i="4"/>
  <c r="E626" i="4"/>
  <c r="M625" i="4"/>
  <c r="E625" i="4"/>
  <c r="AU624" i="4"/>
  <c r="AU625" i="4" s="1"/>
  <c r="AT624" i="4"/>
  <c r="AT625" i="4" s="1"/>
  <c r="AS624" i="4"/>
  <c r="AS625" i="4" s="1"/>
  <c r="AR624" i="4"/>
  <c r="AR625" i="4" s="1"/>
  <c r="AQ624" i="4"/>
  <c r="AQ625" i="4" s="1"/>
  <c r="AP624" i="4"/>
  <c r="AP625" i="4" s="1"/>
  <c r="AO624" i="4"/>
  <c r="AO625" i="4" s="1"/>
  <c r="AN624" i="4"/>
  <c r="AN625" i="4" s="1"/>
  <c r="AM624" i="4"/>
  <c r="AM625" i="4" s="1"/>
  <c r="AL624" i="4"/>
  <c r="AL625" i="4" s="1"/>
  <c r="AK624" i="4"/>
  <c r="AK625" i="4" s="1"/>
  <c r="AJ624" i="4"/>
  <c r="AJ625" i="4" s="1"/>
  <c r="AI624" i="4"/>
  <c r="AI625" i="4" s="1"/>
  <c r="AH624" i="4"/>
  <c r="AH625" i="4" s="1"/>
  <c r="AG624" i="4"/>
  <c r="AG625" i="4" s="1"/>
  <c r="AF624" i="4"/>
  <c r="AF625" i="4" s="1"/>
  <c r="AE624" i="4"/>
  <c r="AE625" i="4" s="1"/>
  <c r="AD624" i="4"/>
  <c r="AD625" i="4" s="1"/>
  <c r="AC624" i="4"/>
  <c r="AC625" i="4" s="1"/>
  <c r="AB624" i="4"/>
  <c r="AB625" i="4" s="1"/>
  <c r="AA624" i="4"/>
  <c r="AA625" i="4" s="1"/>
  <c r="Z624" i="4"/>
  <c r="Z625" i="4" s="1"/>
  <c r="Y624" i="4"/>
  <c r="Y625" i="4" s="1"/>
  <c r="X624" i="4"/>
  <c r="X625" i="4" s="1"/>
  <c r="M624" i="4"/>
  <c r="E624" i="4"/>
  <c r="E623" i="4"/>
  <c r="M622" i="4"/>
  <c r="E622" i="4"/>
  <c r="M621" i="4"/>
  <c r="E621" i="4"/>
  <c r="M620" i="4"/>
  <c r="E620" i="4"/>
  <c r="M619" i="4"/>
  <c r="I619" i="4"/>
  <c r="I624" i="4" s="1"/>
  <c r="E619" i="4"/>
  <c r="K618" i="4"/>
  <c r="I618" i="4"/>
  <c r="E618" i="4"/>
  <c r="M617" i="4"/>
  <c r="K617" i="4"/>
  <c r="I617" i="4"/>
  <c r="E617" i="4"/>
  <c r="M616" i="4"/>
  <c r="K616" i="4"/>
  <c r="I616" i="4"/>
  <c r="E616" i="4"/>
  <c r="M615" i="4"/>
  <c r="K615" i="4"/>
  <c r="I615" i="4"/>
  <c r="E615" i="4"/>
  <c r="M614" i="4"/>
  <c r="K614" i="4"/>
  <c r="I614" i="4"/>
  <c r="E614" i="4"/>
  <c r="AU613" i="4"/>
  <c r="AT613" i="4"/>
  <c r="AS613" i="4"/>
  <c r="AR613" i="4"/>
  <c r="AQ613" i="4"/>
  <c r="AP613" i="4"/>
  <c r="AO613" i="4"/>
  <c r="AN613" i="4"/>
  <c r="AM613" i="4"/>
  <c r="AL613" i="4"/>
  <c r="AK613" i="4"/>
  <c r="AJ613" i="4"/>
  <c r="AI613" i="4"/>
  <c r="AH613" i="4"/>
  <c r="AG613" i="4"/>
  <c r="AF613" i="4"/>
  <c r="AE613" i="4"/>
  <c r="AD613" i="4"/>
  <c r="AC613" i="4"/>
  <c r="AB613" i="4"/>
  <c r="AA613" i="4"/>
  <c r="Z613" i="4"/>
  <c r="Y613" i="4"/>
  <c r="X613" i="4"/>
  <c r="M613" i="4"/>
  <c r="K613" i="4"/>
  <c r="I613" i="4"/>
  <c r="E613" i="4"/>
  <c r="M612" i="4"/>
  <c r="K612" i="4"/>
  <c r="I612" i="4"/>
  <c r="E612" i="4"/>
  <c r="M611" i="4"/>
  <c r="E611" i="4"/>
  <c r="E610" i="4"/>
  <c r="M609" i="4"/>
  <c r="E609" i="4"/>
  <c r="M608" i="4"/>
  <c r="E608" i="4"/>
  <c r="M607" i="4"/>
  <c r="E607" i="4"/>
  <c r="M606" i="4"/>
  <c r="E606" i="4"/>
  <c r="M605" i="4"/>
  <c r="E605" i="4"/>
  <c r="E604" i="4"/>
  <c r="M603" i="4"/>
  <c r="E603" i="4"/>
  <c r="M602" i="4"/>
  <c r="E602" i="4"/>
  <c r="M601" i="4"/>
  <c r="E601" i="4"/>
  <c r="M600" i="4"/>
  <c r="E600" i="4"/>
  <c r="AU599" i="4"/>
  <c r="AU606" i="4" s="1"/>
  <c r="AT599" i="4"/>
  <c r="AT606" i="4" s="1"/>
  <c r="AS599" i="4"/>
  <c r="AS606" i="4" s="1"/>
  <c r="AR599" i="4"/>
  <c r="AR606" i="4" s="1"/>
  <c r="AQ599" i="4"/>
  <c r="AQ606" i="4" s="1"/>
  <c r="AP599" i="4"/>
  <c r="AP606" i="4" s="1"/>
  <c r="AO599" i="4"/>
  <c r="AO606" i="4" s="1"/>
  <c r="AN599" i="4"/>
  <c r="AN606" i="4" s="1"/>
  <c r="AM599" i="4"/>
  <c r="AM606" i="4" s="1"/>
  <c r="AL599" i="4"/>
  <c r="AL606" i="4" s="1"/>
  <c r="AK599" i="4"/>
  <c r="AK606" i="4" s="1"/>
  <c r="AJ599" i="4"/>
  <c r="AJ606" i="4" s="1"/>
  <c r="AI599" i="4"/>
  <c r="AI606" i="4" s="1"/>
  <c r="AH599" i="4"/>
  <c r="AH606" i="4" s="1"/>
  <c r="AG599" i="4"/>
  <c r="AG606" i="4" s="1"/>
  <c r="AF599" i="4"/>
  <c r="AF606" i="4" s="1"/>
  <c r="AE599" i="4"/>
  <c r="AE606" i="4" s="1"/>
  <c r="AD599" i="4"/>
  <c r="AD606" i="4" s="1"/>
  <c r="AC599" i="4"/>
  <c r="AC606" i="4" s="1"/>
  <c r="AB599" i="4"/>
  <c r="AB606" i="4" s="1"/>
  <c r="AA599" i="4"/>
  <c r="AA606" i="4" s="1"/>
  <c r="Z599" i="4"/>
  <c r="Z606" i="4" s="1"/>
  <c r="Y599" i="4"/>
  <c r="Y606" i="4" s="1"/>
  <c r="X599" i="4"/>
  <c r="X606" i="4" s="1"/>
  <c r="M599" i="4"/>
  <c r="E599" i="4"/>
  <c r="M598" i="4"/>
  <c r="E598" i="4"/>
  <c r="E597" i="4"/>
  <c r="M596" i="4"/>
  <c r="E596" i="4"/>
  <c r="M595" i="4"/>
  <c r="E595" i="4"/>
  <c r="M594" i="4"/>
  <c r="E594" i="4"/>
  <c r="M593" i="4"/>
  <c r="E593" i="4"/>
  <c r="M592" i="4"/>
  <c r="I592" i="4"/>
  <c r="I601" i="4" s="1"/>
  <c r="E592" i="4"/>
  <c r="K591" i="4"/>
  <c r="I591" i="4"/>
  <c r="E591" i="4"/>
  <c r="M590" i="4"/>
  <c r="K590" i="4"/>
  <c r="I590" i="4"/>
  <c r="E590" i="4"/>
  <c r="M589" i="4"/>
  <c r="K589" i="4"/>
  <c r="I589" i="4"/>
  <c r="E589" i="4"/>
  <c r="M588" i="4"/>
  <c r="K588" i="4"/>
  <c r="I588" i="4"/>
  <c r="E588" i="4"/>
  <c r="M587" i="4"/>
  <c r="K587" i="4"/>
  <c r="I587" i="4"/>
  <c r="E587" i="4"/>
  <c r="AU586" i="4"/>
  <c r="AT586" i="4"/>
  <c r="AS586" i="4"/>
  <c r="AR586" i="4"/>
  <c r="AQ586" i="4"/>
  <c r="AP586" i="4"/>
  <c r="AO586" i="4"/>
  <c r="AN586" i="4"/>
  <c r="AM586" i="4"/>
  <c r="AL586" i="4"/>
  <c r="AK586" i="4"/>
  <c r="AJ586" i="4"/>
  <c r="AI586" i="4"/>
  <c r="AH586" i="4"/>
  <c r="AG586" i="4"/>
  <c r="AF586" i="4"/>
  <c r="AE586" i="4"/>
  <c r="AD586" i="4"/>
  <c r="AC586" i="4"/>
  <c r="AB586" i="4"/>
  <c r="AA586" i="4"/>
  <c r="Z586" i="4"/>
  <c r="Y586" i="4"/>
  <c r="X586" i="4"/>
  <c r="M586" i="4"/>
  <c r="K586" i="4"/>
  <c r="I586" i="4"/>
  <c r="E586" i="4"/>
  <c r="M585" i="4"/>
  <c r="K585" i="4"/>
  <c r="I585" i="4"/>
  <c r="E585" i="4"/>
  <c r="M584" i="4"/>
  <c r="E584" i="4"/>
  <c r="K583" i="4"/>
  <c r="I583" i="4"/>
  <c r="E583" i="4"/>
  <c r="M582" i="4"/>
  <c r="K582" i="4"/>
  <c r="I582" i="4"/>
  <c r="E582" i="4"/>
  <c r="M581" i="4"/>
  <c r="K581" i="4"/>
  <c r="I581" i="4"/>
  <c r="E581" i="4"/>
  <c r="M580" i="4"/>
  <c r="K580" i="4"/>
  <c r="I580" i="4"/>
  <c r="E580" i="4"/>
  <c r="M579" i="4"/>
  <c r="K579" i="4"/>
  <c r="I579" i="4"/>
  <c r="E579" i="4"/>
  <c r="AU578" i="4"/>
  <c r="AT578" i="4"/>
  <c r="AS578" i="4"/>
  <c r="AR578" i="4"/>
  <c r="AQ578" i="4"/>
  <c r="AP578" i="4"/>
  <c r="AO578" i="4"/>
  <c r="AN578" i="4"/>
  <c r="AM578" i="4"/>
  <c r="AL578" i="4"/>
  <c r="AK578" i="4"/>
  <c r="AJ578" i="4"/>
  <c r="AI578" i="4"/>
  <c r="AH578" i="4"/>
  <c r="AG578" i="4"/>
  <c r="AF578" i="4"/>
  <c r="AE578" i="4"/>
  <c r="AD578" i="4"/>
  <c r="AC578" i="4"/>
  <c r="AB578" i="4"/>
  <c r="AA578" i="4"/>
  <c r="Z578" i="4"/>
  <c r="Y578" i="4"/>
  <c r="X578" i="4"/>
  <c r="M578" i="4"/>
  <c r="K578" i="4"/>
  <c r="I578" i="4"/>
  <c r="E578" i="4"/>
  <c r="M577" i="4"/>
  <c r="K577" i="4"/>
  <c r="I577" i="4"/>
  <c r="E577" i="4"/>
  <c r="M576" i="4"/>
  <c r="E576" i="4"/>
  <c r="K575" i="4"/>
  <c r="I575" i="4"/>
  <c r="E575" i="4"/>
  <c r="M574" i="4"/>
  <c r="K574" i="4"/>
  <c r="I574" i="4"/>
  <c r="E574" i="4"/>
  <c r="M573" i="4"/>
  <c r="K573" i="4"/>
  <c r="I573" i="4"/>
  <c r="E573" i="4"/>
  <c r="M572" i="4"/>
  <c r="K572" i="4"/>
  <c r="I572" i="4"/>
  <c r="E572" i="4"/>
  <c r="M571" i="4"/>
  <c r="K571" i="4"/>
  <c r="I571" i="4"/>
  <c r="E571" i="4"/>
  <c r="AU570" i="4"/>
  <c r="AT570" i="4"/>
  <c r="AS570" i="4"/>
  <c r="AR570" i="4"/>
  <c r="AQ570" i="4"/>
  <c r="AP570" i="4"/>
  <c r="AO570" i="4"/>
  <c r="AN570" i="4"/>
  <c r="AM570" i="4"/>
  <c r="AL570" i="4"/>
  <c r="AK570" i="4"/>
  <c r="AJ570" i="4"/>
  <c r="AI570" i="4"/>
  <c r="AH570" i="4"/>
  <c r="AG570" i="4"/>
  <c r="AF570" i="4"/>
  <c r="AE570" i="4"/>
  <c r="AD570" i="4"/>
  <c r="AC570" i="4"/>
  <c r="AB570" i="4"/>
  <c r="AA570" i="4"/>
  <c r="Z570" i="4"/>
  <c r="Y570" i="4"/>
  <c r="X570" i="4"/>
  <c r="M570" i="4"/>
  <c r="K570" i="4"/>
  <c r="I570" i="4"/>
  <c r="E570" i="4"/>
  <c r="M569" i="4"/>
  <c r="K569" i="4"/>
  <c r="I569" i="4"/>
  <c r="E569" i="4"/>
  <c r="M568" i="4"/>
  <c r="E568" i="4"/>
  <c r="K567" i="4"/>
  <c r="I567" i="4"/>
  <c r="E567" i="4"/>
  <c r="M566" i="4"/>
  <c r="K566" i="4"/>
  <c r="I566" i="4"/>
  <c r="E566" i="4"/>
  <c r="M565" i="4"/>
  <c r="K565" i="4"/>
  <c r="I565" i="4"/>
  <c r="E565" i="4"/>
  <c r="M564" i="4"/>
  <c r="K564" i="4"/>
  <c r="I564" i="4"/>
  <c r="E564" i="4"/>
  <c r="M563" i="4"/>
  <c r="K563" i="4"/>
  <c r="I563" i="4"/>
  <c r="E563" i="4"/>
  <c r="AU562" i="4"/>
  <c r="AT562" i="4"/>
  <c r="AS562" i="4"/>
  <c r="AR562" i="4"/>
  <c r="AQ562" i="4"/>
  <c r="AP562" i="4"/>
  <c r="AO562" i="4"/>
  <c r="AN562" i="4"/>
  <c r="AM562" i="4"/>
  <c r="AL562" i="4"/>
  <c r="AK562" i="4"/>
  <c r="AJ562" i="4"/>
  <c r="AI562" i="4"/>
  <c r="AH562" i="4"/>
  <c r="AG562" i="4"/>
  <c r="AF562" i="4"/>
  <c r="AE562" i="4"/>
  <c r="AD562" i="4"/>
  <c r="AC562" i="4"/>
  <c r="AB562" i="4"/>
  <c r="AA562" i="4"/>
  <c r="Z562" i="4"/>
  <c r="Y562" i="4"/>
  <c r="X562" i="4"/>
  <c r="M562" i="4"/>
  <c r="K562" i="4"/>
  <c r="I562" i="4"/>
  <c r="E562" i="4"/>
  <c r="M561" i="4"/>
  <c r="K561" i="4"/>
  <c r="I561" i="4"/>
  <c r="E561" i="4"/>
  <c r="M560" i="4"/>
  <c r="E560" i="4"/>
  <c r="K559" i="4"/>
  <c r="I559" i="4"/>
  <c r="E559" i="4"/>
  <c r="M558" i="4"/>
  <c r="K558" i="4"/>
  <c r="I558" i="4"/>
  <c r="E558" i="4"/>
  <c r="M557" i="4"/>
  <c r="K557" i="4"/>
  <c r="I557" i="4"/>
  <c r="E557" i="4"/>
  <c r="M556" i="4"/>
  <c r="K556" i="4"/>
  <c r="I556" i="4"/>
  <c r="E556" i="4"/>
  <c r="M555" i="4"/>
  <c r="K555" i="4"/>
  <c r="I555" i="4"/>
  <c r="E555" i="4"/>
  <c r="AU554" i="4"/>
  <c r="AT554" i="4"/>
  <c r="AS554" i="4"/>
  <c r="AR554" i="4"/>
  <c r="AQ554" i="4"/>
  <c r="AP554" i="4"/>
  <c r="AO554" i="4"/>
  <c r="AN554" i="4"/>
  <c r="AM554" i="4"/>
  <c r="AL554" i="4"/>
  <c r="AK554" i="4"/>
  <c r="AJ554" i="4"/>
  <c r="AI554" i="4"/>
  <c r="AH554" i="4"/>
  <c r="AG554" i="4"/>
  <c r="AF554" i="4"/>
  <c r="AE554" i="4"/>
  <c r="AD554" i="4"/>
  <c r="AC554" i="4"/>
  <c r="AB554" i="4"/>
  <c r="AA554" i="4"/>
  <c r="Z554" i="4"/>
  <c r="Y554" i="4"/>
  <c r="X554" i="4"/>
  <c r="M554" i="4"/>
  <c r="K554" i="4"/>
  <c r="I554" i="4"/>
  <c r="E554" i="4"/>
  <c r="M553" i="4"/>
  <c r="K553" i="4"/>
  <c r="I553" i="4"/>
  <c r="E553" i="4"/>
  <c r="M552" i="4"/>
  <c r="E552" i="4"/>
  <c r="K551" i="4"/>
  <c r="I551" i="4"/>
  <c r="E551" i="4"/>
  <c r="M550" i="4"/>
  <c r="K550" i="4"/>
  <c r="I550" i="4"/>
  <c r="E550" i="4"/>
  <c r="M549" i="4"/>
  <c r="K549" i="4"/>
  <c r="I549" i="4"/>
  <c r="E549" i="4"/>
  <c r="M548" i="4"/>
  <c r="K548" i="4"/>
  <c r="I548" i="4"/>
  <c r="E548" i="4"/>
  <c r="M547" i="4"/>
  <c r="K547" i="4"/>
  <c r="I547" i="4"/>
  <c r="E547" i="4"/>
  <c r="AU546" i="4"/>
  <c r="AT546" i="4"/>
  <c r="AS546" i="4"/>
  <c r="AR546" i="4"/>
  <c r="AQ546" i="4"/>
  <c r="AP546" i="4"/>
  <c r="AO546" i="4"/>
  <c r="AN546" i="4"/>
  <c r="AM546" i="4"/>
  <c r="AL546" i="4"/>
  <c r="AK546" i="4"/>
  <c r="AJ546" i="4"/>
  <c r="AI546" i="4"/>
  <c r="AH546" i="4"/>
  <c r="AG546" i="4"/>
  <c r="AF546" i="4"/>
  <c r="AE546" i="4"/>
  <c r="AD546" i="4"/>
  <c r="AC546" i="4"/>
  <c r="AB546" i="4"/>
  <c r="AA546" i="4"/>
  <c r="Z546" i="4"/>
  <c r="Y546" i="4"/>
  <c r="X546" i="4"/>
  <c r="M546" i="4"/>
  <c r="K546" i="4"/>
  <c r="I546" i="4"/>
  <c r="E546" i="4"/>
  <c r="M545" i="4"/>
  <c r="K545" i="4"/>
  <c r="I545" i="4"/>
  <c r="E545" i="4"/>
  <c r="M544" i="4"/>
  <c r="E544" i="4"/>
  <c r="K543" i="4"/>
  <c r="E543" i="4"/>
  <c r="M542" i="4"/>
  <c r="E542" i="4"/>
  <c r="K541" i="4"/>
  <c r="E541" i="4"/>
  <c r="M540" i="4"/>
  <c r="K540" i="4"/>
  <c r="E540" i="4"/>
  <c r="K539" i="4"/>
  <c r="E539" i="4"/>
  <c r="P538" i="4"/>
  <c r="K538" i="4"/>
  <c r="E538" i="4"/>
  <c r="K537" i="4"/>
  <c r="E537" i="4"/>
  <c r="M536" i="4"/>
  <c r="K536" i="4"/>
  <c r="E536" i="4"/>
  <c r="K535" i="4"/>
  <c r="E535" i="4"/>
  <c r="K534" i="4"/>
  <c r="E534" i="4"/>
  <c r="AU533" i="4"/>
  <c r="AT533" i="4"/>
  <c r="AS533" i="4"/>
  <c r="AR533" i="4"/>
  <c r="AQ533" i="4"/>
  <c r="AP533" i="4"/>
  <c r="AO533" i="4"/>
  <c r="AN533" i="4"/>
  <c r="AM533" i="4"/>
  <c r="AL533" i="4"/>
  <c r="AK533" i="4"/>
  <c r="AJ533" i="4"/>
  <c r="AI533" i="4"/>
  <c r="AH533" i="4"/>
  <c r="AG533" i="4"/>
  <c r="AF533" i="4"/>
  <c r="AE533" i="4"/>
  <c r="AD533" i="4"/>
  <c r="AC533" i="4"/>
  <c r="AB533" i="4"/>
  <c r="AA533" i="4"/>
  <c r="Z533" i="4"/>
  <c r="Y533" i="4"/>
  <c r="X533" i="4"/>
  <c r="M533" i="4"/>
  <c r="K533" i="4"/>
  <c r="E533" i="4"/>
  <c r="K532" i="4"/>
  <c r="E532" i="4"/>
  <c r="M531" i="4"/>
  <c r="K531" i="4"/>
  <c r="E531" i="4"/>
  <c r="K530" i="4"/>
  <c r="E530" i="4"/>
  <c r="M529" i="4"/>
  <c r="E528" i="4"/>
  <c r="E527" i="4"/>
  <c r="E526" i="4"/>
  <c r="E525" i="4"/>
  <c r="E524" i="4"/>
  <c r="M523" i="4"/>
  <c r="E523" i="4"/>
  <c r="AU522" i="4"/>
  <c r="AU523" i="4" s="1"/>
  <c r="AT522" i="4"/>
  <c r="AT523" i="4" s="1"/>
  <c r="AS522" i="4"/>
  <c r="AS523" i="4" s="1"/>
  <c r="AR522" i="4"/>
  <c r="AR523" i="4" s="1"/>
  <c r="AQ522" i="4"/>
  <c r="AQ523" i="4" s="1"/>
  <c r="AP522" i="4"/>
  <c r="AP523" i="4" s="1"/>
  <c r="AO522" i="4"/>
  <c r="AO523" i="4" s="1"/>
  <c r="AN522" i="4"/>
  <c r="AN523" i="4" s="1"/>
  <c r="AM522" i="4"/>
  <c r="AM523" i="4" s="1"/>
  <c r="AL522" i="4"/>
  <c r="AL523" i="4" s="1"/>
  <c r="AK522" i="4"/>
  <c r="AK523" i="4" s="1"/>
  <c r="AJ522" i="4"/>
  <c r="AJ523" i="4" s="1"/>
  <c r="AI522" i="4"/>
  <c r="AI523" i="4" s="1"/>
  <c r="AH522" i="4"/>
  <c r="AH523" i="4" s="1"/>
  <c r="AG522" i="4"/>
  <c r="AG523" i="4" s="1"/>
  <c r="AF522" i="4"/>
  <c r="AF523" i="4" s="1"/>
  <c r="AE522" i="4"/>
  <c r="AE523" i="4" s="1"/>
  <c r="AD522" i="4"/>
  <c r="AD523" i="4" s="1"/>
  <c r="AC522" i="4"/>
  <c r="AC523" i="4" s="1"/>
  <c r="AB522" i="4"/>
  <c r="AB523" i="4" s="1"/>
  <c r="AA522" i="4"/>
  <c r="AA523" i="4" s="1"/>
  <c r="Z522" i="4"/>
  <c r="Z523" i="4" s="1"/>
  <c r="Y522" i="4"/>
  <c r="Y523" i="4" s="1"/>
  <c r="X522" i="4"/>
  <c r="X523" i="4" s="1"/>
  <c r="E522" i="4"/>
  <c r="M521" i="4"/>
  <c r="E521" i="4"/>
  <c r="M520" i="4"/>
  <c r="E520" i="4"/>
  <c r="E519" i="4"/>
  <c r="M518" i="4"/>
  <c r="E518" i="4"/>
  <c r="AU517" i="4"/>
  <c r="AU518" i="4" s="1"/>
  <c r="AT517" i="4"/>
  <c r="AT518" i="4" s="1"/>
  <c r="AS517" i="4"/>
  <c r="AS518" i="4" s="1"/>
  <c r="AR517" i="4"/>
  <c r="AR518" i="4" s="1"/>
  <c r="AQ517" i="4"/>
  <c r="AQ518" i="4" s="1"/>
  <c r="AP517" i="4"/>
  <c r="AP518" i="4" s="1"/>
  <c r="AO517" i="4"/>
  <c r="AO518" i="4" s="1"/>
  <c r="AN517" i="4"/>
  <c r="AM517" i="4"/>
  <c r="AM518" i="4" s="1"/>
  <c r="AL517" i="4"/>
  <c r="AL518" i="4" s="1"/>
  <c r="AK517" i="4"/>
  <c r="AK518" i="4" s="1"/>
  <c r="AJ517" i="4"/>
  <c r="AJ518" i="4" s="1"/>
  <c r="AI517" i="4"/>
  <c r="AI518" i="4" s="1"/>
  <c r="AH517" i="4"/>
  <c r="AH518" i="4" s="1"/>
  <c r="AG517" i="4"/>
  <c r="AG518" i="4" s="1"/>
  <c r="AF517" i="4"/>
  <c r="AF518" i="4" s="1"/>
  <c r="AE517" i="4"/>
  <c r="AE518" i="4" s="1"/>
  <c r="AD517" i="4"/>
  <c r="AD518" i="4" s="1"/>
  <c r="AC517" i="4"/>
  <c r="AC518" i="4" s="1"/>
  <c r="AB517" i="4"/>
  <c r="AB518" i="4" s="1"/>
  <c r="AA517" i="4"/>
  <c r="AA518" i="4" s="1"/>
  <c r="Z517" i="4"/>
  <c r="Z518" i="4" s="1"/>
  <c r="Y517" i="4"/>
  <c r="Y518" i="4" s="1"/>
  <c r="X517" i="4"/>
  <c r="X518" i="4" s="1"/>
  <c r="E517" i="4"/>
  <c r="M516" i="4"/>
  <c r="E516" i="4"/>
  <c r="M515" i="4"/>
  <c r="E515" i="4"/>
  <c r="E514" i="4"/>
  <c r="M513" i="4"/>
  <c r="E513" i="4"/>
  <c r="AU512" i="4"/>
  <c r="AU513" i="4" s="1"/>
  <c r="AT512" i="4"/>
  <c r="AT513" i="4" s="1"/>
  <c r="AS512" i="4"/>
  <c r="AS513" i="4" s="1"/>
  <c r="AR512" i="4"/>
  <c r="AQ512" i="4"/>
  <c r="AQ513" i="4" s="1"/>
  <c r="AP512" i="4"/>
  <c r="AP513" i="4" s="1"/>
  <c r="AO512" i="4"/>
  <c r="AO513" i="4" s="1"/>
  <c r="AN512" i="4"/>
  <c r="AN513" i="4" s="1"/>
  <c r="AM512" i="4"/>
  <c r="AM513" i="4" s="1"/>
  <c r="AL512" i="4"/>
  <c r="AL513" i="4" s="1"/>
  <c r="AK512" i="4"/>
  <c r="AK513" i="4" s="1"/>
  <c r="AJ512" i="4"/>
  <c r="AJ513" i="4" s="1"/>
  <c r="AI512" i="4"/>
  <c r="AI513" i="4" s="1"/>
  <c r="AH512" i="4"/>
  <c r="AH513" i="4" s="1"/>
  <c r="AG512" i="4"/>
  <c r="AG513" i="4" s="1"/>
  <c r="AF512" i="4"/>
  <c r="AF513" i="4" s="1"/>
  <c r="AE512" i="4"/>
  <c r="AE513" i="4" s="1"/>
  <c r="AD512" i="4"/>
  <c r="AD513" i="4" s="1"/>
  <c r="AC512" i="4"/>
  <c r="AC513" i="4" s="1"/>
  <c r="AB512" i="4"/>
  <c r="AB513" i="4" s="1"/>
  <c r="AA512" i="4"/>
  <c r="AA513" i="4" s="1"/>
  <c r="Z512" i="4"/>
  <c r="Z513" i="4" s="1"/>
  <c r="Y512" i="4"/>
  <c r="Y513" i="4" s="1"/>
  <c r="X512" i="4"/>
  <c r="E512" i="4"/>
  <c r="M511" i="4"/>
  <c r="E511" i="4"/>
  <c r="M510" i="4"/>
  <c r="E510" i="4"/>
  <c r="E509" i="4"/>
  <c r="M508" i="4"/>
  <c r="E508" i="4"/>
  <c r="AU507" i="4"/>
  <c r="AU508" i="4" s="1"/>
  <c r="AT507" i="4"/>
  <c r="AT508" i="4" s="1"/>
  <c r="AS507" i="4"/>
  <c r="AS508" i="4" s="1"/>
  <c r="AR507" i="4"/>
  <c r="AR508" i="4" s="1"/>
  <c r="AQ507" i="4"/>
  <c r="AQ508" i="4" s="1"/>
  <c r="AP507" i="4"/>
  <c r="AP508" i="4" s="1"/>
  <c r="AO507" i="4"/>
  <c r="AO508" i="4" s="1"/>
  <c r="AN507" i="4"/>
  <c r="AN508" i="4" s="1"/>
  <c r="AM507" i="4"/>
  <c r="AM508" i="4" s="1"/>
  <c r="AL507" i="4"/>
  <c r="AK507" i="4"/>
  <c r="AK508" i="4" s="1"/>
  <c r="AJ507" i="4"/>
  <c r="AJ508" i="4" s="1"/>
  <c r="AI507" i="4"/>
  <c r="AI508" i="4" s="1"/>
  <c r="AH507" i="4"/>
  <c r="AH508" i="4" s="1"/>
  <c r="AG507" i="4"/>
  <c r="AG508" i="4" s="1"/>
  <c r="AF507" i="4"/>
  <c r="AF508" i="4" s="1"/>
  <c r="AE507" i="4"/>
  <c r="AE508" i="4" s="1"/>
  <c r="AD507" i="4"/>
  <c r="AD508" i="4" s="1"/>
  <c r="AC507" i="4"/>
  <c r="AC508" i="4" s="1"/>
  <c r="AB507" i="4"/>
  <c r="AA507" i="4"/>
  <c r="AA508" i="4" s="1"/>
  <c r="Z507" i="4"/>
  <c r="Z508" i="4" s="1"/>
  <c r="Y507" i="4"/>
  <c r="Y508" i="4" s="1"/>
  <c r="X507" i="4"/>
  <c r="X508" i="4" s="1"/>
  <c r="E507" i="4"/>
  <c r="M506" i="4"/>
  <c r="E506" i="4"/>
  <c r="M505" i="4"/>
  <c r="E505" i="4"/>
  <c r="E504" i="4"/>
  <c r="M503" i="4"/>
  <c r="E503" i="4"/>
  <c r="K502" i="4"/>
  <c r="E502" i="4"/>
  <c r="M501" i="4"/>
  <c r="K501" i="4"/>
  <c r="E501" i="4"/>
  <c r="K500" i="4"/>
  <c r="E500" i="4"/>
  <c r="E499" i="4"/>
  <c r="E498" i="4"/>
  <c r="E497" i="4"/>
  <c r="M496" i="4"/>
  <c r="E496" i="4"/>
  <c r="AU495" i="4"/>
  <c r="AU496" i="4" s="1"/>
  <c r="AT495" i="4"/>
  <c r="AT496" i="4" s="1"/>
  <c r="AS495" i="4"/>
  <c r="AS496" i="4" s="1"/>
  <c r="AR495" i="4"/>
  <c r="AR496" i="4" s="1"/>
  <c r="AQ495" i="4"/>
  <c r="AQ496" i="4" s="1"/>
  <c r="AP495" i="4"/>
  <c r="AP496" i="4" s="1"/>
  <c r="AO495" i="4"/>
  <c r="AO496" i="4" s="1"/>
  <c r="AN495" i="4"/>
  <c r="AN496" i="4" s="1"/>
  <c r="AM495" i="4"/>
  <c r="AM496" i="4" s="1"/>
  <c r="AL495" i="4"/>
  <c r="AL496" i="4" s="1"/>
  <c r="AK495" i="4"/>
  <c r="AK496" i="4" s="1"/>
  <c r="AJ495" i="4"/>
  <c r="AJ496" i="4" s="1"/>
  <c r="AI495" i="4"/>
  <c r="AI496" i="4" s="1"/>
  <c r="AH495" i="4"/>
  <c r="AH496" i="4" s="1"/>
  <c r="AG495" i="4"/>
  <c r="AG496" i="4" s="1"/>
  <c r="AF495" i="4"/>
  <c r="AF496" i="4" s="1"/>
  <c r="AE495" i="4"/>
  <c r="AE496" i="4" s="1"/>
  <c r="AD495" i="4"/>
  <c r="AD496" i="4" s="1"/>
  <c r="AC495" i="4"/>
  <c r="AC496" i="4" s="1"/>
  <c r="AB495" i="4"/>
  <c r="AB496" i="4" s="1"/>
  <c r="AA495" i="4"/>
  <c r="AA496" i="4" s="1"/>
  <c r="Z495" i="4"/>
  <c r="Z496" i="4" s="1"/>
  <c r="Y495" i="4"/>
  <c r="Y496" i="4" s="1"/>
  <c r="X495" i="4"/>
  <c r="X496" i="4" s="1"/>
  <c r="M495" i="4"/>
  <c r="E495" i="4"/>
  <c r="E494" i="4"/>
  <c r="M493" i="4"/>
  <c r="E493" i="4"/>
  <c r="M492" i="4"/>
  <c r="E492" i="4"/>
  <c r="M491" i="4"/>
  <c r="E491" i="4"/>
  <c r="M490" i="4"/>
  <c r="I490" i="4"/>
  <c r="I491" i="4" s="1"/>
  <c r="I492" i="4" s="1"/>
  <c r="I493" i="4" s="1"/>
  <c r="E490" i="4"/>
  <c r="K489" i="4"/>
  <c r="I489" i="4"/>
  <c r="E489" i="4"/>
  <c r="M488" i="4"/>
  <c r="K488" i="4"/>
  <c r="I488" i="4"/>
  <c r="E488" i="4"/>
  <c r="M487" i="4"/>
  <c r="K487" i="4"/>
  <c r="I487" i="4"/>
  <c r="E487" i="4"/>
  <c r="M486" i="4"/>
  <c r="K486" i="4"/>
  <c r="I486" i="4"/>
  <c r="E486" i="4"/>
  <c r="M485" i="4"/>
  <c r="K485" i="4"/>
  <c r="I485" i="4"/>
  <c r="E485" i="4"/>
  <c r="AU484" i="4"/>
  <c r="AT484" i="4"/>
  <c r="AS484" i="4"/>
  <c r="AR484" i="4"/>
  <c r="AQ484" i="4"/>
  <c r="AP484" i="4"/>
  <c r="AO484" i="4"/>
  <c r="AN484" i="4"/>
  <c r="AM484" i="4"/>
  <c r="AL484" i="4"/>
  <c r="AK484" i="4"/>
  <c r="AJ484" i="4"/>
  <c r="AI484" i="4"/>
  <c r="AH484" i="4"/>
  <c r="AG484" i="4"/>
  <c r="AF484" i="4"/>
  <c r="AE484" i="4"/>
  <c r="AD484" i="4"/>
  <c r="AC484" i="4"/>
  <c r="AB484" i="4"/>
  <c r="AA484" i="4"/>
  <c r="Z484" i="4"/>
  <c r="Y484" i="4"/>
  <c r="X484" i="4"/>
  <c r="M484" i="4"/>
  <c r="K484" i="4"/>
  <c r="I484" i="4"/>
  <c r="E484" i="4"/>
  <c r="M483" i="4"/>
  <c r="K483" i="4"/>
  <c r="I483" i="4"/>
  <c r="E483" i="4"/>
  <c r="M482" i="4"/>
  <c r="E482" i="4"/>
  <c r="E481" i="4"/>
  <c r="M480" i="4"/>
  <c r="E480" i="4"/>
  <c r="M479" i="4"/>
  <c r="E479" i="4"/>
  <c r="M478" i="4"/>
  <c r="E478" i="4"/>
  <c r="M477" i="4"/>
  <c r="E477" i="4"/>
  <c r="M476" i="4"/>
  <c r="E476" i="4"/>
  <c r="E475" i="4"/>
  <c r="M474" i="4"/>
  <c r="E474" i="4"/>
  <c r="M473" i="4"/>
  <c r="E473" i="4"/>
  <c r="M472" i="4"/>
  <c r="E472" i="4"/>
  <c r="M471" i="4"/>
  <c r="E471" i="4"/>
  <c r="AU470" i="4"/>
  <c r="AU477" i="4" s="1"/>
  <c r="AT470" i="4"/>
  <c r="AT477" i="4" s="1"/>
  <c r="AS470" i="4"/>
  <c r="AS477" i="4" s="1"/>
  <c r="AR470" i="4"/>
  <c r="AR477" i="4" s="1"/>
  <c r="AQ470" i="4"/>
  <c r="AQ477" i="4" s="1"/>
  <c r="AP470" i="4"/>
  <c r="AP477" i="4" s="1"/>
  <c r="AO470" i="4"/>
  <c r="AO477" i="4" s="1"/>
  <c r="AN470" i="4"/>
  <c r="AN477" i="4" s="1"/>
  <c r="AM470" i="4"/>
  <c r="AM477" i="4" s="1"/>
  <c r="AL470" i="4"/>
  <c r="AL477" i="4" s="1"/>
  <c r="AK470" i="4"/>
  <c r="AK477" i="4" s="1"/>
  <c r="AJ470" i="4"/>
  <c r="AJ477" i="4" s="1"/>
  <c r="AI470" i="4"/>
  <c r="AI477" i="4" s="1"/>
  <c r="AH470" i="4"/>
  <c r="AH477" i="4" s="1"/>
  <c r="AG470" i="4"/>
  <c r="AG477" i="4" s="1"/>
  <c r="AF470" i="4"/>
  <c r="AF477" i="4" s="1"/>
  <c r="AE470" i="4"/>
  <c r="AE477" i="4" s="1"/>
  <c r="AD470" i="4"/>
  <c r="AD477" i="4" s="1"/>
  <c r="AC470" i="4"/>
  <c r="AC477" i="4" s="1"/>
  <c r="AB470" i="4"/>
  <c r="AB477" i="4" s="1"/>
  <c r="AA470" i="4"/>
  <c r="AA477" i="4" s="1"/>
  <c r="Z470" i="4"/>
  <c r="Z477" i="4" s="1"/>
  <c r="Y470" i="4"/>
  <c r="Y477" i="4" s="1"/>
  <c r="X470" i="4"/>
  <c r="X477" i="4" s="1"/>
  <c r="M470" i="4"/>
  <c r="E470" i="4"/>
  <c r="M469" i="4"/>
  <c r="E469" i="4"/>
  <c r="E468" i="4"/>
  <c r="M467" i="4"/>
  <c r="E467" i="4"/>
  <c r="M466" i="4"/>
  <c r="E466" i="4"/>
  <c r="M465" i="4"/>
  <c r="E465" i="4"/>
  <c r="M464" i="4"/>
  <c r="E464" i="4"/>
  <c r="M463" i="4"/>
  <c r="I463" i="4"/>
  <c r="I469" i="4" s="1"/>
  <c r="E463" i="4"/>
  <c r="K462" i="4"/>
  <c r="I462" i="4"/>
  <c r="E462" i="4"/>
  <c r="M461" i="4"/>
  <c r="K461" i="4"/>
  <c r="I461" i="4"/>
  <c r="E461" i="4"/>
  <c r="M460" i="4"/>
  <c r="K460" i="4"/>
  <c r="I460" i="4"/>
  <c r="E460" i="4"/>
  <c r="M459" i="4"/>
  <c r="K459" i="4"/>
  <c r="I459" i="4"/>
  <c r="E459" i="4"/>
  <c r="M458" i="4"/>
  <c r="K458" i="4"/>
  <c r="I458" i="4"/>
  <c r="E458" i="4"/>
  <c r="AU457" i="4"/>
  <c r="AT457" i="4"/>
  <c r="AS457" i="4"/>
  <c r="AR457" i="4"/>
  <c r="AQ457" i="4"/>
  <c r="AP457" i="4"/>
  <c r="AO457" i="4"/>
  <c r="AN457" i="4"/>
  <c r="AM457" i="4"/>
  <c r="AL457" i="4"/>
  <c r="AK457" i="4"/>
  <c r="AJ457" i="4"/>
  <c r="AI457" i="4"/>
  <c r="AH457" i="4"/>
  <c r="AG457" i="4"/>
  <c r="AF457" i="4"/>
  <c r="AE457" i="4"/>
  <c r="AD457" i="4"/>
  <c r="AC457" i="4"/>
  <c r="AB457" i="4"/>
  <c r="AA457" i="4"/>
  <c r="Z457" i="4"/>
  <c r="Y457" i="4"/>
  <c r="X457" i="4"/>
  <c r="M457" i="4"/>
  <c r="K457" i="4"/>
  <c r="I457" i="4"/>
  <c r="E457" i="4"/>
  <c r="M456" i="4"/>
  <c r="K456" i="4"/>
  <c r="I456" i="4"/>
  <c r="E456" i="4"/>
  <c r="M455" i="4"/>
  <c r="E455" i="4"/>
  <c r="K454" i="4"/>
  <c r="I454" i="4"/>
  <c r="E454" i="4"/>
  <c r="M453" i="4"/>
  <c r="K453" i="4"/>
  <c r="I453" i="4"/>
  <c r="E453" i="4"/>
  <c r="M452" i="4"/>
  <c r="K452" i="4"/>
  <c r="I452" i="4"/>
  <c r="E452" i="4"/>
  <c r="M451" i="4"/>
  <c r="K451" i="4"/>
  <c r="I451" i="4"/>
  <c r="E451" i="4"/>
  <c r="M450" i="4"/>
  <c r="K450" i="4"/>
  <c r="I450" i="4"/>
  <c r="E450" i="4"/>
  <c r="AU449" i="4"/>
  <c r="AT449" i="4"/>
  <c r="AS449" i="4"/>
  <c r="AR449" i="4"/>
  <c r="AQ449" i="4"/>
  <c r="AP449" i="4"/>
  <c r="AO449" i="4"/>
  <c r="AN449" i="4"/>
  <c r="AM449" i="4"/>
  <c r="AL449" i="4"/>
  <c r="AK449" i="4"/>
  <c r="AJ449" i="4"/>
  <c r="AI449" i="4"/>
  <c r="AH449" i="4"/>
  <c r="AG449" i="4"/>
  <c r="AF449" i="4"/>
  <c r="AE449" i="4"/>
  <c r="AD449" i="4"/>
  <c r="AC449" i="4"/>
  <c r="AB449" i="4"/>
  <c r="AA449" i="4"/>
  <c r="Z449" i="4"/>
  <c r="Y449" i="4"/>
  <c r="X449" i="4"/>
  <c r="M449" i="4"/>
  <c r="K449" i="4"/>
  <c r="I449" i="4"/>
  <c r="E449" i="4"/>
  <c r="M448" i="4"/>
  <c r="K448" i="4"/>
  <c r="I448" i="4"/>
  <c r="E448" i="4"/>
  <c r="M447" i="4"/>
  <c r="E447" i="4"/>
  <c r="K446" i="4"/>
  <c r="I446" i="4"/>
  <c r="E446" i="4"/>
  <c r="M445" i="4"/>
  <c r="K445" i="4"/>
  <c r="I445" i="4"/>
  <c r="E445" i="4"/>
  <c r="M444" i="4"/>
  <c r="K444" i="4"/>
  <c r="I444" i="4"/>
  <c r="E444" i="4"/>
  <c r="M443" i="4"/>
  <c r="K443" i="4"/>
  <c r="I443" i="4"/>
  <c r="E443" i="4"/>
  <c r="M442" i="4"/>
  <c r="K442" i="4"/>
  <c r="I442" i="4"/>
  <c r="E442" i="4"/>
  <c r="AU441" i="4"/>
  <c r="AT441" i="4"/>
  <c r="AS441" i="4"/>
  <c r="AR441" i="4"/>
  <c r="AQ441" i="4"/>
  <c r="AP441" i="4"/>
  <c r="AO441" i="4"/>
  <c r="AN441" i="4"/>
  <c r="AM441" i="4"/>
  <c r="AL441" i="4"/>
  <c r="AK441" i="4"/>
  <c r="AJ441" i="4"/>
  <c r="AI441" i="4"/>
  <c r="AH441" i="4"/>
  <c r="AG441" i="4"/>
  <c r="AF441" i="4"/>
  <c r="AE441" i="4"/>
  <c r="AD441" i="4"/>
  <c r="AC441" i="4"/>
  <c r="AB441" i="4"/>
  <c r="AA441" i="4"/>
  <c r="Z441" i="4"/>
  <c r="Y441" i="4"/>
  <c r="X441" i="4"/>
  <c r="M441" i="4"/>
  <c r="K441" i="4"/>
  <c r="I441" i="4"/>
  <c r="E441" i="4"/>
  <c r="M440" i="4"/>
  <c r="K440" i="4"/>
  <c r="I440" i="4"/>
  <c r="E440" i="4"/>
  <c r="M439" i="4"/>
  <c r="E439" i="4"/>
  <c r="K438" i="4"/>
  <c r="I438" i="4"/>
  <c r="E438" i="4"/>
  <c r="M437" i="4"/>
  <c r="K437" i="4"/>
  <c r="I437" i="4"/>
  <c r="E437" i="4"/>
  <c r="M436" i="4"/>
  <c r="K436" i="4"/>
  <c r="I436" i="4"/>
  <c r="E436" i="4"/>
  <c r="M435" i="4"/>
  <c r="K435" i="4"/>
  <c r="I435" i="4"/>
  <c r="E435" i="4"/>
  <c r="M434" i="4"/>
  <c r="K434" i="4"/>
  <c r="I434" i="4"/>
  <c r="E434" i="4"/>
  <c r="AU433" i="4"/>
  <c r="AT433" i="4"/>
  <c r="AS433" i="4"/>
  <c r="AR433" i="4"/>
  <c r="AQ433" i="4"/>
  <c r="AP433" i="4"/>
  <c r="AO433" i="4"/>
  <c r="AN433" i="4"/>
  <c r="AM433" i="4"/>
  <c r="AL433" i="4"/>
  <c r="AK433" i="4"/>
  <c r="AJ433" i="4"/>
  <c r="AI433" i="4"/>
  <c r="AH433" i="4"/>
  <c r="AG433" i="4"/>
  <c r="AF433" i="4"/>
  <c r="AE433" i="4"/>
  <c r="AD433" i="4"/>
  <c r="AC433" i="4"/>
  <c r="AB433" i="4"/>
  <c r="AA433" i="4"/>
  <c r="Z433" i="4"/>
  <c r="Y433" i="4"/>
  <c r="X433" i="4"/>
  <c r="M433" i="4"/>
  <c r="K433" i="4"/>
  <c r="I433" i="4"/>
  <c r="E433" i="4"/>
  <c r="M432" i="4"/>
  <c r="K432" i="4"/>
  <c r="I432" i="4"/>
  <c r="E432" i="4"/>
  <c r="M431" i="4"/>
  <c r="E431" i="4"/>
  <c r="K430" i="4"/>
  <c r="I430" i="4"/>
  <c r="E430" i="4"/>
  <c r="M429" i="4"/>
  <c r="K429" i="4"/>
  <c r="I429" i="4"/>
  <c r="E429" i="4"/>
  <c r="M428" i="4"/>
  <c r="K428" i="4"/>
  <c r="I428" i="4"/>
  <c r="E428" i="4"/>
  <c r="M427" i="4"/>
  <c r="K427" i="4"/>
  <c r="I427" i="4"/>
  <c r="E427" i="4"/>
  <c r="M426" i="4"/>
  <c r="K426" i="4"/>
  <c r="I426" i="4"/>
  <c r="E426" i="4"/>
  <c r="AU425" i="4"/>
  <c r="AT425" i="4"/>
  <c r="AS425" i="4"/>
  <c r="AR425" i="4"/>
  <c r="AQ425" i="4"/>
  <c r="AP425" i="4"/>
  <c r="AO425" i="4"/>
  <c r="AN425" i="4"/>
  <c r="AM425" i="4"/>
  <c r="AL425" i="4"/>
  <c r="AK425" i="4"/>
  <c r="AJ425" i="4"/>
  <c r="AI425" i="4"/>
  <c r="AH425" i="4"/>
  <c r="AG425" i="4"/>
  <c r="AF425" i="4"/>
  <c r="AE425" i="4"/>
  <c r="AD425" i="4"/>
  <c r="AC425" i="4"/>
  <c r="AB425" i="4"/>
  <c r="AA425" i="4"/>
  <c r="Z425" i="4"/>
  <c r="Y425" i="4"/>
  <c r="X425" i="4"/>
  <c r="M425" i="4"/>
  <c r="K425" i="4"/>
  <c r="I425" i="4"/>
  <c r="E425" i="4"/>
  <c r="M424" i="4"/>
  <c r="K424" i="4"/>
  <c r="I424" i="4"/>
  <c r="E424" i="4"/>
  <c r="M423" i="4"/>
  <c r="E423" i="4"/>
  <c r="K422" i="4"/>
  <c r="I422" i="4"/>
  <c r="E422" i="4"/>
  <c r="M421" i="4"/>
  <c r="K421" i="4"/>
  <c r="I421" i="4"/>
  <c r="E421" i="4"/>
  <c r="M420" i="4"/>
  <c r="K420" i="4"/>
  <c r="I420" i="4"/>
  <c r="E420" i="4"/>
  <c r="M419" i="4"/>
  <c r="K419" i="4"/>
  <c r="I419" i="4"/>
  <c r="E419" i="4"/>
  <c r="M418" i="4"/>
  <c r="K418" i="4"/>
  <c r="I418" i="4"/>
  <c r="E418" i="4"/>
  <c r="AU417" i="4"/>
  <c r="AT417" i="4"/>
  <c r="AS417" i="4"/>
  <c r="AR417" i="4"/>
  <c r="AQ417" i="4"/>
  <c r="AP417" i="4"/>
  <c r="AO417" i="4"/>
  <c r="AN417" i="4"/>
  <c r="AM417" i="4"/>
  <c r="AL417" i="4"/>
  <c r="AK417" i="4"/>
  <c r="AJ417" i="4"/>
  <c r="AI417" i="4"/>
  <c r="AH417" i="4"/>
  <c r="AG417" i="4"/>
  <c r="AF417" i="4"/>
  <c r="AE417" i="4"/>
  <c r="AD417" i="4"/>
  <c r="AC417" i="4"/>
  <c r="AB417" i="4"/>
  <c r="AA417" i="4"/>
  <c r="Z417" i="4"/>
  <c r="Y417" i="4"/>
  <c r="X417" i="4"/>
  <c r="M417" i="4"/>
  <c r="K417" i="4"/>
  <c r="I417" i="4"/>
  <c r="E417" i="4"/>
  <c r="M416" i="4"/>
  <c r="K416" i="4"/>
  <c r="I416" i="4"/>
  <c r="E416" i="4"/>
  <c r="M415" i="4"/>
  <c r="E415" i="4"/>
  <c r="K414" i="4"/>
  <c r="E414" i="4"/>
  <c r="M413" i="4"/>
  <c r="E413" i="4"/>
  <c r="K412" i="4"/>
  <c r="E412" i="4"/>
  <c r="M411" i="4"/>
  <c r="K411" i="4"/>
  <c r="E411" i="4"/>
  <c r="K410" i="4"/>
  <c r="E410" i="4"/>
  <c r="P409" i="4"/>
  <c r="K409" i="4"/>
  <c r="E409" i="4"/>
  <c r="K408" i="4"/>
  <c r="E408" i="4"/>
  <c r="M407" i="4"/>
  <c r="K407" i="4"/>
  <c r="E407" i="4"/>
  <c r="K406" i="4"/>
  <c r="E406" i="4"/>
  <c r="K405" i="4"/>
  <c r="E405" i="4"/>
  <c r="AU404" i="4"/>
  <c r="AT404" i="4"/>
  <c r="AS404" i="4"/>
  <c r="AR404" i="4"/>
  <c r="AQ404" i="4"/>
  <c r="AP404" i="4"/>
  <c r="AO404" i="4"/>
  <c r="AN404" i="4"/>
  <c r="AM404" i="4"/>
  <c r="AL404" i="4"/>
  <c r="AK404" i="4"/>
  <c r="AJ404" i="4"/>
  <c r="AI404" i="4"/>
  <c r="AH404" i="4"/>
  <c r="AG404" i="4"/>
  <c r="AF404" i="4"/>
  <c r="AE404" i="4"/>
  <c r="AD404" i="4"/>
  <c r="AC404" i="4"/>
  <c r="AB404" i="4"/>
  <c r="AA404" i="4"/>
  <c r="Z404" i="4"/>
  <c r="Y404" i="4"/>
  <c r="X404" i="4"/>
  <c r="M404" i="4"/>
  <c r="K404" i="4"/>
  <c r="E404" i="4"/>
  <c r="K403" i="4"/>
  <c r="E403" i="4"/>
  <c r="M402" i="4"/>
  <c r="K402" i="4"/>
  <c r="E402" i="4"/>
  <c r="K401" i="4"/>
  <c r="E401" i="4"/>
  <c r="M400" i="4"/>
  <c r="E399" i="4"/>
  <c r="E398" i="4"/>
  <c r="E397" i="4"/>
  <c r="E396" i="4"/>
  <c r="E395" i="4"/>
  <c r="M394" i="4"/>
  <c r="E394" i="4"/>
  <c r="AU393" i="4"/>
  <c r="AU394" i="4" s="1"/>
  <c r="AT393" i="4"/>
  <c r="AT394" i="4" s="1"/>
  <c r="AS393" i="4"/>
  <c r="AS394" i="4" s="1"/>
  <c r="AR393" i="4"/>
  <c r="AR394" i="4" s="1"/>
  <c r="AQ393" i="4"/>
  <c r="AQ394" i="4" s="1"/>
  <c r="AP393" i="4"/>
  <c r="AO393" i="4"/>
  <c r="AO394" i="4" s="1"/>
  <c r="AN393" i="4"/>
  <c r="AN394" i="4" s="1"/>
  <c r="AM393" i="4"/>
  <c r="AM394" i="4" s="1"/>
  <c r="AL393" i="4"/>
  <c r="AL394" i="4" s="1"/>
  <c r="AK393" i="4"/>
  <c r="AK394" i="4" s="1"/>
  <c r="AJ393" i="4"/>
  <c r="AJ394" i="4" s="1"/>
  <c r="AI393" i="4"/>
  <c r="AI394" i="4" s="1"/>
  <c r="AH393" i="4"/>
  <c r="AH394" i="4" s="1"/>
  <c r="AG393" i="4"/>
  <c r="AG394" i="4" s="1"/>
  <c r="AF393" i="4"/>
  <c r="AF394" i="4" s="1"/>
  <c r="AE393" i="4"/>
  <c r="AE394" i="4" s="1"/>
  <c r="AD393" i="4"/>
  <c r="AD394" i="4" s="1"/>
  <c r="AC393" i="4"/>
  <c r="AC394" i="4" s="1"/>
  <c r="AB393" i="4"/>
  <c r="AB394" i="4" s="1"/>
  <c r="AA393" i="4"/>
  <c r="AA394" i="4" s="1"/>
  <c r="Z393" i="4"/>
  <c r="Z394" i="4" s="1"/>
  <c r="Y393" i="4"/>
  <c r="Y394" i="4" s="1"/>
  <c r="X393" i="4"/>
  <c r="X394" i="4" s="1"/>
  <c r="E393" i="4"/>
  <c r="M392" i="4"/>
  <c r="E392" i="4"/>
  <c r="M391" i="4"/>
  <c r="E391" i="4"/>
  <c r="E390" i="4"/>
  <c r="M389" i="4"/>
  <c r="E389" i="4"/>
  <c r="AU388" i="4"/>
  <c r="AU389" i="4" s="1"/>
  <c r="AT388" i="4"/>
  <c r="AT389" i="4" s="1"/>
  <c r="AS388" i="4"/>
  <c r="AS389" i="4" s="1"/>
  <c r="AR388" i="4"/>
  <c r="AR389" i="4" s="1"/>
  <c r="AQ388" i="4"/>
  <c r="AQ389" i="4" s="1"/>
  <c r="AP388" i="4"/>
  <c r="AP389" i="4" s="1"/>
  <c r="AO388" i="4"/>
  <c r="AO389" i="4" s="1"/>
  <c r="AN388" i="4"/>
  <c r="AN389" i="4" s="1"/>
  <c r="AM388" i="4"/>
  <c r="AM389" i="4" s="1"/>
  <c r="AL388" i="4"/>
  <c r="AK388" i="4"/>
  <c r="AJ388" i="4"/>
  <c r="AJ389" i="4" s="1"/>
  <c r="AI388" i="4"/>
  <c r="AI389" i="4" s="1"/>
  <c r="AH388" i="4"/>
  <c r="AH389" i="4" s="1"/>
  <c r="AG388" i="4"/>
  <c r="AG389" i="4" s="1"/>
  <c r="AF388" i="4"/>
  <c r="AF389" i="4" s="1"/>
  <c r="AE388" i="4"/>
  <c r="AE389" i="4" s="1"/>
  <c r="AD388" i="4"/>
  <c r="AD389" i="4" s="1"/>
  <c r="AC388" i="4"/>
  <c r="AC389" i="4" s="1"/>
  <c r="AB388" i="4"/>
  <c r="AB389" i="4" s="1"/>
  <c r="AA388" i="4"/>
  <c r="AA389" i="4" s="1"/>
  <c r="Z388" i="4"/>
  <c r="Y388" i="4"/>
  <c r="Y389" i="4" s="1"/>
  <c r="X388" i="4"/>
  <c r="X389" i="4" s="1"/>
  <c r="E388" i="4"/>
  <c r="M387" i="4"/>
  <c r="E387" i="4"/>
  <c r="M386" i="4"/>
  <c r="E386" i="4"/>
  <c r="E385" i="4"/>
  <c r="M384" i="4"/>
  <c r="E384" i="4"/>
  <c r="AU383" i="4"/>
  <c r="AU384" i="4" s="1"/>
  <c r="AT383" i="4"/>
  <c r="AT384" i="4" s="1"/>
  <c r="AS383" i="4"/>
  <c r="AS384" i="4" s="1"/>
  <c r="AR383" i="4"/>
  <c r="AR384" i="4" s="1"/>
  <c r="AQ383" i="4"/>
  <c r="AQ384" i="4" s="1"/>
  <c r="AP383" i="4"/>
  <c r="AP384" i="4" s="1"/>
  <c r="AO383" i="4"/>
  <c r="AO384" i="4" s="1"/>
  <c r="AN383" i="4"/>
  <c r="AN384" i="4" s="1"/>
  <c r="AM383" i="4"/>
  <c r="AM384" i="4" s="1"/>
  <c r="AL383" i="4"/>
  <c r="AL384" i="4" s="1"/>
  <c r="AK383" i="4"/>
  <c r="AK384" i="4" s="1"/>
  <c r="AJ383" i="4"/>
  <c r="AJ384" i="4" s="1"/>
  <c r="AI383" i="4"/>
  <c r="AI384" i="4" s="1"/>
  <c r="AH383" i="4"/>
  <c r="AH384" i="4" s="1"/>
  <c r="AG383" i="4"/>
  <c r="AG384" i="4" s="1"/>
  <c r="AF383" i="4"/>
  <c r="AF384" i="4" s="1"/>
  <c r="AE383" i="4"/>
  <c r="AE384" i="4" s="1"/>
  <c r="AD383" i="4"/>
  <c r="AD384" i="4" s="1"/>
  <c r="AC383" i="4"/>
  <c r="AC384" i="4" s="1"/>
  <c r="AB383" i="4"/>
  <c r="AB384" i="4" s="1"/>
  <c r="AA383" i="4"/>
  <c r="AA384" i="4" s="1"/>
  <c r="Z383" i="4"/>
  <c r="Z384" i="4" s="1"/>
  <c r="Y383" i="4"/>
  <c r="Y384" i="4" s="1"/>
  <c r="X383" i="4"/>
  <c r="X384" i="4" s="1"/>
  <c r="E383" i="4"/>
  <c r="M382" i="4"/>
  <c r="E382" i="4"/>
  <c r="M381" i="4"/>
  <c r="E381" i="4"/>
  <c r="E380" i="4"/>
  <c r="M379" i="4"/>
  <c r="E379" i="4"/>
  <c r="AU378" i="4"/>
  <c r="AU379" i="4" s="1"/>
  <c r="AT378" i="4"/>
  <c r="AT379" i="4" s="1"/>
  <c r="AS378" i="4"/>
  <c r="AS379" i="4" s="1"/>
  <c r="AR378" i="4"/>
  <c r="AQ378" i="4"/>
  <c r="AQ379" i="4" s="1"/>
  <c r="AP378" i="4"/>
  <c r="AP379" i="4" s="1"/>
  <c r="AO378" i="4"/>
  <c r="AO379" i="4" s="1"/>
  <c r="AN378" i="4"/>
  <c r="AN379" i="4" s="1"/>
  <c r="AM378" i="4"/>
  <c r="AM379" i="4" s="1"/>
  <c r="AL378" i="4"/>
  <c r="AL379" i="4" s="1"/>
  <c r="AK378" i="4"/>
  <c r="AK379" i="4" s="1"/>
  <c r="AJ378" i="4"/>
  <c r="AJ379" i="4" s="1"/>
  <c r="AI378" i="4"/>
  <c r="AI379" i="4" s="1"/>
  <c r="AH378" i="4"/>
  <c r="AH379" i="4" s="1"/>
  <c r="AG378" i="4"/>
  <c r="AF378" i="4"/>
  <c r="AE378" i="4"/>
  <c r="AE379" i="4" s="1"/>
  <c r="AD378" i="4"/>
  <c r="AD379" i="4" s="1"/>
  <c r="AC378" i="4"/>
  <c r="AC379" i="4" s="1"/>
  <c r="AB378" i="4"/>
  <c r="AA378" i="4"/>
  <c r="AA379" i="4" s="1"/>
  <c r="Z378" i="4"/>
  <c r="Z379" i="4" s="1"/>
  <c r="Y378" i="4"/>
  <c r="Y379" i="4" s="1"/>
  <c r="X378" i="4"/>
  <c r="X379" i="4" s="1"/>
  <c r="E378" i="4"/>
  <c r="M377" i="4"/>
  <c r="E377" i="4"/>
  <c r="M376" i="4"/>
  <c r="E376" i="4"/>
  <c r="E375" i="4"/>
  <c r="M374" i="4"/>
  <c r="E374" i="4"/>
  <c r="K373" i="4"/>
  <c r="E373" i="4"/>
  <c r="M372" i="4"/>
  <c r="K372" i="4"/>
  <c r="E372" i="4"/>
  <c r="K371" i="4"/>
  <c r="E371" i="4"/>
  <c r="E370" i="4"/>
  <c r="E369" i="4"/>
  <c r="E368" i="4"/>
  <c r="M367" i="4"/>
  <c r="E367" i="4"/>
  <c r="AU366" i="4"/>
  <c r="AU367" i="4" s="1"/>
  <c r="AT366" i="4"/>
  <c r="AT367" i="4" s="1"/>
  <c r="AS366" i="4"/>
  <c r="AS367" i="4" s="1"/>
  <c r="AR366" i="4"/>
  <c r="AR367" i="4" s="1"/>
  <c r="AQ366" i="4"/>
  <c r="AQ367" i="4" s="1"/>
  <c r="AP366" i="4"/>
  <c r="AP367" i="4" s="1"/>
  <c r="AO366" i="4"/>
  <c r="AO367" i="4" s="1"/>
  <c r="AN366" i="4"/>
  <c r="AN367" i="4" s="1"/>
  <c r="AM366" i="4"/>
  <c r="AM367" i="4" s="1"/>
  <c r="AL366" i="4"/>
  <c r="AL367" i="4" s="1"/>
  <c r="AK366" i="4"/>
  <c r="AK367" i="4" s="1"/>
  <c r="AJ366" i="4"/>
  <c r="AJ367" i="4" s="1"/>
  <c r="AI366" i="4"/>
  <c r="AI367" i="4" s="1"/>
  <c r="AH366" i="4"/>
  <c r="AH367" i="4" s="1"/>
  <c r="AG366" i="4"/>
  <c r="AG367" i="4" s="1"/>
  <c r="AF366" i="4"/>
  <c r="AF367" i="4" s="1"/>
  <c r="AE366" i="4"/>
  <c r="AE367" i="4" s="1"/>
  <c r="AD366" i="4"/>
  <c r="AD367" i="4" s="1"/>
  <c r="AC366" i="4"/>
  <c r="AC367" i="4" s="1"/>
  <c r="AB366" i="4"/>
  <c r="AB367" i="4" s="1"/>
  <c r="AA366" i="4"/>
  <c r="AA367" i="4" s="1"/>
  <c r="Z366" i="4"/>
  <c r="Z367" i="4" s="1"/>
  <c r="Y366" i="4"/>
  <c r="Y367" i="4" s="1"/>
  <c r="X366" i="4"/>
  <c r="X367" i="4" s="1"/>
  <c r="M366" i="4"/>
  <c r="E366" i="4"/>
  <c r="E365" i="4"/>
  <c r="M364" i="4"/>
  <c r="E364" i="4"/>
  <c r="M363" i="4"/>
  <c r="E363" i="4"/>
  <c r="M362" i="4"/>
  <c r="E362" i="4"/>
  <c r="M361" i="4"/>
  <c r="I361" i="4"/>
  <c r="E361" i="4"/>
  <c r="K360" i="4"/>
  <c r="I360" i="4"/>
  <c r="E360" i="4"/>
  <c r="M359" i="4"/>
  <c r="K359" i="4"/>
  <c r="I359" i="4"/>
  <c r="E359" i="4"/>
  <c r="M358" i="4"/>
  <c r="K358" i="4"/>
  <c r="I358" i="4"/>
  <c r="E358" i="4"/>
  <c r="M357" i="4"/>
  <c r="K357" i="4"/>
  <c r="I357" i="4"/>
  <c r="E357" i="4"/>
  <c r="M356" i="4"/>
  <c r="K356" i="4"/>
  <c r="I356" i="4"/>
  <c r="E356" i="4"/>
  <c r="AU355" i="4"/>
  <c r="AT355" i="4"/>
  <c r="AS355" i="4"/>
  <c r="AR355" i="4"/>
  <c r="AQ355" i="4"/>
  <c r="AP355" i="4"/>
  <c r="AO355" i="4"/>
  <c r="AN355" i="4"/>
  <c r="AM355" i="4"/>
  <c r="AL355" i="4"/>
  <c r="AK355" i="4"/>
  <c r="AJ355" i="4"/>
  <c r="AI355" i="4"/>
  <c r="AH355" i="4"/>
  <c r="AG355" i="4"/>
  <c r="AF355" i="4"/>
  <c r="AE355" i="4"/>
  <c r="AD355" i="4"/>
  <c r="AC355" i="4"/>
  <c r="AB355" i="4"/>
  <c r="AA355" i="4"/>
  <c r="Z355" i="4"/>
  <c r="Y355" i="4"/>
  <c r="X355" i="4"/>
  <c r="M355" i="4"/>
  <c r="K355" i="4"/>
  <c r="I355" i="4"/>
  <c r="E355" i="4"/>
  <c r="M354" i="4"/>
  <c r="K354" i="4"/>
  <c r="I354" i="4"/>
  <c r="E354" i="4"/>
  <c r="M353" i="4"/>
  <c r="E353" i="4"/>
  <c r="E352" i="4"/>
  <c r="M351" i="4"/>
  <c r="E351" i="4"/>
  <c r="M350" i="4"/>
  <c r="E350" i="4"/>
  <c r="M349" i="4"/>
  <c r="E349" i="4"/>
  <c r="M348" i="4"/>
  <c r="E348" i="4"/>
  <c r="M347" i="4"/>
  <c r="E347" i="4"/>
  <c r="E346" i="4"/>
  <c r="M345" i="4"/>
  <c r="E345" i="4"/>
  <c r="M344" i="4"/>
  <c r="E344" i="4"/>
  <c r="M343" i="4"/>
  <c r="E343" i="4"/>
  <c r="M342" i="4"/>
  <c r="E342" i="4"/>
  <c r="AU341" i="4"/>
  <c r="AU348" i="4" s="1"/>
  <c r="AT341" i="4"/>
  <c r="AT348" i="4" s="1"/>
  <c r="AS341" i="4"/>
  <c r="AS348" i="4" s="1"/>
  <c r="AR341" i="4"/>
  <c r="AR348" i="4" s="1"/>
  <c r="AQ341" i="4"/>
  <c r="AQ348" i="4" s="1"/>
  <c r="AP341" i="4"/>
  <c r="AP348" i="4" s="1"/>
  <c r="AO341" i="4"/>
  <c r="AO348" i="4" s="1"/>
  <c r="AN341" i="4"/>
  <c r="AN348" i="4" s="1"/>
  <c r="AM341" i="4"/>
  <c r="AM348" i="4" s="1"/>
  <c r="AL341" i="4"/>
  <c r="AL348" i="4" s="1"/>
  <c r="AK341" i="4"/>
  <c r="AK348" i="4" s="1"/>
  <c r="AJ341" i="4"/>
  <c r="AJ348" i="4" s="1"/>
  <c r="AI341" i="4"/>
  <c r="AI348" i="4" s="1"/>
  <c r="AH341" i="4"/>
  <c r="AH348" i="4" s="1"/>
  <c r="AG341" i="4"/>
  <c r="AG348" i="4" s="1"/>
  <c r="AF341" i="4"/>
  <c r="AF348" i="4" s="1"/>
  <c r="AE341" i="4"/>
  <c r="AE348" i="4" s="1"/>
  <c r="AD341" i="4"/>
  <c r="AD348" i="4" s="1"/>
  <c r="AC341" i="4"/>
  <c r="AC348" i="4" s="1"/>
  <c r="AB341" i="4"/>
  <c r="AB348" i="4" s="1"/>
  <c r="AA341" i="4"/>
  <c r="AA348" i="4" s="1"/>
  <c r="Z341" i="4"/>
  <c r="Z348" i="4" s="1"/>
  <c r="Y341" i="4"/>
  <c r="Y348" i="4" s="1"/>
  <c r="X341" i="4"/>
  <c r="X348" i="4" s="1"/>
  <c r="M341" i="4"/>
  <c r="E341" i="4"/>
  <c r="M340" i="4"/>
  <c r="E340" i="4"/>
  <c r="E339" i="4"/>
  <c r="M338" i="4"/>
  <c r="E338" i="4"/>
  <c r="M337" i="4"/>
  <c r="E337" i="4"/>
  <c r="M336" i="4"/>
  <c r="E336" i="4"/>
  <c r="M335" i="4"/>
  <c r="E335" i="4"/>
  <c r="M334" i="4"/>
  <c r="I334" i="4"/>
  <c r="I347" i="4" s="1"/>
  <c r="E334" i="4"/>
  <c r="K333" i="4"/>
  <c r="I333" i="4"/>
  <c r="E333" i="4"/>
  <c r="M332" i="4"/>
  <c r="K332" i="4"/>
  <c r="I332" i="4"/>
  <c r="E332" i="4"/>
  <c r="M331" i="4"/>
  <c r="K331" i="4"/>
  <c r="I331" i="4"/>
  <c r="E331" i="4"/>
  <c r="M330" i="4"/>
  <c r="K330" i="4"/>
  <c r="I330" i="4"/>
  <c r="E330" i="4"/>
  <c r="M329" i="4"/>
  <c r="K329" i="4"/>
  <c r="I329" i="4"/>
  <c r="E329" i="4"/>
  <c r="AU328" i="4"/>
  <c r="AT328" i="4"/>
  <c r="AS328" i="4"/>
  <c r="AR328" i="4"/>
  <c r="AQ328" i="4"/>
  <c r="AP328" i="4"/>
  <c r="AO328" i="4"/>
  <c r="AN328" i="4"/>
  <c r="AM328" i="4"/>
  <c r="AL328" i="4"/>
  <c r="AK328" i="4"/>
  <c r="AJ328" i="4"/>
  <c r="AI328" i="4"/>
  <c r="AH328" i="4"/>
  <c r="AG328" i="4"/>
  <c r="AF328" i="4"/>
  <c r="AE328" i="4"/>
  <c r="AD328" i="4"/>
  <c r="AC328" i="4"/>
  <c r="AB328" i="4"/>
  <c r="AA328" i="4"/>
  <c r="Z328" i="4"/>
  <c r="Y328" i="4"/>
  <c r="X328" i="4"/>
  <c r="M328" i="4"/>
  <c r="K328" i="4"/>
  <c r="I328" i="4"/>
  <c r="E328" i="4"/>
  <c r="M327" i="4"/>
  <c r="K327" i="4"/>
  <c r="I327" i="4"/>
  <c r="E327" i="4"/>
  <c r="M326" i="4"/>
  <c r="E326" i="4"/>
  <c r="K325" i="4"/>
  <c r="I325" i="4"/>
  <c r="E325" i="4"/>
  <c r="M324" i="4"/>
  <c r="K324" i="4"/>
  <c r="I324" i="4"/>
  <c r="E324" i="4"/>
  <c r="M323" i="4"/>
  <c r="K323" i="4"/>
  <c r="I323" i="4"/>
  <c r="E323" i="4"/>
  <c r="M322" i="4"/>
  <c r="K322" i="4"/>
  <c r="I322" i="4"/>
  <c r="E322" i="4"/>
  <c r="M321" i="4"/>
  <c r="K321" i="4"/>
  <c r="I321" i="4"/>
  <c r="E321" i="4"/>
  <c r="AU320" i="4"/>
  <c r="AT320" i="4"/>
  <c r="AS320" i="4"/>
  <c r="AR320" i="4"/>
  <c r="AQ320" i="4"/>
  <c r="AP320" i="4"/>
  <c r="AO320" i="4"/>
  <c r="AN320" i="4"/>
  <c r="AM320" i="4"/>
  <c r="AL320" i="4"/>
  <c r="AK320" i="4"/>
  <c r="AJ320" i="4"/>
  <c r="AI320" i="4"/>
  <c r="AH320" i="4"/>
  <c r="AG320" i="4"/>
  <c r="AF320" i="4"/>
  <c r="AE320" i="4"/>
  <c r="AD320" i="4"/>
  <c r="AC320" i="4"/>
  <c r="AB320" i="4"/>
  <c r="AA320" i="4"/>
  <c r="Z320" i="4"/>
  <c r="Y320" i="4"/>
  <c r="X320" i="4"/>
  <c r="M320" i="4"/>
  <c r="K320" i="4"/>
  <c r="I320" i="4"/>
  <c r="E320" i="4"/>
  <c r="M319" i="4"/>
  <c r="K319" i="4"/>
  <c r="I319" i="4"/>
  <c r="E319" i="4"/>
  <c r="M318" i="4"/>
  <c r="E318" i="4"/>
  <c r="K317" i="4"/>
  <c r="I317" i="4"/>
  <c r="E317" i="4"/>
  <c r="M316" i="4"/>
  <c r="K316" i="4"/>
  <c r="I316" i="4"/>
  <c r="E316" i="4"/>
  <c r="M315" i="4"/>
  <c r="K315" i="4"/>
  <c r="I315" i="4"/>
  <c r="E315" i="4"/>
  <c r="M314" i="4"/>
  <c r="K314" i="4"/>
  <c r="I314" i="4"/>
  <c r="E314" i="4"/>
  <c r="M313" i="4"/>
  <c r="K313" i="4"/>
  <c r="I313" i="4"/>
  <c r="E313" i="4"/>
  <c r="AU312" i="4"/>
  <c r="AT312" i="4"/>
  <c r="AS312" i="4"/>
  <c r="AR312" i="4"/>
  <c r="AQ312" i="4"/>
  <c r="AP312" i="4"/>
  <c r="AO312" i="4"/>
  <c r="AN312" i="4"/>
  <c r="AM312" i="4"/>
  <c r="AL312" i="4"/>
  <c r="AK312" i="4"/>
  <c r="AJ312" i="4"/>
  <c r="AI312" i="4"/>
  <c r="AH312" i="4"/>
  <c r="AG312" i="4"/>
  <c r="AF312" i="4"/>
  <c r="AE312" i="4"/>
  <c r="AD312" i="4"/>
  <c r="AC312" i="4"/>
  <c r="AB312" i="4"/>
  <c r="AA312" i="4"/>
  <c r="Z312" i="4"/>
  <c r="Y312" i="4"/>
  <c r="X312" i="4"/>
  <c r="M312" i="4"/>
  <c r="K312" i="4"/>
  <c r="I312" i="4"/>
  <c r="E312" i="4"/>
  <c r="M311" i="4"/>
  <c r="K311" i="4"/>
  <c r="I311" i="4"/>
  <c r="E311" i="4"/>
  <c r="M310" i="4"/>
  <c r="E310" i="4"/>
  <c r="K309" i="4"/>
  <c r="I309" i="4"/>
  <c r="E309" i="4"/>
  <c r="M308" i="4"/>
  <c r="K308" i="4"/>
  <c r="I308" i="4"/>
  <c r="E308" i="4"/>
  <c r="M307" i="4"/>
  <c r="K307" i="4"/>
  <c r="I307" i="4"/>
  <c r="E307" i="4"/>
  <c r="M306" i="4"/>
  <c r="K306" i="4"/>
  <c r="I306" i="4"/>
  <c r="E306" i="4"/>
  <c r="M305" i="4"/>
  <c r="K305" i="4"/>
  <c r="I305" i="4"/>
  <c r="E305" i="4"/>
  <c r="AU304" i="4"/>
  <c r="AT304" i="4"/>
  <c r="AS304" i="4"/>
  <c r="AR304" i="4"/>
  <c r="AQ304" i="4"/>
  <c r="AP304" i="4"/>
  <c r="AO304" i="4"/>
  <c r="AN304" i="4"/>
  <c r="AM304" i="4"/>
  <c r="AL304" i="4"/>
  <c r="AK304" i="4"/>
  <c r="AJ304" i="4"/>
  <c r="AI304" i="4"/>
  <c r="AH304" i="4"/>
  <c r="AG304" i="4"/>
  <c r="AF304" i="4"/>
  <c r="AE304" i="4"/>
  <c r="AD304" i="4"/>
  <c r="AC304" i="4"/>
  <c r="AB304" i="4"/>
  <c r="AA304" i="4"/>
  <c r="Z304" i="4"/>
  <c r="Y304" i="4"/>
  <c r="X304" i="4"/>
  <c r="M304" i="4"/>
  <c r="K304" i="4"/>
  <c r="I304" i="4"/>
  <c r="E304" i="4"/>
  <c r="M303" i="4"/>
  <c r="K303" i="4"/>
  <c r="I303" i="4"/>
  <c r="E303" i="4"/>
  <c r="M302" i="4"/>
  <c r="E302" i="4"/>
  <c r="K301" i="4"/>
  <c r="I301" i="4"/>
  <c r="E301" i="4"/>
  <c r="M300" i="4"/>
  <c r="K300" i="4"/>
  <c r="I300" i="4"/>
  <c r="E300" i="4"/>
  <c r="M299" i="4"/>
  <c r="K299" i="4"/>
  <c r="I299" i="4"/>
  <c r="E299" i="4"/>
  <c r="M298" i="4"/>
  <c r="K298" i="4"/>
  <c r="I298" i="4"/>
  <c r="E298" i="4"/>
  <c r="M297" i="4"/>
  <c r="K297" i="4"/>
  <c r="I297" i="4"/>
  <c r="E297" i="4"/>
  <c r="AU296" i="4"/>
  <c r="AT296" i="4"/>
  <c r="AS296" i="4"/>
  <c r="AR296" i="4"/>
  <c r="AQ296" i="4"/>
  <c r="AP296" i="4"/>
  <c r="AO296" i="4"/>
  <c r="AN296" i="4"/>
  <c r="AM296" i="4"/>
  <c r="AL296" i="4"/>
  <c r="AK296" i="4"/>
  <c r="AJ296" i="4"/>
  <c r="AI296" i="4"/>
  <c r="AH296" i="4"/>
  <c r="AG296" i="4"/>
  <c r="AF296" i="4"/>
  <c r="AE296" i="4"/>
  <c r="AD296" i="4"/>
  <c r="AC296" i="4"/>
  <c r="AB296" i="4"/>
  <c r="AA296" i="4"/>
  <c r="Z296" i="4"/>
  <c r="Y296" i="4"/>
  <c r="X296" i="4"/>
  <c r="M296" i="4"/>
  <c r="K296" i="4"/>
  <c r="I296" i="4"/>
  <c r="E296" i="4"/>
  <c r="M295" i="4"/>
  <c r="K295" i="4"/>
  <c r="I295" i="4"/>
  <c r="E295" i="4"/>
  <c r="M294" i="4"/>
  <c r="E294" i="4"/>
  <c r="K293" i="4"/>
  <c r="I293" i="4"/>
  <c r="E293" i="4"/>
  <c r="M292" i="4"/>
  <c r="K292" i="4"/>
  <c r="I292" i="4"/>
  <c r="E292" i="4"/>
  <c r="M291" i="4"/>
  <c r="K291" i="4"/>
  <c r="I291" i="4"/>
  <c r="E291" i="4"/>
  <c r="M290" i="4"/>
  <c r="K290" i="4"/>
  <c r="I290" i="4"/>
  <c r="E290" i="4"/>
  <c r="M289" i="4"/>
  <c r="K289" i="4"/>
  <c r="I289" i="4"/>
  <c r="E289" i="4"/>
  <c r="AU288" i="4"/>
  <c r="AT288" i="4"/>
  <c r="AS288" i="4"/>
  <c r="AR288" i="4"/>
  <c r="AQ288" i="4"/>
  <c r="AP288" i="4"/>
  <c r="AO288" i="4"/>
  <c r="AN288" i="4"/>
  <c r="AM288" i="4"/>
  <c r="AL288" i="4"/>
  <c r="AK288" i="4"/>
  <c r="AJ288" i="4"/>
  <c r="AI288" i="4"/>
  <c r="AH288" i="4"/>
  <c r="AG288" i="4"/>
  <c r="AF288" i="4"/>
  <c r="AE288" i="4"/>
  <c r="AD288" i="4"/>
  <c r="AC288" i="4"/>
  <c r="AB288" i="4"/>
  <c r="AA288" i="4"/>
  <c r="Z288" i="4"/>
  <c r="Y288" i="4"/>
  <c r="X288" i="4"/>
  <c r="M288" i="4"/>
  <c r="K288" i="4"/>
  <c r="I288" i="4"/>
  <c r="E288" i="4"/>
  <c r="M287" i="4"/>
  <c r="K287" i="4"/>
  <c r="I287" i="4"/>
  <c r="E287" i="4"/>
  <c r="M286" i="4"/>
  <c r="E286" i="4"/>
  <c r="K285" i="4"/>
  <c r="E285" i="4"/>
  <c r="M284" i="4"/>
  <c r="E284" i="4"/>
  <c r="K283" i="4"/>
  <c r="E283" i="4"/>
  <c r="M282" i="4"/>
  <c r="K282" i="4"/>
  <c r="E282" i="4"/>
  <c r="K281" i="4"/>
  <c r="E281" i="4"/>
  <c r="P280" i="4"/>
  <c r="K280" i="4"/>
  <c r="E280" i="4"/>
  <c r="K279" i="4"/>
  <c r="E279" i="4"/>
  <c r="M278" i="4"/>
  <c r="K278" i="4"/>
  <c r="E278" i="4"/>
  <c r="K277" i="4"/>
  <c r="E277" i="4"/>
  <c r="K276" i="4"/>
  <c r="E276" i="4"/>
  <c r="AU275" i="4"/>
  <c r="AT275" i="4"/>
  <c r="AS275" i="4"/>
  <c r="AR275" i="4"/>
  <c r="AQ275" i="4"/>
  <c r="AP275" i="4"/>
  <c r="AO275" i="4"/>
  <c r="AN275" i="4"/>
  <c r="AM275" i="4"/>
  <c r="AL275" i="4"/>
  <c r="AK275" i="4"/>
  <c r="AJ275" i="4"/>
  <c r="AI275" i="4"/>
  <c r="AH275" i="4"/>
  <c r="AG275" i="4"/>
  <c r="AF275" i="4"/>
  <c r="AE275" i="4"/>
  <c r="AD275" i="4"/>
  <c r="AC275" i="4"/>
  <c r="AB275" i="4"/>
  <c r="AA275" i="4"/>
  <c r="Z275" i="4"/>
  <c r="Y275" i="4"/>
  <c r="X275" i="4"/>
  <c r="M275" i="4"/>
  <c r="K275" i="4"/>
  <c r="E275" i="4"/>
  <c r="K274" i="4"/>
  <c r="E274" i="4"/>
  <c r="M273" i="4"/>
  <c r="K273" i="4"/>
  <c r="E273" i="4"/>
  <c r="K272" i="4"/>
  <c r="E272" i="4"/>
  <c r="M271" i="4"/>
  <c r="E270" i="4"/>
  <c r="E269" i="4"/>
  <c r="E215" i="8"/>
  <c r="E214" i="8"/>
  <c r="E213" i="8"/>
  <c r="E212" i="8"/>
  <c r="M232" i="4"/>
  <c r="P151" i="4"/>
  <c r="P22" i="4"/>
  <c r="E268" i="4"/>
  <c r="E267" i="4"/>
  <c r="E266" i="4"/>
  <c r="M265" i="4"/>
  <c r="E265" i="4"/>
  <c r="AU264" i="4"/>
  <c r="AU265" i="4" s="1"/>
  <c r="AT264" i="4"/>
  <c r="AT265" i="4" s="1"/>
  <c r="AS264" i="4"/>
  <c r="AS265" i="4" s="1"/>
  <c r="AR264" i="4"/>
  <c r="AR265" i="4" s="1"/>
  <c r="AQ264" i="4"/>
  <c r="AQ265" i="4" s="1"/>
  <c r="AP264" i="4"/>
  <c r="AP265" i="4" s="1"/>
  <c r="AO264" i="4"/>
  <c r="AO265" i="4" s="1"/>
  <c r="AN264" i="4"/>
  <c r="AN265" i="4" s="1"/>
  <c r="AM264" i="4"/>
  <c r="AM265" i="4" s="1"/>
  <c r="AL264" i="4"/>
  <c r="AL265" i="4" s="1"/>
  <c r="AK264" i="4"/>
  <c r="AK265" i="4" s="1"/>
  <c r="AJ264" i="4"/>
  <c r="AJ265" i="4" s="1"/>
  <c r="AI264" i="4"/>
  <c r="AI265" i="4" s="1"/>
  <c r="AH264" i="4"/>
  <c r="AH265" i="4" s="1"/>
  <c r="AG264" i="4"/>
  <c r="AG265" i="4" s="1"/>
  <c r="AF264" i="4"/>
  <c r="AF265" i="4" s="1"/>
  <c r="AE264" i="4"/>
  <c r="AE265" i="4" s="1"/>
  <c r="AD264" i="4"/>
  <c r="AD265" i="4" s="1"/>
  <c r="AC264" i="4"/>
  <c r="AC265" i="4" s="1"/>
  <c r="AB264" i="4"/>
  <c r="AB265" i="4" s="1"/>
  <c r="AA264" i="4"/>
  <c r="AA265" i="4" s="1"/>
  <c r="Z264" i="4"/>
  <c r="Z265" i="4" s="1"/>
  <c r="Y264" i="4"/>
  <c r="Y265" i="4" s="1"/>
  <c r="X264" i="4"/>
  <c r="X265" i="4" s="1"/>
  <c r="E264" i="4"/>
  <c r="M263" i="4"/>
  <c r="E263" i="4"/>
  <c r="M262" i="4"/>
  <c r="E262" i="4"/>
  <c r="E261" i="4"/>
  <c r="M260" i="4"/>
  <c r="E260" i="4"/>
  <c r="AU259" i="4"/>
  <c r="AU260" i="4" s="1"/>
  <c r="AT259" i="4"/>
  <c r="AT260" i="4" s="1"/>
  <c r="AS259" i="4"/>
  <c r="AS260" i="4" s="1"/>
  <c r="AR259" i="4"/>
  <c r="AR260" i="4" s="1"/>
  <c r="AQ259" i="4"/>
  <c r="AQ260" i="4" s="1"/>
  <c r="AP259" i="4"/>
  <c r="AP260" i="4" s="1"/>
  <c r="AO259" i="4"/>
  <c r="AO260" i="4" s="1"/>
  <c r="AN259" i="4"/>
  <c r="AN260" i="4" s="1"/>
  <c r="AM259" i="4"/>
  <c r="AM260" i="4" s="1"/>
  <c r="AL259" i="4"/>
  <c r="AL260" i="4" s="1"/>
  <c r="AK259" i="4"/>
  <c r="AK260" i="4" s="1"/>
  <c r="AJ259" i="4"/>
  <c r="AJ260" i="4" s="1"/>
  <c r="AI259" i="4"/>
  <c r="AI260" i="4" s="1"/>
  <c r="AH259" i="4"/>
  <c r="AH260" i="4" s="1"/>
  <c r="AG259" i="4"/>
  <c r="AG260" i="4" s="1"/>
  <c r="AF259" i="4"/>
  <c r="AF260" i="4" s="1"/>
  <c r="AE259" i="4"/>
  <c r="AE260" i="4" s="1"/>
  <c r="AD259" i="4"/>
  <c r="AD260" i="4" s="1"/>
  <c r="AC259" i="4"/>
  <c r="AC260" i="4" s="1"/>
  <c r="AB259" i="4"/>
  <c r="AB260" i="4" s="1"/>
  <c r="AA259" i="4"/>
  <c r="AA260" i="4" s="1"/>
  <c r="Z259" i="4"/>
  <c r="Z260" i="4" s="1"/>
  <c r="Y259" i="4"/>
  <c r="Y260" i="4" s="1"/>
  <c r="X259" i="4"/>
  <c r="X260" i="4" s="1"/>
  <c r="E259" i="4"/>
  <c r="M258" i="4"/>
  <c r="E258" i="4"/>
  <c r="M257" i="4"/>
  <c r="E257" i="4"/>
  <c r="E256" i="4"/>
  <c r="M255" i="4"/>
  <c r="E255" i="4"/>
  <c r="AU254" i="4"/>
  <c r="AU255" i="4" s="1"/>
  <c r="AT254" i="4"/>
  <c r="AT255" i="4" s="1"/>
  <c r="AS254" i="4"/>
  <c r="AS255" i="4" s="1"/>
  <c r="AR254" i="4"/>
  <c r="AR255" i="4" s="1"/>
  <c r="AQ254" i="4"/>
  <c r="AQ255" i="4" s="1"/>
  <c r="AP254" i="4"/>
  <c r="AP255" i="4" s="1"/>
  <c r="AO254" i="4"/>
  <c r="AO255" i="4" s="1"/>
  <c r="AN254" i="4"/>
  <c r="AN255" i="4" s="1"/>
  <c r="AM254" i="4"/>
  <c r="AM255" i="4" s="1"/>
  <c r="AL254" i="4"/>
  <c r="AL255" i="4" s="1"/>
  <c r="AK254" i="4"/>
  <c r="AK255" i="4" s="1"/>
  <c r="AJ254" i="4"/>
  <c r="AJ255" i="4" s="1"/>
  <c r="AI254" i="4"/>
  <c r="AI255" i="4" s="1"/>
  <c r="AH254" i="4"/>
  <c r="AH255" i="4" s="1"/>
  <c r="AG254" i="4"/>
  <c r="AG255" i="4" s="1"/>
  <c r="AF254" i="4"/>
  <c r="AF255" i="4" s="1"/>
  <c r="AE254" i="4"/>
  <c r="AE255" i="4" s="1"/>
  <c r="AD254" i="4"/>
  <c r="AD255" i="4" s="1"/>
  <c r="AC254" i="4"/>
  <c r="AC255" i="4" s="1"/>
  <c r="AB254" i="4"/>
  <c r="AB255" i="4" s="1"/>
  <c r="AA254" i="4"/>
  <c r="AA255" i="4" s="1"/>
  <c r="Z254" i="4"/>
  <c r="Z255" i="4" s="1"/>
  <c r="Y254" i="4"/>
  <c r="Y255" i="4" s="1"/>
  <c r="X254" i="4"/>
  <c r="X255" i="4" s="1"/>
  <c r="E254" i="4"/>
  <c r="M253" i="4"/>
  <c r="E253" i="4"/>
  <c r="M252" i="4"/>
  <c r="E252" i="4"/>
  <c r="E251" i="4"/>
  <c r="M250" i="4"/>
  <c r="E250" i="4"/>
  <c r="AU249" i="4"/>
  <c r="AU250" i="4" s="1"/>
  <c r="AT249" i="4"/>
  <c r="AT250" i="4" s="1"/>
  <c r="AS249" i="4"/>
  <c r="AS250" i="4" s="1"/>
  <c r="AR249" i="4"/>
  <c r="AR250" i="4" s="1"/>
  <c r="AQ249" i="4"/>
  <c r="AQ250" i="4" s="1"/>
  <c r="AP249" i="4"/>
  <c r="AP250" i="4" s="1"/>
  <c r="AO249" i="4"/>
  <c r="AO250" i="4" s="1"/>
  <c r="AN249" i="4"/>
  <c r="AN250" i="4" s="1"/>
  <c r="AM249" i="4"/>
  <c r="AM250" i="4" s="1"/>
  <c r="AL249" i="4"/>
  <c r="AL250" i="4" s="1"/>
  <c r="AK249" i="4"/>
  <c r="AK250" i="4" s="1"/>
  <c r="AJ249" i="4"/>
  <c r="AJ250" i="4" s="1"/>
  <c r="AI249" i="4"/>
  <c r="AI250" i="4" s="1"/>
  <c r="AH249" i="4"/>
  <c r="AH250" i="4" s="1"/>
  <c r="AG249" i="4"/>
  <c r="AG250" i="4" s="1"/>
  <c r="AF249" i="4"/>
  <c r="AF250" i="4" s="1"/>
  <c r="AE249" i="4"/>
  <c r="AE250" i="4" s="1"/>
  <c r="AD249" i="4"/>
  <c r="AD250" i="4" s="1"/>
  <c r="AC249" i="4"/>
  <c r="AC250" i="4" s="1"/>
  <c r="AB249" i="4"/>
  <c r="AB250" i="4" s="1"/>
  <c r="AA249" i="4"/>
  <c r="AA250" i="4" s="1"/>
  <c r="Z249" i="4"/>
  <c r="Z250" i="4" s="1"/>
  <c r="Y249" i="4"/>
  <c r="Y250" i="4" s="1"/>
  <c r="X249" i="4"/>
  <c r="X250" i="4" s="1"/>
  <c r="E249" i="4"/>
  <c r="M248" i="4"/>
  <c r="E248" i="4"/>
  <c r="M247" i="4"/>
  <c r="E247" i="4"/>
  <c r="E246" i="4"/>
  <c r="M245" i="4"/>
  <c r="E245" i="4"/>
  <c r="K244" i="4"/>
  <c r="E244" i="4"/>
  <c r="M243" i="4"/>
  <c r="K243" i="4"/>
  <c r="E243" i="4"/>
  <c r="K242" i="4"/>
  <c r="E242" i="4"/>
  <c r="E241" i="4"/>
  <c r="E240" i="4"/>
  <c r="E239" i="4"/>
  <c r="M238" i="4"/>
  <c r="E238" i="4"/>
  <c r="AU237" i="4"/>
  <c r="AU238" i="4" s="1"/>
  <c r="AT237" i="4"/>
  <c r="AT238" i="4" s="1"/>
  <c r="AS237" i="4"/>
  <c r="AS238" i="4" s="1"/>
  <c r="AR237" i="4"/>
  <c r="AR238" i="4" s="1"/>
  <c r="AQ237" i="4"/>
  <c r="AQ238" i="4" s="1"/>
  <c r="AP237" i="4"/>
  <c r="AP238" i="4" s="1"/>
  <c r="AO237" i="4"/>
  <c r="AO238" i="4" s="1"/>
  <c r="AN237" i="4"/>
  <c r="AN238" i="4" s="1"/>
  <c r="AM237" i="4"/>
  <c r="AM238" i="4" s="1"/>
  <c r="AL237" i="4"/>
  <c r="AL238" i="4" s="1"/>
  <c r="AK237" i="4"/>
  <c r="AK238" i="4" s="1"/>
  <c r="AJ237" i="4"/>
  <c r="AJ238" i="4" s="1"/>
  <c r="AI237" i="4"/>
  <c r="AI238" i="4" s="1"/>
  <c r="AH237" i="4"/>
  <c r="AH238" i="4" s="1"/>
  <c r="AG237" i="4"/>
  <c r="AG238" i="4" s="1"/>
  <c r="AF237" i="4"/>
  <c r="AF238" i="4" s="1"/>
  <c r="AE237" i="4"/>
  <c r="AE238" i="4" s="1"/>
  <c r="AD237" i="4"/>
  <c r="AD238" i="4" s="1"/>
  <c r="AC237" i="4"/>
  <c r="AC238" i="4" s="1"/>
  <c r="AB237" i="4"/>
  <c r="AB238" i="4" s="1"/>
  <c r="AA237" i="4"/>
  <c r="AA238" i="4" s="1"/>
  <c r="Z237" i="4"/>
  <c r="Z238" i="4" s="1"/>
  <c r="Y237" i="4"/>
  <c r="Y238" i="4" s="1"/>
  <c r="X237" i="4"/>
  <c r="X238" i="4" s="1"/>
  <c r="M237" i="4"/>
  <c r="E237" i="4"/>
  <c r="E236" i="4"/>
  <c r="M235" i="4"/>
  <c r="E235" i="4"/>
  <c r="M234" i="4"/>
  <c r="E234" i="4"/>
  <c r="M233" i="4"/>
  <c r="E233" i="4"/>
  <c r="I232" i="4"/>
  <c r="E232" i="4"/>
  <c r="K231" i="4"/>
  <c r="I231" i="4"/>
  <c r="E231" i="4"/>
  <c r="M230" i="4"/>
  <c r="K230" i="4"/>
  <c r="I230" i="4"/>
  <c r="E230" i="4"/>
  <c r="M229" i="4"/>
  <c r="K229" i="4"/>
  <c r="I229" i="4"/>
  <c r="E229" i="4"/>
  <c r="M228" i="4"/>
  <c r="K228" i="4"/>
  <c r="I228" i="4"/>
  <c r="E228" i="4"/>
  <c r="M227" i="4"/>
  <c r="K227" i="4"/>
  <c r="I227" i="4"/>
  <c r="E227" i="4"/>
  <c r="AU226" i="4"/>
  <c r="AT226" i="4"/>
  <c r="AS226" i="4"/>
  <c r="AR226" i="4"/>
  <c r="AQ226" i="4"/>
  <c r="AP226" i="4"/>
  <c r="AO226" i="4"/>
  <c r="AN226" i="4"/>
  <c r="AM226" i="4"/>
  <c r="AL226" i="4"/>
  <c r="AK226" i="4"/>
  <c r="AJ226" i="4"/>
  <c r="AI226" i="4"/>
  <c r="AH226" i="4"/>
  <c r="AG226" i="4"/>
  <c r="AF226" i="4"/>
  <c r="AE226" i="4"/>
  <c r="AD226" i="4"/>
  <c r="AC226" i="4"/>
  <c r="AB226" i="4"/>
  <c r="AA226" i="4"/>
  <c r="Z226" i="4"/>
  <c r="Y226" i="4"/>
  <c r="X226" i="4"/>
  <c r="M226" i="4"/>
  <c r="K226" i="4"/>
  <c r="I226" i="4"/>
  <c r="E226" i="4"/>
  <c r="M225" i="4"/>
  <c r="K225" i="4"/>
  <c r="I225" i="4"/>
  <c r="E225" i="4"/>
  <c r="M224" i="4"/>
  <c r="E224" i="4"/>
  <c r="E223" i="4"/>
  <c r="M222" i="4"/>
  <c r="E222" i="4"/>
  <c r="M221" i="4"/>
  <c r="E221" i="4"/>
  <c r="M220" i="4"/>
  <c r="E220" i="4"/>
  <c r="M219" i="4"/>
  <c r="E219" i="4"/>
  <c r="M218" i="4"/>
  <c r="E218" i="4"/>
  <c r="E217" i="4"/>
  <c r="M216" i="4"/>
  <c r="E216" i="4"/>
  <c r="M215" i="4"/>
  <c r="E215" i="4"/>
  <c r="M214" i="4"/>
  <c r="E214" i="4"/>
  <c r="M213" i="4"/>
  <c r="E213" i="4"/>
  <c r="AU212" i="4"/>
  <c r="AU219" i="4" s="1"/>
  <c r="AT212" i="4"/>
  <c r="AT219" i="4" s="1"/>
  <c r="AS212" i="4"/>
  <c r="AS219" i="4" s="1"/>
  <c r="AR212" i="4"/>
  <c r="AR219" i="4" s="1"/>
  <c r="AQ212" i="4"/>
  <c r="AQ219" i="4" s="1"/>
  <c r="AP212" i="4"/>
  <c r="AP219" i="4" s="1"/>
  <c r="AO212" i="4"/>
  <c r="AO219" i="4" s="1"/>
  <c r="AN212" i="4"/>
  <c r="AN219" i="4" s="1"/>
  <c r="AM212" i="4"/>
  <c r="AM219" i="4" s="1"/>
  <c r="AL212" i="4"/>
  <c r="AL219" i="4" s="1"/>
  <c r="AK212" i="4"/>
  <c r="AK219" i="4" s="1"/>
  <c r="AJ212" i="4"/>
  <c r="AJ219" i="4" s="1"/>
  <c r="AI212" i="4"/>
  <c r="AI219" i="4" s="1"/>
  <c r="AH212" i="4"/>
  <c r="AH219" i="4" s="1"/>
  <c r="AG212" i="4"/>
  <c r="AG219" i="4" s="1"/>
  <c r="AF212" i="4"/>
  <c r="AF219" i="4" s="1"/>
  <c r="AE212" i="4"/>
  <c r="AE219" i="4" s="1"/>
  <c r="AD212" i="4"/>
  <c r="AD219" i="4" s="1"/>
  <c r="AC212" i="4"/>
  <c r="AC219" i="4" s="1"/>
  <c r="AB212" i="4"/>
  <c r="AB219" i="4" s="1"/>
  <c r="AA212" i="4"/>
  <c r="AA219" i="4" s="1"/>
  <c r="Z212" i="4"/>
  <c r="Z219" i="4" s="1"/>
  <c r="Y212" i="4"/>
  <c r="Y219" i="4" s="1"/>
  <c r="X212" i="4"/>
  <c r="X219" i="4" s="1"/>
  <c r="M212" i="4"/>
  <c r="E212" i="4"/>
  <c r="M211" i="4"/>
  <c r="E211" i="4"/>
  <c r="E210" i="4"/>
  <c r="M209" i="4"/>
  <c r="E209" i="4"/>
  <c r="M208" i="4"/>
  <c r="E208" i="4"/>
  <c r="M207" i="4"/>
  <c r="E207" i="4"/>
  <c r="M206" i="4"/>
  <c r="E206" i="4"/>
  <c r="M205" i="4"/>
  <c r="I205" i="4"/>
  <c r="E205" i="4"/>
  <c r="K204" i="4"/>
  <c r="I204" i="4"/>
  <c r="E204" i="4"/>
  <c r="M203" i="4"/>
  <c r="K203" i="4"/>
  <c r="I203" i="4"/>
  <c r="E203" i="4"/>
  <c r="M202" i="4"/>
  <c r="K202" i="4"/>
  <c r="I202" i="4"/>
  <c r="E202" i="4"/>
  <c r="M201" i="4"/>
  <c r="K201" i="4"/>
  <c r="I201" i="4"/>
  <c r="E201" i="4"/>
  <c r="M200" i="4"/>
  <c r="K200" i="4"/>
  <c r="I200" i="4"/>
  <c r="E200" i="4"/>
  <c r="AU199" i="4"/>
  <c r="AT199" i="4"/>
  <c r="AS199" i="4"/>
  <c r="AR199" i="4"/>
  <c r="AQ199" i="4"/>
  <c r="AP199" i="4"/>
  <c r="AO199" i="4"/>
  <c r="AN199" i="4"/>
  <c r="AM199" i="4"/>
  <c r="AL199" i="4"/>
  <c r="AK199" i="4"/>
  <c r="AJ199" i="4"/>
  <c r="AI199" i="4"/>
  <c r="AH199" i="4"/>
  <c r="AG199" i="4"/>
  <c r="AF199" i="4"/>
  <c r="AE199" i="4"/>
  <c r="AD199" i="4"/>
  <c r="AC199" i="4"/>
  <c r="AB199" i="4"/>
  <c r="AA199" i="4"/>
  <c r="Z199" i="4"/>
  <c r="Y199" i="4"/>
  <c r="X199" i="4"/>
  <c r="M199" i="4"/>
  <c r="K199" i="4"/>
  <c r="I199" i="4"/>
  <c r="E199" i="4"/>
  <c r="M198" i="4"/>
  <c r="K198" i="4"/>
  <c r="I198" i="4"/>
  <c r="E198" i="4"/>
  <c r="M197" i="4"/>
  <c r="E197" i="4"/>
  <c r="K196" i="4"/>
  <c r="I196" i="4"/>
  <c r="E196" i="4"/>
  <c r="M195" i="4"/>
  <c r="K195" i="4"/>
  <c r="I195" i="4"/>
  <c r="E195" i="4"/>
  <c r="M194" i="4"/>
  <c r="K194" i="4"/>
  <c r="I194" i="4"/>
  <c r="E194" i="4"/>
  <c r="M193" i="4"/>
  <c r="K193" i="4"/>
  <c r="I193" i="4"/>
  <c r="E193" i="4"/>
  <c r="M192" i="4"/>
  <c r="K192" i="4"/>
  <c r="I192" i="4"/>
  <c r="E192" i="4"/>
  <c r="AU191" i="4"/>
  <c r="AT191" i="4"/>
  <c r="AS191" i="4"/>
  <c r="AR191" i="4"/>
  <c r="AQ191" i="4"/>
  <c r="AP191" i="4"/>
  <c r="AO191" i="4"/>
  <c r="AN191" i="4"/>
  <c r="AM191" i="4"/>
  <c r="AL191" i="4"/>
  <c r="AK191" i="4"/>
  <c r="AJ191" i="4"/>
  <c r="AI191" i="4"/>
  <c r="AH191" i="4"/>
  <c r="AG191" i="4"/>
  <c r="AF191" i="4"/>
  <c r="AE191" i="4"/>
  <c r="AD191" i="4"/>
  <c r="AC191" i="4"/>
  <c r="AB191" i="4"/>
  <c r="AA191" i="4"/>
  <c r="Z191" i="4"/>
  <c r="Y191" i="4"/>
  <c r="X191" i="4"/>
  <c r="M191" i="4"/>
  <c r="K191" i="4"/>
  <c r="I191" i="4"/>
  <c r="E191" i="4"/>
  <c r="M190" i="4"/>
  <c r="K190" i="4"/>
  <c r="I190" i="4"/>
  <c r="E190" i="4"/>
  <c r="M189" i="4"/>
  <c r="E189" i="4"/>
  <c r="K188" i="4"/>
  <c r="I188" i="4"/>
  <c r="E188" i="4"/>
  <c r="M187" i="4"/>
  <c r="K187" i="4"/>
  <c r="I187" i="4"/>
  <c r="E187" i="4"/>
  <c r="M186" i="4"/>
  <c r="K186" i="4"/>
  <c r="I186" i="4"/>
  <c r="E186" i="4"/>
  <c r="M185" i="4"/>
  <c r="K185" i="4"/>
  <c r="I185" i="4"/>
  <c r="E185" i="4"/>
  <c r="M184" i="4"/>
  <c r="K184" i="4"/>
  <c r="I184" i="4"/>
  <c r="E184" i="4"/>
  <c r="AU183" i="4"/>
  <c r="AT183" i="4"/>
  <c r="AS183" i="4"/>
  <c r="AR183" i="4"/>
  <c r="AQ183" i="4"/>
  <c r="AP183" i="4"/>
  <c r="AO183" i="4"/>
  <c r="AN183" i="4"/>
  <c r="AM183" i="4"/>
  <c r="AL183" i="4"/>
  <c r="AK183" i="4"/>
  <c r="AJ183" i="4"/>
  <c r="AI183" i="4"/>
  <c r="AH183" i="4"/>
  <c r="AG183" i="4"/>
  <c r="AF183" i="4"/>
  <c r="AE183" i="4"/>
  <c r="AD183" i="4"/>
  <c r="AC183" i="4"/>
  <c r="AB183" i="4"/>
  <c r="AA183" i="4"/>
  <c r="Z183" i="4"/>
  <c r="Y183" i="4"/>
  <c r="X183" i="4"/>
  <c r="M183" i="4"/>
  <c r="K183" i="4"/>
  <c r="I183" i="4"/>
  <c r="E183" i="4"/>
  <c r="M182" i="4"/>
  <c r="K182" i="4"/>
  <c r="I182" i="4"/>
  <c r="E182" i="4"/>
  <c r="M181" i="4"/>
  <c r="E181" i="4"/>
  <c r="K180" i="4"/>
  <c r="I180" i="4"/>
  <c r="E180" i="4"/>
  <c r="M179" i="4"/>
  <c r="K179" i="4"/>
  <c r="I179" i="4"/>
  <c r="E179" i="4"/>
  <c r="M178" i="4"/>
  <c r="K178" i="4"/>
  <c r="I178" i="4"/>
  <c r="E178" i="4"/>
  <c r="M177" i="4"/>
  <c r="K177" i="4"/>
  <c r="I177" i="4"/>
  <c r="E177" i="4"/>
  <c r="M176" i="4"/>
  <c r="K176" i="4"/>
  <c r="I176" i="4"/>
  <c r="E176" i="4"/>
  <c r="AU175" i="4"/>
  <c r="AT175" i="4"/>
  <c r="AS175" i="4"/>
  <c r="AR175" i="4"/>
  <c r="AQ175" i="4"/>
  <c r="AP175" i="4"/>
  <c r="AO175" i="4"/>
  <c r="AN175" i="4"/>
  <c r="AM175" i="4"/>
  <c r="AL175" i="4"/>
  <c r="AK175" i="4"/>
  <c r="AJ175" i="4"/>
  <c r="AI175" i="4"/>
  <c r="AH175" i="4"/>
  <c r="AG175" i="4"/>
  <c r="AF175" i="4"/>
  <c r="AE175" i="4"/>
  <c r="AD175" i="4"/>
  <c r="AC175" i="4"/>
  <c r="AB175" i="4"/>
  <c r="AA175" i="4"/>
  <c r="Z175" i="4"/>
  <c r="Y175" i="4"/>
  <c r="X175" i="4"/>
  <c r="M175" i="4"/>
  <c r="K175" i="4"/>
  <c r="I175" i="4"/>
  <c r="E175" i="4"/>
  <c r="M174" i="4"/>
  <c r="K174" i="4"/>
  <c r="I174" i="4"/>
  <c r="E174" i="4"/>
  <c r="M173" i="4"/>
  <c r="E173" i="4"/>
  <c r="K172" i="4"/>
  <c r="I172" i="4"/>
  <c r="E172" i="4"/>
  <c r="M171" i="4"/>
  <c r="K171" i="4"/>
  <c r="I171" i="4"/>
  <c r="E171" i="4"/>
  <c r="M170" i="4"/>
  <c r="K170" i="4"/>
  <c r="I170" i="4"/>
  <c r="E170" i="4"/>
  <c r="M169" i="4"/>
  <c r="K169" i="4"/>
  <c r="I169" i="4"/>
  <c r="E169" i="4"/>
  <c r="M168" i="4"/>
  <c r="K168" i="4"/>
  <c r="I168" i="4"/>
  <c r="E168" i="4"/>
  <c r="AU167" i="4"/>
  <c r="AT167" i="4"/>
  <c r="AS167" i="4"/>
  <c r="AR167" i="4"/>
  <c r="AQ167" i="4"/>
  <c r="AP167" i="4"/>
  <c r="AO167" i="4"/>
  <c r="AN167" i="4"/>
  <c r="AM167" i="4"/>
  <c r="AL167" i="4"/>
  <c r="AK167" i="4"/>
  <c r="AJ167" i="4"/>
  <c r="AI167" i="4"/>
  <c r="AH167" i="4"/>
  <c r="AG167" i="4"/>
  <c r="AF167" i="4"/>
  <c r="AE167" i="4"/>
  <c r="AD167" i="4"/>
  <c r="AC167" i="4"/>
  <c r="AB167" i="4"/>
  <c r="AA167" i="4"/>
  <c r="Z167" i="4"/>
  <c r="Y167" i="4"/>
  <c r="X167" i="4"/>
  <c r="M167" i="4"/>
  <c r="K167" i="4"/>
  <c r="I167" i="4"/>
  <c r="E167" i="4"/>
  <c r="M166" i="4"/>
  <c r="K166" i="4"/>
  <c r="I166" i="4"/>
  <c r="E166" i="4"/>
  <c r="M165" i="4"/>
  <c r="E165" i="4"/>
  <c r="K164" i="4"/>
  <c r="I164" i="4"/>
  <c r="E164" i="4"/>
  <c r="M163" i="4"/>
  <c r="K163" i="4"/>
  <c r="I163" i="4"/>
  <c r="E163" i="4"/>
  <c r="M162" i="4"/>
  <c r="K162" i="4"/>
  <c r="I162" i="4"/>
  <c r="E162" i="4"/>
  <c r="M161" i="4"/>
  <c r="K161" i="4"/>
  <c r="I161" i="4"/>
  <c r="E161" i="4"/>
  <c r="M160" i="4"/>
  <c r="K160" i="4"/>
  <c r="I160" i="4"/>
  <c r="E160" i="4"/>
  <c r="AU159" i="4"/>
  <c r="AT159" i="4"/>
  <c r="AS159" i="4"/>
  <c r="AR159" i="4"/>
  <c r="AQ159" i="4"/>
  <c r="AP159" i="4"/>
  <c r="AO159" i="4"/>
  <c r="AN159" i="4"/>
  <c r="AM159" i="4"/>
  <c r="AL159" i="4"/>
  <c r="AK159" i="4"/>
  <c r="AJ159" i="4"/>
  <c r="AI159" i="4"/>
  <c r="AH159" i="4"/>
  <c r="AG159" i="4"/>
  <c r="AF159" i="4"/>
  <c r="AE159" i="4"/>
  <c r="AD159" i="4"/>
  <c r="AC159" i="4"/>
  <c r="AB159" i="4"/>
  <c r="AA159" i="4"/>
  <c r="Z159" i="4"/>
  <c r="Y159" i="4"/>
  <c r="X159" i="4"/>
  <c r="M159" i="4"/>
  <c r="K159" i="4"/>
  <c r="I159" i="4"/>
  <c r="E159" i="4"/>
  <c r="M158" i="4"/>
  <c r="K158" i="4"/>
  <c r="I158" i="4"/>
  <c r="E158" i="4"/>
  <c r="M157" i="4"/>
  <c r="E157" i="4"/>
  <c r="K156" i="4"/>
  <c r="E156" i="4"/>
  <c r="M155" i="4"/>
  <c r="E155" i="4"/>
  <c r="K154" i="4"/>
  <c r="E154" i="4"/>
  <c r="M153" i="4"/>
  <c r="K153" i="4"/>
  <c r="E153" i="4"/>
  <c r="K152" i="4"/>
  <c r="E152" i="4"/>
  <c r="K151" i="4"/>
  <c r="E151" i="4"/>
  <c r="K150" i="4"/>
  <c r="E150" i="4"/>
  <c r="M149" i="4"/>
  <c r="K149" i="4"/>
  <c r="E149" i="4"/>
  <c r="K148" i="4"/>
  <c r="E148" i="4"/>
  <c r="K147" i="4"/>
  <c r="E147" i="4"/>
  <c r="AU146" i="4"/>
  <c r="AT146" i="4"/>
  <c r="AS146" i="4"/>
  <c r="AR146" i="4"/>
  <c r="AQ146" i="4"/>
  <c r="AP146" i="4"/>
  <c r="AO146" i="4"/>
  <c r="AN146" i="4"/>
  <c r="AM146" i="4"/>
  <c r="AL146" i="4"/>
  <c r="AK146" i="4"/>
  <c r="AJ146" i="4"/>
  <c r="AI146" i="4"/>
  <c r="AH146" i="4"/>
  <c r="AG146" i="4"/>
  <c r="AF146" i="4"/>
  <c r="AE146" i="4"/>
  <c r="AD146" i="4"/>
  <c r="AC146" i="4"/>
  <c r="AB146" i="4"/>
  <c r="AA146" i="4"/>
  <c r="Z146" i="4"/>
  <c r="Y146" i="4"/>
  <c r="X146" i="4"/>
  <c r="M146" i="4"/>
  <c r="K146" i="4"/>
  <c r="E146" i="4"/>
  <c r="K145" i="4"/>
  <c r="E145" i="4"/>
  <c r="M144" i="4"/>
  <c r="K144" i="4"/>
  <c r="E144" i="4"/>
  <c r="K143" i="4"/>
  <c r="E143" i="4"/>
  <c r="M142" i="4"/>
  <c r="E141" i="4"/>
  <c r="E140" i="4"/>
  <c r="K115" i="4"/>
  <c r="K114" i="4"/>
  <c r="K113"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K27" i="4"/>
  <c r="E27" i="4"/>
  <c r="E26" i="4"/>
  <c r="K25" i="4"/>
  <c r="E25" i="4"/>
  <c r="K24" i="4"/>
  <c r="E24" i="4"/>
  <c r="K23" i="4"/>
  <c r="E23" i="4"/>
  <c r="K22" i="4"/>
  <c r="E22" i="4"/>
  <c r="K21" i="4"/>
  <c r="E21" i="4"/>
  <c r="K20" i="4"/>
  <c r="E20" i="4"/>
  <c r="K19" i="4"/>
  <c r="E19" i="4"/>
  <c r="K18" i="4"/>
  <c r="E18" i="4"/>
  <c r="K17" i="4"/>
  <c r="E17" i="4"/>
  <c r="K16" i="4"/>
  <c r="E16" i="4"/>
  <c r="K15" i="4"/>
  <c r="E15" i="4"/>
  <c r="K14" i="4"/>
  <c r="E14" i="4"/>
  <c r="E12" i="4"/>
  <c r="E11" i="4"/>
  <c r="M136" i="4"/>
  <c r="M131" i="4"/>
  <c r="M126" i="4"/>
  <c r="M121" i="4"/>
  <c r="AU135" i="4"/>
  <c r="AU136" i="4" s="1"/>
  <c r="AT135" i="4"/>
  <c r="AT136" i="4" s="1"/>
  <c r="AS135" i="4"/>
  <c r="AS136" i="4" s="1"/>
  <c r="AR135" i="4"/>
  <c r="AR136" i="4" s="1"/>
  <c r="AQ135" i="4"/>
  <c r="AQ136" i="4" s="1"/>
  <c r="AP135" i="4"/>
  <c r="AP136" i="4" s="1"/>
  <c r="AO135" i="4"/>
  <c r="AO136" i="4" s="1"/>
  <c r="AN135" i="4"/>
  <c r="AN136" i="4" s="1"/>
  <c r="AM135" i="4"/>
  <c r="AM136" i="4" s="1"/>
  <c r="AL135" i="4"/>
  <c r="AL136" i="4" s="1"/>
  <c r="AK135" i="4"/>
  <c r="AK136" i="4" s="1"/>
  <c r="AJ135" i="4"/>
  <c r="AJ136" i="4" s="1"/>
  <c r="AI135" i="4"/>
  <c r="AI136" i="4" s="1"/>
  <c r="AH135" i="4"/>
  <c r="AH136" i="4" s="1"/>
  <c r="AG135" i="4"/>
  <c r="AG136" i="4" s="1"/>
  <c r="AF135" i="4"/>
  <c r="AF136" i="4" s="1"/>
  <c r="AE135" i="4"/>
  <c r="AE136" i="4" s="1"/>
  <c r="AD135" i="4"/>
  <c r="AD136" i="4" s="1"/>
  <c r="AC135" i="4"/>
  <c r="AC136" i="4" s="1"/>
  <c r="AB135" i="4"/>
  <c r="AB136" i="4" s="1"/>
  <c r="AA135" i="4"/>
  <c r="AA136" i="4" s="1"/>
  <c r="Z135" i="4"/>
  <c r="Z136" i="4" s="1"/>
  <c r="Y135" i="4"/>
  <c r="Y136" i="4" s="1"/>
  <c r="X135" i="4"/>
  <c r="X136" i="4" s="1"/>
  <c r="N135" i="4"/>
  <c r="M134" i="4"/>
  <c r="M133" i="4"/>
  <c r="AU130" i="4"/>
  <c r="AU131" i="4" s="1"/>
  <c r="AT130" i="4"/>
  <c r="AT131" i="4" s="1"/>
  <c r="AS130" i="4"/>
  <c r="AS131" i="4" s="1"/>
  <c r="AR130" i="4"/>
  <c r="AR131" i="4" s="1"/>
  <c r="AQ130" i="4"/>
  <c r="AQ131" i="4" s="1"/>
  <c r="AP130" i="4"/>
  <c r="AP131" i="4" s="1"/>
  <c r="AO130" i="4"/>
  <c r="AO131" i="4" s="1"/>
  <c r="AN130" i="4"/>
  <c r="AN131" i="4" s="1"/>
  <c r="AM130" i="4"/>
  <c r="AM131" i="4" s="1"/>
  <c r="AL130" i="4"/>
  <c r="AL131" i="4" s="1"/>
  <c r="AK130" i="4"/>
  <c r="AK131" i="4" s="1"/>
  <c r="AJ130" i="4"/>
  <c r="AJ131" i="4" s="1"/>
  <c r="AI130" i="4"/>
  <c r="AI131" i="4" s="1"/>
  <c r="AH130" i="4"/>
  <c r="AH131" i="4" s="1"/>
  <c r="AG130" i="4"/>
  <c r="AG131" i="4" s="1"/>
  <c r="AF130" i="4"/>
  <c r="AF131" i="4" s="1"/>
  <c r="AE130" i="4"/>
  <c r="AE131" i="4" s="1"/>
  <c r="AD130" i="4"/>
  <c r="AD131" i="4" s="1"/>
  <c r="AC130" i="4"/>
  <c r="AC131" i="4" s="1"/>
  <c r="AB130" i="4"/>
  <c r="AB131" i="4" s="1"/>
  <c r="AA130" i="4"/>
  <c r="AA131" i="4" s="1"/>
  <c r="Z130" i="4"/>
  <c r="Z131" i="4" s="1"/>
  <c r="Y130" i="4"/>
  <c r="Y131" i="4" s="1"/>
  <c r="X130" i="4"/>
  <c r="X131" i="4" s="1"/>
  <c r="N130" i="4"/>
  <c r="M129" i="4"/>
  <c r="M128" i="4"/>
  <c r="AU125" i="4"/>
  <c r="AU126" i="4" s="1"/>
  <c r="AT125" i="4"/>
  <c r="AT126" i="4" s="1"/>
  <c r="AS125" i="4"/>
  <c r="AS126" i="4" s="1"/>
  <c r="AR125" i="4"/>
  <c r="AR126" i="4" s="1"/>
  <c r="AQ125" i="4"/>
  <c r="AQ126" i="4" s="1"/>
  <c r="AP125" i="4"/>
  <c r="AP126" i="4" s="1"/>
  <c r="AO125" i="4"/>
  <c r="AO126" i="4" s="1"/>
  <c r="AN125" i="4"/>
  <c r="AN126" i="4" s="1"/>
  <c r="AM125" i="4"/>
  <c r="AM126" i="4" s="1"/>
  <c r="AL125" i="4"/>
  <c r="AL126" i="4" s="1"/>
  <c r="AK125" i="4"/>
  <c r="AK126" i="4" s="1"/>
  <c r="AJ125" i="4"/>
  <c r="AJ126" i="4" s="1"/>
  <c r="AI125" i="4"/>
  <c r="AI126" i="4" s="1"/>
  <c r="AH125" i="4"/>
  <c r="AH126" i="4" s="1"/>
  <c r="AG125" i="4"/>
  <c r="AG126" i="4" s="1"/>
  <c r="AF125" i="4"/>
  <c r="AF126" i="4" s="1"/>
  <c r="AE125" i="4"/>
  <c r="AE126" i="4" s="1"/>
  <c r="AD125" i="4"/>
  <c r="AD126" i="4" s="1"/>
  <c r="AC125" i="4"/>
  <c r="AC126" i="4" s="1"/>
  <c r="AB125" i="4"/>
  <c r="AB126" i="4" s="1"/>
  <c r="AA125" i="4"/>
  <c r="AA126" i="4" s="1"/>
  <c r="Z125" i="4"/>
  <c r="Z126" i="4" s="1"/>
  <c r="Y125" i="4"/>
  <c r="Y126" i="4" s="1"/>
  <c r="X125" i="4"/>
  <c r="X126" i="4" s="1"/>
  <c r="N125" i="4"/>
  <c r="M124" i="4"/>
  <c r="M123" i="4"/>
  <c r="Y120" i="4"/>
  <c r="Y121" i="4" s="1"/>
  <c r="X120" i="4"/>
  <c r="X121" i="4" s="1"/>
  <c r="M119" i="4"/>
  <c r="M118" i="4"/>
  <c r="N120" i="4"/>
  <c r="N114" i="4"/>
  <c r="M114" i="4"/>
  <c r="AU120" i="4"/>
  <c r="AU121" i="4" s="1"/>
  <c r="AT120" i="4"/>
  <c r="AT121" i="4" s="1"/>
  <c r="AS120" i="4"/>
  <c r="AS121" i="4" s="1"/>
  <c r="AR120" i="4"/>
  <c r="AR121" i="4" s="1"/>
  <c r="AQ120" i="4"/>
  <c r="AQ121" i="4" s="1"/>
  <c r="AP120" i="4"/>
  <c r="AP121" i="4" s="1"/>
  <c r="AO120" i="4"/>
  <c r="AO121" i="4" s="1"/>
  <c r="AN120" i="4"/>
  <c r="AN121" i="4" s="1"/>
  <c r="AM120" i="4"/>
  <c r="AM121" i="4" s="1"/>
  <c r="AL120" i="4"/>
  <c r="AL121" i="4" s="1"/>
  <c r="AK120" i="4"/>
  <c r="AK121" i="4" s="1"/>
  <c r="AJ120" i="4"/>
  <c r="AJ121" i="4" s="1"/>
  <c r="AI120" i="4"/>
  <c r="AI121" i="4" s="1"/>
  <c r="AH120" i="4"/>
  <c r="AH121" i="4" s="1"/>
  <c r="AG120" i="4"/>
  <c r="AG121" i="4" s="1"/>
  <c r="AF120" i="4"/>
  <c r="AF121" i="4" s="1"/>
  <c r="AE120" i="4"/>
  <c r="AE121" i="4" s="1"/>
  <c r="AD120" i="4"/>
  <c r="AC120" i="4"/>
  <c r="AC121" i="4" s="1"/>
  <c r="AB120" i="4"/>
  <c r="AB121" i="4" s="1"/>
  <c r="AA120" i="4"/>
  <c r="AA121" i="4" s="1"/>
  <c r="Z120" i="4"/>
  <c r="Z121" i="4" s="1"/>
  <c r="M116" i="4"/>
  <c r="N24" i="4"/>
  <c r="X108" i="4"/>
  <c r="X109" i="4" s="1"/>
  <c r="M109" i="4"/>
  <c r="Y108" i="4"/>
  <c r="Y109" i="4" s="1"/>
  <c r="Z108" i="4"/>
  <c r="Z109" i="4" s="1"/>
  <c r="AA108" i="4"/>
  <c r="AA109" i="4" s="1"/>
  <c r="AB108" i="4"/>
  <c r="AB109" i="4" s="1"/>
  <c r="AC108" i="4"/>
  <c r="AC109" i="4" s="1"/>
  <c r="AD108" i="4"/>
  <c r="AD109" i="4" s="1"/>
  <c r="AE108" i="4"/>
  <c r="AE109" i="4" s="1"/>
  <c r="AF108" i="4"/>
  <c r="AF109" i="4" s="1"/>
  <c r="AG108" i="4"/>
  <c r="AG109" i="4" s="1"/>
  <c r="AH108" i="4"/>
  <c r="AH109" i="4" s="1"/>
  <c r="AI108" i="4"/>
  <c r="AI109" i="4" s="1"/>
  <c r="AJ108" i="4"/>
  <c r="AJ109" i="4" s="1"/>
  <c r="AK108" i="4"/>
  <c r="AK109" i="4" s="1"/>
  <c r="AL108" i="4"/>
  <c r="AL109" i="4" s="1"/>
  <c r="AM108" i="4"/>
  <c r="AM109" i="4" s="1"/>
  <c r="AN108" i="4"/>
  <c r="AN109" i="4" s="1"/>
  <c r="AO108" i="4"/>
  <c r="AO109" i="4" s="1"/>
  <c r="AP108" i="4"/>
  <c r="AP109" i="4" s="1"/>
  <c r="AQ108" i="4"/>
  <c r="AQ109" i="4" s="1"/>
  <c r="AR108" i="4"/>
  <c r="AR109" i="4" s="1"/>
  <c r="AS108" i="4"/>
  <c r="AS109" i="4" s="1"/>
  <c r="AT108" i="4"/>
  <c r="AT109" i="4" s="1"/>
  <c r="AU108" i="4"/>
  <c r="AU109" i="4" s="1"/>
  <c r="M108" i="4"/>
  <c r="M106" i="4"/>
  <c r="M105" i="4"/>
  <c r="M104" i="4"/>
  <c r="M103" i="4"/>
  <c r="I103" i="4"/>
  <c r="I110" i="4" s="1"/>
  <c r="N108" i="4"/>
  <c r="M101" i="4"/>
  <c r="M100" i="4"/>
  <c r="M99" i="4"/>
  <c r="M98" i="4"/>
  <c r="M97" i="4"/>
  <c r="M96" i="4"/>
  <c r="M95" i="4"/>
  <c r="K102" i="4"/>
  <c r="I102" i="4"/>
  <c r="K101" i="4"/>
  <c r="I101" i="4"/>
  <c r="K100" i="4"/>
  <c r="I100" i="4"/>
  <c r="K99" i="4"/>
  <c r="I99" i="4"/>
  <c r="K98" i="4"/>
  <c r="I98" i="4"/>
  <c r="AU97" i="4"/>
  <c r="AT97" i="4"/>
  <c r="AS97" i="4"/>
  <c r="AR97" i="4"/>
  <c r="AQ97" i="4"/>
  <c r="AP97" i="4"/>
  <c r="AO97" i="4"/>
  <c r="AN97" i="4"/>
  <c r="AM97" i="4"/>
  <c r="AL97" i="4"/>
  <c r="AK97" i="4"/>
  <c r="AJ97" i="4"/>
  <c r="AI97" i="4"/>
  <c r="AH97" i="4"/>
  <c r="AG97" i="4"/>
  <c r="AF97" i="4"/>
  <c r="AE97" i="4"/>
  <c r="AD97" i="4"/>
  <c r="AC97" i="4"/>
  <c r="AB97" i="4"/>
  <c r="AA97" i="4"/>
  <c r="Z97" i="4"/>
  <c r="Y97" i="4"/>
  <c r="X97" i="4"/>
  <c r="N97" i="4"/>
  <c r="K97" i="4"/>
  <c r="I97" i="4"/>
  <c r="K96" i="4"/>
  <c r="I96" i="4"/>
  <c r="M93" i="4"/>
  <c r="M92" i="4"/>
  <c r="M90" i="4"/>
  <c r="M89" i="4"/>
  <c r="M91" i="4"/>
  <c r="N90" i="4"/>
  <c r="G168" i="5" l="1"/>
  <c r="G45" i="5"/>
  <c r="P125" i="4"/>
  <c r="P641" i="4"/>
  <c r="P393" i="4"/>
  <c r="P522" i="4"/>
  <c r="P651" i="4"/>
  <c r="P378" i="4"/>
  <c r="P507" i="4"/>
  <c r="P636" i="4"/>
  <c r="G142" i="5"/>
  <c r="G166" i="5"/>
  <c r="G165" i="5"/>
  <c r="P383" i="4"/>
  <c r="P512" i="4"/>
  <c r="P388" i="4"/>
  <c r="P517" i="4"/>
  <c r="P646" i="4"/>
  <c r="G96" i="6"/>
  <c r="G20" i="6"/>
  <c r="G104" i="6"/>
  <c r="G103" i="6"/>
  <c r="G99" i="6"/>
  <c r="G101" i="6"/>
  <c r="G102" i="6"/>
  <c r="G98" i="6"/>
  <c r="G97" i="6"/>
  <c r="G94" i="6"/>
  <c r="G93" i="6"/>
  <c r="G89" i="6"/>
  <c r="G77" i="6"/>
  <c r="G92" i="6"/>
  <c r="G88" i="6"/>
  <c r="G90" i="6"/>
  <c r="G91" i="6"/>
  <c r="G87" i="6"/>
  <c r="G86" i="6"/>
  <c r="G74" i="6"/>
  <c r="G84" i="6"/>
  <c r="G83" i="6"/>
  <c r="G79" i="6"/>
  <c r="G66" i="6"/>
  <c r="G82" i="6"/>
  <c r="G67" i="6"/>
  <c r="G71" i="6"/>
  <c r="G78" i="6"/>
  <c r="G80" i="6"/>
  <c r="G81" i="6"/>
  <c r="G68" i="6"/>
  <c r="G70" i="6"/>
  <c r="G72" i="6"/>
  <c r="G76" i="6"/>
  <c r="G56" i="6"/>
  <c r="G69" i="6"/>
  <c r="G73" i="6"/>
  <c r="G54" i="6"/>
  <c r="G64" i="6"/>
  <c r="G63" i="6"/>
  <c r="G59" i="6"/>
  <c r="G50" i="6"/>
  <c r="G62" i="6"/>
  <c r="G58" i="6"/>
  <c r="G47" i="6"/>
  <c r="G61" i="6"/>
  <c r="G57" i="6"/>
  <c r="G51" i="6"/>
  <c r="G46" i="6"/>
  <c r="G60" i="6"/>
  <c r="G48" i="6"/>
  <c r="G52" i="6"/>
  <c r="G49" i="6"/>
  <c r="G53" i="6"/>
  <c r="G144" i="6"/>
  <c r="G36" i="6"/>
  <c r="G30" i="6"/>
  <c r="G44" i="6"/>
  <c r="G43" i="6"/>
  <c r="G39" i="6"/>
  <c r="G42" i="6"/>
  <c r="G38" i="6"/>
  <c r="G37" i="6"/>
  <c r="G41" i="6"/>
  <c r="G40" i="6"/>
  <c r="G21" i="6"/>
  <c r="G18" i="6"/>
  <c r="G26" i="6"/>
  <c r="G29" i="6"/>
  <c r="G24" i="6"/>
  <c r="G25" i="6"/>
  <c r="G27" i="6"/>
  <c r="G31" i="6"/>
  <c r="G28" i="6"/>
  <c r="G231" i="6"/>
  <c r="G204" i="6"/>
  <c r="G200" i="6"/>
  <c r="G197" i="6"/>
  <c r="G203" i="6"/>
  <c r="G211" i="6"/>
  <c r="G213" i="6"/>
  <c r="G215" i="6"/>
  <c r="G207" i="6"/>
  <c r="G23" i="6"/>
  <c r="G16" i="6"/>
  <c r="G19" i="6"/>
  <c r="G183" i="6"/>
  <c r="G157" i="6"/>
  <c r="G15" i="6"/>
  <c r="G17" i="6"/>
  <c r="G132" i="6"/>
  <c r="G136" i="6"/>
  <c r="G214" i="6"/>
  <c r="G130" i="6"/>
  <c r="G126" i="6"/>
  <c r="G122" i="6"/>
  <c r="G117" i="6"/>
  <c r="G113" i="6"/>
  <c r="G110" i="6"/>
  <c r="G106" i="6"/>
  <c r="G95" i="6"/>
  <c r="G55" i="6"/>
  <c r="G124" i="6"/>
  <c r="G121" i="6"/>
  <c r="G115" i="6"/>
  <c r="G112" i="6"/>
  <c r="G125" i="6"/>
  <c r="G119" i="6"/>
  <c r="G116" i="6"/>
  <c r="G129" i="6"/>
  <c r="G123" i="6"/>
  <c r="G114" i="6"/>
  <c r="G109" i="6"/>
  <c r="G75" i="6"/>
  <c r="G22" i="6"/>
  <c r="G12" i="6"/>
  <c r="G34" i="6"/>
  <c r="G65" i="6"/>
  <c r="G105" i="6"/>
  <c r="G118" i="6"/>
  <c r="G128" i="6"/>
  <c r="G32" i="6"/>
  <c r="G35" i="6"/>
  <c r="G85" i="6"/>
  <c r="G107" i="6"/>
  <c r="G194" i="6"/>
  <c r="G190" i="6"/>
  <c r="G186" i="6"/>
  <c r="G181" i="6"/>
  <c r="G192" i="6"/>
  <c r="G191" i="6"/>
  <c r="G184" i="6"/>
  <c r="G182" i="6"/>
  <c r="G178" i="6"/>
  <c r="G175" i="6"/>
  <c r="G170" i="6"/>
  <c r="G166" i="6"/>
  <c r="G195" i="6"/>
  <c r="G187" i="6"/>
  <c r="G185" i="6"/>
  <c r="G174" i="6"/>
  <c r="G172" i="6"/>
  <c r="G162" i="6"/>
  <c r="G158" i="6"/>
  <c r="G155" i="6"/>
  <c r="G151" i="6"/>
  <c r="G147" i="6"/>
  <c r="G142" i="6"/>
  <c r="G138" i="6"/>
  <c r="G193" i="6"/>
  <c r="G179" i="6"/>
  <c r="G173" i="6"/>
  <c r="G154" i="6"/>
  <c r="G148" i="6"/>
  <c r="G143" i="6"/>
  <c r="G140" i="6"/>
  <c r="G196" i="6"/>
  <c r="G169" i="6"/>
  <c r="G165" i="6"/>
  <c r="G163" i="6"/>
  <c r="G189" i="6"/>
  <c r="G176" i="6"/>
  <c r="G171" i="6"/>
  <c r="G167" i="6"/>
  <c r="G164" i="6"/>
  <c r="G159" i="6"/>
  <c r="G150" i="6"/>
  <c r="G139" i="6"/>
  <c r="G180" i="6"/>
  <c r="G153" i="6"/>
  <c r="G149" i="6"/>
  <c r="G145" i="6"/>
  <c r="G137" i="6"/>
  <c r="G133" i="6"/>
  <c r="G188" i="6"/>
  <c r="G177" i="6"/>
  <c r="G160" i="6"/>
  <c r="G156" i="6"/>
  <c r="G141" i="6"/>
  <c r="G135" i="6"/>
  <c r="G146" i="6"/>
  <c r="G161" i="6"/>
  <c r="G111" i="6"/>
  <c r="G11" i="6"/>
  <c r="G14" i="6"/>
  <c r="G33" i="6"/>
  <c r="G45" i="6"/>
  <c r="G108" i="6"/>
  <c r="G120" i="6"/>
  <c r="G127" i="6"/>
  <c r="G131" i="6"/>
  <c r="G168" i="6"/>
  <c r="G221" i="6"/>
  <c r="G217" i="6"/>
  <c r="G244" i="6"/>
  <c r="G240" i="6"/>
  <c r="G237" i="6"/>
  <c r="G233" i="6"/>
  <c r="G229" i="6"/>
  <c r="G241" i="6"/>
  <c r="G236" i="6"/>
  <c r="G232" i="6"/>
  <c r="G228" i="6"/>
  <c r="G243" i="6"/>
  <c r="G234" i="6"/>
  <c r="G242" i="6"/>
  <c r="G239" i="6"/>
  <c r="G224" i="6"/>
  <c r="G220" i="6"/>
  <c r="G216" i="6"/>
  <c r="G235" i="6"/>
  <c r="G230" i="6"/>
  <c r="G226" i="6"/>
  <c r="G222" i="6"/>
  <c r="G219" i="6"/>
  <c r="G212" i="6"/>
  <c r="G210" i="6"/>
  <c r="G206" i="6"/>
  <c r="G205" i="6"/>
  <c r="G201" i="6"/>
  <c r="G198" i="6"/>
  <c r="G227" i="6"/>
  <c r="G223" i="6"/>
  <c r="G218" i="6"/>
  <c r="G209" i="6"/>
  <c r="G208" i="6"/>
  <c r="G202" i="6"/>
  <c r="G225" i="6"/>
  <c r="G46" i="5"/>
  <c r="G164" i="5"/>
  <c r="G167" i="5"/>
  <c r="G161" i="5"/>
  <c r="I472" i="4"/>
  <c r="I620" i="4"/>
  <c r="I621" i="4" s="1"/>
  <c r="I622" i="4" s="1"/>
  <c r="I342" i="4"/>
  <c r="I495" i="4"/>
  <c r="I593" i="4"/>
  <c r="I594" i="4" s="1"/>
  <c r="I595" i="4" s="1"/>
  <c r="I596" i="4" s="1"/>
  <c r="I598" i="4"/>
  <c r="I341" i="4"/>
  <c r="G47" i="5"/>
  <c r="G12" i="5"/>
  <c r="G92" i="5"/>
  <c r="G126" i="5"/>
  <c r="G122" i="5"/>
  <c r="G89" i="5"/>
  <c r="G83" i="5"/>
  <c r="G85" i="5"/>
  <c r="G120" i="5"/>
  <c r="G114" i="5"/>
  <c r="G102" i="5"/>
  <c r="G94" i="5"/>
  <c r="G82" i="5"/>
  <c r="G77" i="5"/>
  <c r="G73" i="5"/>
  <c r="G119" i="5"/>
  <c r="G115" i="5"/>
  <c r="G93" i="5"/>
  <c r="G60" i="5"/>
  <c r="G58" i="5"/>
  <c r="G118" i="5"/>
  <c r="G108" i="5"/>
  <c r="G99" i="5"/>
  <c r="G95" i="5"/>
  <c r="G88" i="5"/>
  <c r="G66" i="5"/>
  <c r="G62" i="5"/>
  <c r="G57" i="5"/>
  <c r="G69" i="5"/>
  <c r="G74" i="5"/>
  <c r="G90" i="5"/>
  <c r="G61" i="5"/>
  <c r="G86" i="5"/>
  <c r="G106" i="5"/>
  <c r="G112" i="5"/>
  <c r="G98" i="5"/>
  <c r="G116" i="5"/>
  <c r="G64" i="5"/>
  <c r="G70" i="5"/>
  <c r="G111" i="5"/>
  <c r="G79" i="5"/>
  <c r="G103" i="5"/>
  <c r="G123" i="5"/>
  <c r="G132" i="5"/>
  <c r="G128" i="5"/>
  <c r="G32" i="5"/>
  <c r="G14" i="5"/>
  <c r="G11" i="5"/>
  <c r="G36" i="5"/>
  <c r="G31" i="5"/>
  <c r="G15" i="5"/>
  <c r="G19" i="5"/>
  <c r="G26" i="5"/>
  <c r="G65" i="5"/>
  <c r="G68" i="5"/>
  <c r="G71" i="5"/>
  <c r="G75" i="5"/>
  <c r="G78" i="5"/>
  <c r="G81" i="5"/>
  <c r="G97" i="5"/>
  <c r="G100" i="5"/>
  <c r="G105" i="5"/>
  <c r="G107" i="5"/>
  <c r="G131" i="5"/>
  <c r="P249" i="4"/>
  <c r="AK110" i="5"/>
  <c r="AO110" i="5"/>
  <c r="AS110" i="5"/>
  <c r="Z110" i="5"/>
  <c r="AP110" i="5"/>
  <c r="AT110" i="5"/>
  <c r="AQ110" i="5"/>
  <c r="G56" i="5"/>
  <c r="G52" i="5"/>
  <c r="G48" i="5"/>
  <c r="G40" i="5"/>
  <c r="G33" i="5"/>
  <c r="G29" i="5"/>
  <c r="G28" i="5"/>
  <c r="G24" i="5"/>
  <c r="G20" i="5"/>
  <c r="G17" i="5"/>
  <c r="G55" i="5"/>
  <c r="G49" i="5"/>
  <c r="G41" i="5"/>
  <c r="G39" i="5"/>
  <c r="G34" i="5"/>
  <c r="G30" i="5"/>
  <c r="G27" i="5"/>
  <c r="G25" i="5"/>
  <c r="G23" i="5"/>
  <c r="G21" i="5"/>
  <c r="G18" i="5"/>
  <c r="G51" i="5"/>
  <c r="G44" i="5"/>
  <c r="G43" i="5"/>
  <c r="G54" i="5"/>
  <c r="G50" i="5"/>
  <c r="G42" i="5"/>
  <c r="G38" i="5"/>
  <c r="G35" i="5"/>
  <c r="G22" i="5"/>
  <c r="G37" i="5"/>
  <c r="G53" i="5"/>
  <c r="Y110" i="5"/>
  <c r="AG110" i="5"/>
  <c r="X110" i="5"/>
  <c r="AB110" i="5"/>
  <c r="AF110" i="5"/>
  <c r="G121" i="5"/>
  <c r="G117" i="5"/>
  <c r="G113" i="5"/>
  <c r="G109" i="5"/>
  <c r="G63" i="5"/>
  <c r="G67" i="5"/>
  <c r="G72" i="5"/>
  <c r="G76" i="5"/>
  <c r="G80" i="5"/>
  <c r="G84" i="5"/>
  <c r="G91" i="5"/>
  <c r="G96" i="5"/>
  <c r="G101" i="5"/>
  <c r="G104" i="5"/>
  <c r="G110" i="5"/>
  <c r="G160" i="5"/>
  <c r="G156" i="5"/>
  <c r="G152" i="5"/>
  <c r="G148" i="5"/>
  <c r="G159" i="5"/>
  <c r="G155" i="5"/>
  <c r="G151" i="5"/>
  <c r="G158" i="5"/>
  <c r="G154" i="5"/>
  <c r="G150" i="5"/>
  <c r="G162" i="5"/>
  <c r="G157" i="5"/>
  <c r="G153" i="5"/>
  <c r="G145" i="5"/>
  <c r="G141" i="5"/>
  <c r="G137" i="5"/>
  <c r="G133" i="5"/>
  <c r="G129" i="5"/>
  <c r="G125" i="5"/>
  <c r="G149" i="5"/>
  <c r="G147" i="5"/>
  <c r="G144" i="5"/>
  <c r="G146" i="5"/>
  <c r="G143" i="5"/>
  <c r="G127" i="5"/>
  <c r="G130" i="5"/>
  <c r="G134" i="5"/>
  <c r="G135" i="5"/>
  <c r="G136" i="5"/>
  <c r="G138" i="5"/>
  <c r="G139" i="5"/>
  <c r="G140" i="5"/>
  <c r="AA540" i="4"/>
  <c r="AG630" i="4"/>
  <c r="AG501" i="4"/>
  <c r="AP501" i="4"/>
  <c r="Z501" i="4"/>
  <c r="AB501" i="4"/>
  <c r="AK540" i="4"/>
  <c r="AQ540" i="4"/>
  <c r="AF540" i="4"/>
  <c r="Z630" i="4"/>
  <c r="AB508" i="4"/>
  <c r="AP630" i="4"/>
  <c r="AR411" i="4"/>
  <c r="AA411" i="4"/>
  <c r="X540" i="4"/>
  <c r="AN540" i="4"/>
  <c r="AB630" i="4"/>
  <c r="AG411" i="4"/>
  <c r="AR540" i="4"/>
  <c r="AM540" i="4"/>
  <c r="AG540" i="4"/>
  <c r="AS540" i="4"/>
  <c r="AI540" i="4"/>
  <c r="AC540" i="4"/>
  <c r="AB540" i="4"/>
  <c r="AN647" i="4"/>
  <c r="AN630" i="4"/>
  <c r="I365" i="4"/>
  <c r="I368" i="4"/>
  <c r="I367" i="4"/>
  <c r="I366" i="4"/>
  <c r="AK411" i="4"/>
  <c r="AT540" i="4"/>
  <c r="AP540" i="4"/>
  <c r="AL540" i="4"/>
  <c r="AH540" i="4"/>
  <c r="AD540" i="4"/>
  <c r="Z540" i="4"/>
  <c r="Y540" i="4"/>
  <c r="AE540" i="4"/>
  <c r="AJ540" i="4"/>
  <c r="AO540" i="4"/>
  <c r="AU540" i="4"/>
  <c r="I602" i="4"/>
  <c r="I600" i="4"/>
  <c r="I599" i="4"/>
  <c r="I609" i="4"/>
  <c r="I603" i="4"/>
  <c r="I597" i="4"/>
  <c r="I610" i="4"/>
  <c r="I608" i="4"/>
  <c r="I605" i="4"/>
  <c r="I604" i="4"/>
  <c r="I606" i="4"/>
  <c r="I607" i="4"/>
  <c r="AH630" i="4"/>
  <c r="X642" i="4"/>
  <c r="X630" i="4"/>
  <c r="AF630" i="4"/>
  <c r="AR630" i="4"/>
  <c r="I626" i="4"/>
  <c r="I625" i="4"/>
  <c r="I623" i="4"/>
  <c r="AL637" i="4"/>
  <c r="AL630" i="4"/>
  <c r="AR642" i="4"/>
  <c r="AS630" i="4"/>
  <c r="AK630" i="4"/>
  <c r="AC630" i="4"/>
  <c r="AB411" i="4"/>
  <c r="AF411" i="4"/>
  <c r="AQ411" i="4"/>
  <c r="I464" i="4"/>
  <c r="I465" i="4" s="1"/>
  <c r="I466" i="4" s="1"/>
  <c r="I467" i="4" s="1"/>
  <c r="P607" i="4"/>
  <c r="AU630" i="4"/>
  <c r="AQ630" i="4"/>
  <c r="AM630" i="4"/>
  <c r="AI630" i="4"/>
  <c r="AE630" i="4"/>
  <c r="AA630" i="4"/>
  <c r="Y630" i="4"/>
  <c r="AD630" i="4"/>
  <c r="AJ630" i="4"/>
  <c r="AO630" i="4"/>
  <c r="AT630" i="4"/>
  <c r="I236" i="4"/>
  <c r="I239" i="4"/>
  <c r="AL282" i="4"/>
  <c r="I233" i="4"/>
  <c r="I234" i="4" s="1"/>
  <c r="I235" i="4" s="1"/>
  <c r="I237" i="4"/>
  <c r="I238" i="4"/>
  <c r="I346" i="4"/>
  <c r="I343" i="4"/>
  <c r="I339" i="4"/>
  <c r="I348" i="4"/>
  <c r="I335" i="4"/>
  <c r="I336" i="4" s="1"/>
  <c r="I337" i="4" s="1"/>
  <c r="I338" i="4" s="1"/>
  <c r="I351" i="4"/>
  <c r="I344" i="4"/>
  <c r="I340" i="4"/>
  <c r="I349" i="4"/>
  <c r="AS411" i="4"/>
  <c r="AM411" i="4"/>
  <c r="AN518" i="4"/>
  <c r="AN501" i="4"/>
  <c r="X411" i="4"/>
  <c r="AC411" i="4"/>
  <c r="AI411" i="4"/>
  <c r="AN411" i="4"/>
  <c r="I473" i="4"/>
  <c r="I471" i="4"/>
  <c r="I470" i="4"/>
  <c r="I480" i="4"/>
  <c r="I474" i="4"/>
  <c r="I468" i="4"/>
  <c r="I481" i="4"/>
  <c r="I479" i="4"/>
  <c r="I476" i="4"/>
  <c r="I475" i="4"/>
  <c r="I477" i="4"/>
  <c r="I478" i="4"/>
  <c r="AH501" i="4"/>
  <c r="X513" i="4"/>
  <c r="X501" i="4"/>
  <c r="AF501" i="4"/>
  <c r="AR501" i="4"/>
  <c r="AT411" i="4"/>
  <c r="AP411" i="4"/>
  <c r="AL411" i="4"/>
  <c r="AH411" i="4"/>
  <c r="AD411" i="4"/>
  <c r="Z411" i="4"/>
  <c r="Y411" i="4"/>
  <c r="AE411" i="4"/>
  <c r="AJ411" i="4"/>
  <c r="AO411" i="4"/>
  <c r="AU411" i="4"/>
  <c r="I497" i="4"/>
  <c r="I496" i="4"/>
  <c r="I494" i="4"/>
  <c r="AL508" i="4"/>
  <c r="AL501" i="4"/>
  <c r="AR513" i="4"/>
  <c r="AS501" i="4"/>
  <c r="AK501" i="4"/>
  <c r="AC501" i="4"/>
  <c r="AD282" i="4"/>
  <c r="AH282" i="4"/>
  <c r="I362" i="4"/>
  <c r="I363" i="4" s="1"/>
  <c r="I364" i="4" s="1"/>
  <c r="P478" i="4"/>
  <c r="AU501" i="4"/>
  <c r="AQ501" i="4"/>
  <c r="AM501" i="4"/>
  <c r="AI501" i="4"/>
  <c r="AE501" i="4"/>
  <c r="AA501" i="4"/>
  <c r="Y501" i="4"/>
  <c r="AD501" i="4"/>
  <c r="AJ501" i="4"/>
  <c r="AO501" i="4"/>
  <c r="AT501" i="4"/>
  <c r="AK372" i="4"/>
  <c r="Z282" i="4"/>
  <c r="AK153" i="4"/>
  <c r="AB379" i="4"/>
  <c r="AB372" i="4"/>
  <c r="AF372" i="4"/>
  <c r="AF379" i="4"/>
  <c r="AR379" i="4"/>
  <c r="AR372" i="4"/>
  <c r="AK389" i="4"/>
  <c r="AQ282" i="4"/>
  <c r="AG372" i="4"/>
  <c r="AP394" i="4"/>
  <c r="AP372" i="4"/>
  <c r="AC153" i="4"/>
  <c r="AC243" i="4"/>
  <c r="AG379" i="4"/>
  <c r="AU282" i="4"/>
  <c r="AS372" i="4"/>
  <c r="AA282" i="4"/>
  <c r="AM282" i="4"/>
  <c r="AO153" i="4"/>
  <c r="AS153" i="4"/>
  <c r="AR282" i="4"/>
  <c r="AN282" i="4"/>
  <c r="X282" i="4"/>
  <c r="AB282" i="4"/>
  <c r="AF282" i="4"/>
  <c r="AJ282" i="4"/>
  <c r="AO282" i="4"/>
  <c r="AT282" i="4"/>
  <c r="X153" i="4"/>
  <c r="AF153" i="4"/>
  <c r="AN153" i="4"/>
  <c r="AE282" i="4"/>
  <c r="AI282" i="4"/>
  <c r="AS282" i="4"/>
  <c r="Y282" i="4"/>
  <c r="AC282" i="4"/>
  <c r="AG282" i="4"/>
  <c r="AK282" i="4"/>
  <c r="AP282" i="4"/>
  <c r="Z389" i="4"/>
  <c r="Z372" i="4"/>
  <c r="AL372" i="4"/>
  <c r="AL389" i="4"/>
  <c r="I350" i="4"/>
  <c r="I345" i="4"/>
  <c r="P349" i="4"/>
  <c r="I352" i="4"/>
  <c r="X372" i="4"/>
  <c r="AC372" i="4"/>
  <c r="AH372" i="4"/>
  <c r="AN372" i="4"/>
  <c r="AU372" i="4"/>
  <c r="AQ372" i="4"/>
  <c r="AM372" i="4"/>
  <c r="AI372" i="4"/>
  <c r="AE372" i="4"/>
  <c r="AA372" i="4"/>
  <c r="Y372" i="4"/>
  <c r="AD372" i="4"/>
  <c r="AJ372" i="4"/>
  <c r="AO372" i="4"/>
  <c r="AT372" i="4"/>
  <c r="P120" i="4"/>
  <c r="P259" i="4"/>
  <c r="P264" i="4"/>
  <c r="P254" i="4"/>
  <c r="F209" i="8"/>
  <c r="P135" i="4"/>
  <c r="P130" i="4"/>
  <c r="Y153" i="4"/>
  <c r="AG153" i="4"/>
  <c r="I222" i="4"/>
  <c r="I217" i="4"/>
  <c r="I210" i="4"/>
  <c r="I221" i="4"/>
  <c r="I216" i="4"/>
  <c r="I214" i="4"/>
  <c r="I213" i="4"/>
  <c r="I212" i="4"/>
  <c r="I223" i="4"/>
  <c r="I220" i="4"/>
  <c r="I215" i="4"/>
  <c r="I211" i="4"/>
  <c r="I219" i="4"/>
  <c r="I218" i="4"/>
  <c r="I206" i="4"/>
  <c r="I207" i="4" s="1"/>
  <c r="I208" i="4" s="1"/>
  <c r="I209" i="4" s="1"/>
  <c r="AU153" i="4"/>
  <c r="AQ153" i="4"/>
  <c r="AM153" i="4"/>
  <c r="AI153" i="4"/>
  <c r="AE153" i="4"/>
  <c r="AA153" i="4"/>
  <c r="AT153" i="4"/>
  <c r="AP153" i="4"/>
  <c r="AL153" i="4"/>
  <c r="AH153" i="4"/>
  <c r="AD153" i="4"/>
  <c r="Z153" i="4"/>
  <c r="AB153" i="4"/>
  <c r="AJ153" i="4"/>
  <c r="AR153" i="4"/>
  <c r="AU243" i="4"/>
  <c r="AQ243" i="4"/>
  <c r="AM243" i="4"/>
  <c r="AI243" i="4"/>
  <c r="AE243" i="4"/>
  <c r="AA243" i="4"/>
  <c r="AT243" i="4"/>
  <c r="AP243" i="4"/>
  <c r="AL243" i="4"/>
  <c r="AH243" i="4"/>
  <c r="AD243" i="4"/>
  <c r="Z243" i="4"/>
  <c r="AN243" i="4"/>
  <c r="AF243" i="4"/>
  <c r="X243" i="4"/>
  <c r="AS243" i="4"/>
  <c r="AJ243" i="4"/>
  <c r="Y243" i="4"/>
  <c r="AR243" i="4"/>
  <c r="AG243" i="4"/>
  <c r="AK243" i="4"/>
  <c r="AO243" i="4"/>
  <c r="P220" i="4"/>
  <c r="AB243" i="4"/>
  <c r="AK114" i="4"/>
  <c r="AO114" i="4"/>
  <c r="X114" i="4"/>
  <c r="AB114" i="4"/>
  <c r="AF114" i="4"/>
  <c r="AJ114" i="4"/>
  <c r="AP114" i="4"/>
  <c r="AT114" i="4"/>
  <c r="Y114" i="4"/>
  <c r="AC114" i="4"/>
  <c r="AG114" i="4"/>
  <c r="AL114" i="4"/>
  <c r="AQ114" i="4"/>
  <c r="AU114" i="4"/>
  <c r="Z114" i="4"/>
  <c r="AD114" i="4"/>
  <c r="AH114" i="4"/>
  <c r="AM114" i="4"/>
  <c r="AR114" i="4"/>
  <c r="AA114" i="4"/>
  <c r="AE114" i="4"/>
  <c r="AI114" i="4"/>
  <c r="AN114" i="4"/>
  <c r="AS114" i="4"/>
  <c r="AD121" i="4"/>
  <c r="I108" i="4"/>
  <c r="I109" i="4"/>
  <c r="I104" i="4"/>
  <c r="I105" i="4" s="1"/>
  <c r="I106" i="4" s="1"/>
  <c r="I107" i="4"/>
  <c r="M70" i="4"/>
  <c r="N83" i="4"/>
  <c r="N70" i="4"/>
  <c r="N62" i="4"/>
  <c r="N54" i="4"/>
  <c r="N46" i="4"/>
  <c r="N38" i="4"/>
  <c r="N30" i="4"/>
  <c r="AB4" i="9"/>
  <c r="AC3" i="9"/>
  <c r="AB3" i="9"/>
  <c r="AA3" i="9"/>
  <c r="Z3" i="9"/>
  <c r="W4" i="9"/>
  <c r="M87" i="4"/>
  <c r="M86" i="4"/>
  <c r="M85" i="4"/>
  <c r="M83" i="4"/>
  <c r="M80" i="4"/>
  <c r="M79" i="4"/>
  <c r="M78" i="4"/>
  <c r="Y83" i="4"/>
  <c r="Y90" i="4" s="1"/>
  <c r="Z83" i="4"/>
  <c r="Z90" i="4" s="1"/>
  <c r="AA83" i="4"/>
  <c r="AA90" i="4" s="1"/>
  <c r="AB83" i="4"/>
  <c r="AB90" i="4" s="1"/>
  <c r="AC83" i="4"/>
  <c r="AC90" i="4" s="1"/>
  <c r="AD83" i="4"/>
  <c r="AD90" i="4" s="1"/>
  <c r="AE83" i="4"/>
  <c r="AE90" i="4" s="1"/>
  <c r="AF83" i="4"/>
  <c r="AF90" i="4" s="1"/>
  <c r="AG83" i="4"/>
  <c r="AG90" i="4" s="1"/>
  <c r="AH83" i="4"/>
  <c r="AH90" i="4" s="1"/>
  <c r="AI83" i="4"/>
  <c r="AI90" i="4" s="1"/>
  <c r="AJ83" i="4"/>
  <c r="AJ90" i="4" s="1"/>
  <c r="AK83" i="4"/>
  <c r="AK90" i="4" s="1"/>
  <c r="AL83" i="4"/>
  <c r="AL90" i="4" s="1"/>
  <c r="AM83" i="4"/>
  <c r="AM90" i="4" s="1"/>
  <c r="AN83" i="4"/>
  <c r="AN90" i="4" s="1"/>
  <c r="AO83" i="4"/>
  <c r="AO90" i="4" s="1"/>
  <c r="AP83" i="4"/>
  <c r="AP90" i="4" s="1"/>
  <c r="AQ83" i="4"/>
  <c r="AQ90" i="4" s="1"/>
  <c r="AR83" i="4"/>
  <c r="AR90" i="4" s="1"/>
  <c r="AS83" i="4"/>
  <c r="AS90" i="4" s="1"/>
  <c r="AT83" i="4"/>
  <c r="AT90" i="4" s="1"/>
  <c r="AU83" i="4"/>
  <c r="AU90" i="4" s="1"/>
  <c r="X83" i="4"/>
  <c r="X90" i="4" s="1"/>
  <c r="M77" i="4"/>
  <c r="M82" i="4"/>
  <c r="M76" i="4"/>
  <c r="I76" i="4"/>
  <c r="M84" i="4"/>
  <c r="AI60" i="9"/>
  <c r="AI59" i="9"/>
  <c r="AI58" i="9"/>
  <c r="AI57" i="9"/>
  <c r="AI56" i="9"/>
  <c r="AI55" i="9"/>
  <c r="AI54" i="9"/>
  <c r="AI53" i="9"/>
  <c r="AI52" i="9"/>
  <c r="AI51" i="9"/>
  <c r="AI50" i="9"/>
  <c r="AI49" i="9"/>
  <c r="AI48" i="9"/>
  <c r="AI47" i="9"/>
  <c r="AI46" i="9"/>
  <c r="AI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6" i="9"/>
  <c r="AI15" i="9"/>
  <c r="AI14" i="9"/>
  <c r="AI13" i="9"/>
  <c r="AI12" i="9"/>
  <c r="AI11" i="9"/>
  <c r="M74" i="4"/>
  <c r="M73" i="4"/>
  <c r="M72" i="4"/>
  <c r="M71" i="4"/>
  <c r="K74" i="4"/>
  <c r="I74" i="4"/>
  <c r="K73" i="4"/>
  <c r="I73" i="4"/>
  <c r="K72" i="4"/>
  <c r="I72" i="4"/>
  <c r="K71" i="4"/>
  <c r="I71" i="4"/>
  <c r="M58" i="4"/>
  <c r="K58" i="4"/>
  <c r="I58" i="4"/>
  <c r="M57" i="4"/>
  <c r="K57" i="4"/>
  <c r="I57" i="4"/>
  <c r="M56" i="4"/>
  <c r="K56" i="4"/>
  <c r="I56" i="4"/>
  <c r="M55" i="4"/>
  <c r="K55" i="4"/>
  <c r="I55" i="4"/>
  <c r="M50" i="4"/>
  <c r="K50" i="4"/>
  <c r="I50" i="4"/>
  <c r="M49" i="4"/>
  <c r="K49" i="4"/>
  <c r="I49" i="4"/>
  <c r="M48" i="4"/>
  <c r="K48" i="4"/>
  <c r="I48" i="4"/>
  <c r="M47" i="4"/>
  <c r="K47" i="4"/>
  <c r="I47" i="4"/>
  <c r="K41" i="4"/>
  <c r="M42" i="4"/>
  <c r="K42" i="4"/>
  <c r="I42" i="4"/>
  <c r="M41" i="4"/>
  <c r="I41" i="4"/>
  <c r="K40" i="4"/>
  <c r="I40" i="4"/>
  <c r="M39" i="4"/>
  <c r="K39" i="4"/>
  <c r="I39" i="4"/>
  <c r="M34" i="4"/>
  <c r="M33" i="4"/>
  <c r="M32" i="4"/>
  <c r="M31" i="4"/>
  <c r="K35" i="4"/>
  <c r="I35" i="4"/>
  <c r="K34" i="4"/>
  <c r="I34" i="4"/>
  <c r="K33" i="4"/>
  <c r="I33" i="4"/>
  <c r="K32" i="4"/>
  <c r="I32" i="4"/>
  <c r="K31" i="4"/>
  <c r="I31" i="4"/>
  <c r="K30" i="4"/>
  <c r="I30" i="4"/>
  <c r="K29" i="4"/>
  <c r="I29" i="4"/>
  <c r="K62" i="4"/>
  <c r="K63" i="4"/>
  <c r="K64" i="4"/>
  <c r="K65" i="4"/>
  <c r="K66" i="4"/>
  <c r="K67" i="4"/>
  <c r="I67" i="4"/>
  <c r="I66" i="4"/>
  <c r="I65" i="4"/>
  <c r="I64" i="4"/>
  <c r="I63" i="4"/>
  <c r="I62" i="4"/>
  <c r="I61" i="4"/>
  <c r="Y62" i="4"/>
  <c r="M66" i="4"/>
  <c r="M65" i="4"/>
  <c r="R60" i="9"/>
  <c r="R59" i="9"/>
  <c r="R58" i="9"/>
  <c r="R57" i="9"/>
  <c r="R56" i="9"/>
  <c r="R55" i="9"/>
  <c r="R54" i="9"/>
  <c r="R53" i="9"/>
  <c r="R52" i="9"/>
  <c r="R51" i="9"/>
  <c r="R50" i="9"/>
  <c r="R49" i="9"/>
  <c r="R48" i="9"/>
  <c r="R47" i="9"/>
  <c r="R46" i="9"/>
  <c r="R45" i="9"/>
  <c r="R44" i="9"/>
  <c r="R43" i="9"/>
  <c r="R42" i="9"/>
  <c r="R41" i="9"/>
  <c r="R40" i="9"/>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X1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11" i="9"/>
  <c r="M64" i="4"/>
  <c r="M63" i="4"/>
  <c r="K53" i="4"/>
  <c r="M20" i="4"/>
  <c r="O7" i="9" l="1"/>
  <c r="R7" i="9"/>
  <c r="AM110" i="5"/>
  <c r="AA110" i="5"/>
  <c r="AI110" i="5"/>
  <c r="AE110" i="5"/>
  <c r="AH110" i="5"/>
  <c r="AR110" i="5"/>
  <c r="AN110" i="5"/>
  <c r="AJ110" i="5"/>
  <c r="AU110" i="5"/>
  <c r="AL110" i="5"/>
  <c r="AD110" i="5"/>
  <c r="AC110" i="5"/>
  <c r="I93" i="4"/>
  <c r="I89" i="4"/>
  <c r="I85" i="4"/>
  <c r="I92" i="4"/>
  <c r="I88" i="4"/>
  <c r="I91" i="4"/>
  <c r="I87" i="4"/>
  <c r="I94" i="4"/>
  <c r="I90" i="4"/>
  <c r="I86" i="4"/>
  <c r="P91" i="4"/>
  <c r="I84" i="4"/>
  <c r="I77" i="4"/>
  <c r="I78" i="4" s="1"/>
  <c r="I79" i="4" s="1"/>
  <c r="I80" i="4" s="1"/>
  <c r="I81" i="4"/>
  <c r="I82" i="4"/>
  <c r="I83" i="4"/>
  <c r="AI7" i="9"/>
  <c r="X7" i="9"/>
  <c r="M69" i="4"/>
  <c r="M68" i="4"/>
  <c r="F205" i="8"/>
  <c r="F204" i="8"/>
  <c r="K75" i="4"/>
  <c r="I75" i="4"/>
  <c r="AU70" i="4"/>
  <c r="AT70" i="4"/>
  <c r="AS70" i="4"/>
  <c r="AR70" i="4"/>
  <c r="AQ70" i="4"/>
  <c r="AP70" i="4"/>
  <c r="AO70" i="4"/>
  <c r="AN70" i="4"/>
  <c r="AM70" i="4"/>
  <c r="AL70" i="4"/>
  <c r="AK70" i="4"/>
  <c r="AJ70" i="4"/>
  <c r="AI70" i="4"/>
  <c r="AH70" i="4"/>
  <c r="AG70" i="4"/>
  <c r="AF70" i="4"/>
  <c r="AE70" i="4"/>
  <c r="AD70" i="4"/>
  <c r="AC70" i="4"/>
  <c r="AB70" i="4"/>
  <c r="AA70" i="4"/>
  <c r="Z70" i="4"/>
  <c r="Y70" i="4"/>
  <c r="X70" i="4"/>
  <c r="K70" i="4"/>
  <c r="I70" i="4"/>
  <c r="K69" i="4"/>
  <c r="I69" i="4"/>
  <c r="M61" i="4"/>
  <c r="M60" i="4"/>
  <c r="M62" i="4"/>
  <c r="AU62" i="4"/>
  <c r="AT62" i="4"/>
  <c r="AS62" i="4"/>
  <c r="AR62" i="4"/>
  <c r="AQ62" i="4"/>
  <c r="AP62" i="4"/>
  <c r="AO62" i="4"/>
  <c r="AN62" i="4"/>
  <c r="AM62" i="4"/>
  <c r="AL62" i="4"/>
  <c r="AK62" i="4"/>
  <c r="AJ62" i="4"/>
  <c r="AI62" i="4"/>
  <c r="AH62" i="4"/>
  <c r="AG62" i="4"/>
  <c r="AF62" i="4"/>
  <c r="AE62" i="4"/>
  <c r="AD62" i="4"/>
  <c r="AC62" i="4"/>
  <c r="AB62" i="4"/>
  <c r="AA62" i="4"/>
  <c r="Z62" i="4"/>
  <c r="X62" i="4"/>
  <c r="K61" i="4"/>
  <c r="K59" i="4"/>
  <c r="I59" i="4"/>
  <c r="AU54" i="4"/>
  <c r="AT54" i="4"/>
  <c r="AS54" i="4"/>
  <c r="AR54" i="4"/>
  <c r="AQ54" i="4"/>
  <c r="AP54" i="4"/>
  <c r="AO54" i="4"/>
  <c r="AN54" i="4"/>
  <c r="AM54" i="4"/>
  <c r="AL54" i="4"/>
  <c r="AK54" i="4"/>
  <c r="AJ54" i="4"/>
  <c r="AI54" i="4"/>
  <c r="AH54" i="4"/>
  <c r="AG54" i="4"/>
  <c r="AF54" i="4"/>
  <c r="AE54" i="4"/>
  <c r="AD54" i="4"/>
  <c r="AC54" i="4"/>
  <c r="AB54" i="4"/>
  <c r="AA54" i="4"/>
  <c r="Z54" i="4"/>
  <c r="Y54" i="4"/>
  <c r="X54" i="4"/>
  <c r="M54" i="4"/>
  <c r="K54" i="4"/>
  <c r="I54" i="4"/>
  <c r="M53" i="4"/>
  <c r="I53" i="4"/>
  <c r="M52" i="4"/>
  <c r="K51" i="4"/>
  <c r="I51" i="4"/>
  <c r="AU46" i="4"/>
  <c r="AT46" i="4"/>
  <c r="AS46" i="4"/>
  <c r="AR46" i="4"/>
  <c r="AQ46" i="4"/>
  <c r="AP46" i="4"/>
  <c r="AO46" i="4"/>
  <c r="AN46" i="4"/>
  <c r="AM46" i="4"/>
  <c r="AL46" i="4"/>
  <c r="AK46" i="4"/>
  <c r="AJ46" i="4"/>
  <c r="AI46" i="4"/>
  <c r="AH46" i="4"/>
  <c r="AG46" i="4"/>
  <c r="AF46" i="4"/>
  <c r="AE46" i="4"/>
  <c r="AD46" i="4"/>
  <c r="AC46" i="4"/>
  <c r="AB46" i="4"/>
  <c r="AA46" i="4"/>
  <c r="Z46" i="4"/>
  <c r="Y46" i="4"/>
  <c r="X46" i="4"/>
  <c r="M46" i="4"/>
  <c r="K46" i="4"/>
  <c r="I46" i="4"/>
  <c r="M45" i="4"/>
  <c r="K45" i="4"/>
  <c r="I45" i="4"/>
  <c r="M44" i="4"/>
  <c r="Y38" i="4"/>
  <c r="K43" i="4"/>
  <c r="I43" i="4"/>
  <c r="AU38" i="4"/>
  <c r="AT38" i="4"/>
  <c r="AS38" i="4"/>
  <c r="AR38" i="4"/>
  <c r="AQ38" i="4"/>
  <c r="AP38" i="4"/>
  <c r="AO38" i="4"/>
  <c r="AN38" i="4"/>
  <c r="AM38" i="4"/>
  <c r="AL38" i="4"/>
  <c r="AK38" i="4"/>
  <c r="AJ38" i="4"/>
  <c r="AI38" i="4"/>
  <c r="AH38" i="4"/>
  <c r="AG38" i="4"/>
  <c r="AF38" i="4"/>
  <c r="AE38" i="4"/>
  <c r="AD38" i="4"/>
  <c r="AC38" i="4"/>
  <c r="AB38" i="4"/>
  <c r="AA38" i="4"/>
  <c r="Z38" i="4"/>
  <c r="X38" i="4"/>
  <c r="M38" i="4"/>
  <c r="K38" i="4"/>
  <c r="I38" i="4"/>
  <c r="M37" i="4"/>
  <c r="K37" i="4"/>
  <c r="I37" i="4"/>
  <c r="M36" i="4"/>
  <c r="Y30" i="4"/>
  <c r="Z30" i="4"/>
  <c r="AA30" i="4"/>
  <c r="AB30" i="4"/>
  <c r="AC30" i="4"/>
  <c r="AC24" i="4" s="1"/>
  <c r="AD30" i="4"/>
  <c r="AE30" i="4"/>
  <c r="AF30" i="4"/>
  <c r="AG30" i="4"/>
  <c r="AH30" i="4"/>
  <c r="AI30" i="4"/>
  <c r="AJ30" i="4"/>
  <c r="AK30" i="4"/>
  <c r="AK24" i="4" s="1"/>
  <c r="AL30" i="4"/>
  <c r="AM30" i="4"/>
  <c r="AN30" i="4"/>
  <c r="AO30" i="4"/>
  <c r="AP30" i="4"/>
  <c r="AQ30" i="4"/>
  <c r="AR30" i="4"/>
  <c r="AS30" i="4"/>
  <c r="AS24" i="4" s="1"/>
  <c r="AT30" i="4"/>
  <c r="AU30" i="4"/>
  <c r="X30" i="4"/>
  <c r="M29" i="4"/>
  <c r="M28" i="4"/>
  <c r="M30" i="4"/>
  <c r="AE8" i="9"/>
  <c r="M17" i="4"/>
  <c r="Y17" i="4"/>
  <c r="Z17" i="4"/>
  <c r="AA17" i="4"/>
  <c r="AB17" i="4"/>
  <c r="AC17" i="4"/>
  <c r="AD17" i="4"/>
  <c r="AE17" i="4"/>
  <c r="AF17" i="4"/>
  <c r="AG17" i="4"/>
  <c r="AH17" i="4"/>
  <c r="AI17" i="4"/>
  <c r="AJ17" i="4"/>
  <c r="AK17" i="4"/>
  <c r="AL17" i="4"/>
  <c r="AM17" i="4"/>
  <c r="AN17" i="4"/>
  <c r="AO17" i="4"/>
  <c r="AP17" i="4"/>
  <c r="AQ17" i="4"/>
  <c r="AR17" i="4"/>
  <c r="AS17" i="4"/>
  <c r="AT17" i="4"/>
  <c r="AU17" i="4"/>
  <c r="X17" i="4"/>
  <c r="M15" i="4"/>
  <c r="M13" i="4"/>
  <c r="K8" i="4"/>
  <c r="K10" i="4"/>
  <c r="F216" i="8"/>
  <c r="C216" i="8"/>
  <c r="F215" i="8"/>
  <c r="C215" i="8"/>
  <c r="F214" i="8"/>
  <c r="C214" i="8"/>
  <c r="F213" i="8"/>
  <c r="C213" i="8"/>
  <c r="F212" i="8"/>
  <c r="C212" i="8"/>
  <c r="F211" i="8"/>
  <c r="C211" i="8"/>
  <c r="F210" i="8"/>
  <c r="C210" i="8"/>
  <c r="C209" i="8"/>
  <c r="F208" i="8"/>
  <c r="C208" i="8"/>
  <c r="F207" i="8"/>
  <c r="C207" i="8"/>
  <c r="F206" i="8"/>
  <c r="C206" i="8"/>
  <c r="P77" i="4" s="1"/>
  <c r="C205" i="8"/>
  <c r="C204" i="8"/>
  <c r="F203" i="8"/>
  <c r="C203" i="8"/>
  <c r="F202" i="8"/>
  <c r="C202" i="8"/>
  <c r="F201" i="8"/>
  <c r="C201" i="8"/>
  <c r="F200" i="8"/>
  <c r="C200" i="8"/>
  <c r="E10" i="4"/>
  <c r="I10" i="4"/>
  <c r="I8" i="4"/>
  <c r="AO24" i="4" l="1"/>
  <c r="AG24" i="4"/>
  <c r="P76" i="4"/>
  <c r="P80" i="4"/>
  <c r="P45" i="4"/>
  <c r="P53" i="4"/>
  <c r="P469" i="4"/>
  <c r="P598" i="4"/>
  <c r="P340" i="4"/>
  <c r="P211" i="4"/>
  <c r="P612" i="4"/>
  <c r="P96" i="4"/>
  <c r="P354" i="4"/>
  <c r="P483" i="4"/>
  <c r="P225" i="4"/>
  <c r="P103" i="4"/>
  <c r="P490" i="4"/>
  <c r="P361" i="4"/>
  <c r="P619" i="4"/>
  <c r="P232" i="4"/>
  <c r="P492" i="4"/>
  <c r="P105" i="4"/>
  <c r="P621" i="4"/>
  <c r="P363" i="4"/>
  <c r="P234" i="4"/>
  <c r="P78" i="4"/>
  <c r="P327" i="4"/>
  <c r="P198" i="4"/>
  <c r="P456" i="4"/>
  <c r="P585" i="4"/>
  <c r="P311" i="4"/>
  <c r="P303" i="4"/>
  <c r="P416" i="4"/>
  <c r="P561" i="4"/>
  <c r="P424" i="4"/>
  <c r="P553" i="4"/>
  <c r="P287" i="4"/>
  <c r="P174" i="4"/>
  <c r="P440" i="4"/>
  <c r="P545" i="4"/>
  <c r="P569" i="4"/>
  <c r="P295" i="4"/>
  <c r="P432" i="4"/>
  <c r="P158" i="4"/>
  <c r="P182" i="4"/>
  <c r="P166" i="4"/>
  <c r="P319" i="4"/>
  <c r="P577" i="4"/>
  <c r="P448" i="4"/>
  <c r="P190" i="4"/>
  <c r="P334" i="4"/>
  <c r="P338" i="4"/>
  <c r="P337" i="4"/>
  <c r="P595" i="4"/>
  <c r="P336" i="4"/>
  <c r="P593" i="4"/>
  <c r="P206" i="4"/>
  <c r="P592" i="4"/>
  <c r="P465" i="4"/>
  <c r="P464" i="4"/>
  <c r="P463" i="4"/>
  <c r="P594" i="4"/>
  <c r="P466" i="4"/>
  <c r="P467" i="4"/>
  <c r="P335" i="4"/>
  <c r="P596" i="4"/>
  <c r="P208" i="4"/>
  <c r="P209" i="4"/>
  <c r="P205" i="4"/>
  <c r="P207" i="4"/>
  <c r="P387" i="4"/>
  <c r="P645" i="4"/>
  <c r="P516" i="4"/>
  <c r="P124" i="4"/>
  <c r="P392" i="4"/>
  <c r="P650" i="4"/>
  <c r="P521" i="4"/>
  <c r="P640" i="4"/>
  <c r="P377" i="4"/>
  <c r="P506" i="4"/>
  <c r="P511" i="4"/>
  <c r="P119" i="4"/>
  <c r="P635" i="4"/>
  <c r="P382" i="4"/>
  <c r="P263" i="4"/>
  <c r="P258" i="4"/>
  <c r="P129" i="4"/>
  <c r="P134" i="4"/>
  <c r="P253" i="4"/>
  <c r="P248" i="4"/>
  <c r="P620" i="4"/>
  <c r="P491" i="4"/>
  <c r="P362" i="4"/>
  <c r="P233" i="4"/>
  <c r="P104" i="4"/>
  <c r="P364" i="4"/>
  <c r="P622" i="4"/>
  <c r="P106" i="4"/>
  <c r="P493" i="4"/>
  <c r="P235" i="4"/>
  <c r="P29" i="4"/>
  <c r="P37" i="4"/>
  <c r="P69" i="4"/>
  <c r="P61" i="4"/>
  <c r="P79" i="4"/>
  <c r="P82" i="4"/>
  <c r="Y24" i="4"/>
  <c r="AR24" i="4"/>
  <c r="AN24" i="4"/>
  <c r="AJ24" i="4"/>
  <c r="AF24" i="4"/>
  <c r="AB24" i="4"/>
  <c r="X24" i="4"/>
  <c r="AU24" i="4"/>
  <c r="AQ24" i="4"/>
  <c r="AM24" i="4"/>
  <c r="AI24" i="4"/>
  <c r="AE24" i="4"/>
  <c r="AA24" i="4"/>
  <c r="AT24" i="4"/>
  <c r="AP24" i="4"/>
  <c r="AL24" i="4"/>
  <c r="AH24" i="4"/>
  <c r="AD24" i="4"/>
  <c r="Z24" i="4"/>
  <c r="C13" i="9"/>
  <c r="G271" i="4" s="1"/>
  <c r="C14" i="9"/>
  <c r="G400" i="4" s="1"/>
  <c r="C15" i="9"/>
  <c r="G529" i="4" s="1"/>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12" i="9"/>
  <c r="G142" i="4" s="1"/>
  <c r="C11" i="9"/>
  <c r="G13" i="4" s="1"/>
  <c r="M26" i="4"/>
  <c r="M24" i="4"/>
  <c r="T8" i="4"/>
  <c r="R8" i="4"/>
  <c r="P8" i="4"/>
  <c r="M8" i="4"/>
  <c r="X3" i="4"/>
  <c r="R2" i="4"/>
  <c r="X56" i="3"/>
  <c r="E105" i="2"/>
  <c r="E94" i="2"/>
  <c r="E89" i="2"/>
  <c r="E84" i="2"/>
  <c r="H133" i="3"/>
  <c r="H150" i="3"/>
  <c r="H149" i="3"/>
  <c r="H148" i="3"/>
  <c r="H147" i="3"/>
  <c r="H146" i="3"/>
  <c r="H145" i="3"/>
  <c r="H144" i="3"/>
  <c r="H143" i="3"/>
  <c r="H142" i="3"/>
  <c r="H141" i="3"/>
  <c r="H140" i="3"/>
  <c r="H139" i="3"/>
  <c r="G646" i="4" l="1"/>
  <c r="G582" i="4"/>
  <c r="G608" i="4"/>
  <c r="G639" i="4"/>
  <c r="G642" i="4"/>
  <c r="G610" i="4"/>
  <c r="G579" i="4"/>
  <c r="G593" i="4"/>
  <c r="G567" i="4"/>
  <c r="G556" i="4"/>
  <c r="G536" i="4"/>
  <c r="G589" i="4"/>
  <c r="G640" i="4"/>
  <c r="G535" i="4"/>
  <c r="G615" i="4"/>
  <c r="G591" i="4"/>
  <c r="G530" i="4"/>
  <c r="G534" i="4"/>
  <c r="G635" i="4"/>
  <c r="G637" i="4"/>
  <c r="G628" i="4"/>
  <c r="G607" i="4"/>
  <c r="G651" i="4"/>
  <c r="G590" i="4"/>
  <c r="G566" i="4"/>
  <c r="G552" i="4"/>
  <c r="G532" i="4"/>
  <c r="G585" i="4"/>
  <c r="G631" i="4"/>
  <c r="G537" i="4"/>
  <c r="G617" i="4"/>
  <c r="G592" i="4"/>
  <c r="G569" i="4"/>
  <c r="G545" i="4"/>
  <c r="G636" i="4"/>
  <c r="G633" i="4"/>
  <c r="G625" i="4"/>
  <c r="G606" i="4"/>
  <c r="G627" i="4"/>
  <c r="G580" i="4"/>
  <c r="G565" i="4"/>
  <c r="G551" i="4"/>
  <c r="G528" i="4"/>
  <c r="G584" i="4"/>
  <c r="G630" i="4"/>
  <c r="G541" i="4"/>
  <c r="G543" i="4"/>
  <c r="G632" i="4"/>
  <c r="G611" i="4"/>
  <c r="G546" i="4"/>
  <c r="G655" i="4"/>
  <c r="G626" i="4"/>
  <c r="G624" i="4"/>
  <c r="G605" i="4"/>
  <c r="G620" i="4"/>
  <c r="G578" i="4"/>
  <c r="G564" i="4"/>
  <c r="G550" i="4"/>
  <c r="G654" i="4"/>
  <c r="G583" i="4"/>
  <c r="G623" i="4"/>
  <c r="G553" i="4"/>
  <c r="G634" i="4"/>
  <c r="G533" i="4"/>
  <c r="G540" i="4"/>
  <c r="G538" i="4"/>
  <c r="G641" i="4"/>
  <c r="G547" i="4"/>
  <c r="G653" i="4"/>
  <c r="G621" i="4"/>
  <c r="G622" i="4"/>
  <c r="G601" i="4"/>
  <c r="G614" i="4"/>
  <c r="G574" i="4"/>
  <c r="G560" i="4"/>
  <c r="G549" i="4"/>
  <c r="G638" i="4"/>
  <c r="G603" i="4"/>
  <c r="G619" i="4"/>
  <c r="G554" i="4"/>
  <c r="G648" i="4"/>
  <c r="G542" i="4"/>
  <c r="G586" i="4"/>
  <c r="G575" i="4"/>
  <c r="G649" i="4"/>
  <c r="G650" i="4"/>
  <c r="G616" i="4"/>
  <c r="G598" i="4"/>
  <c r="G604" i="4"/>
  <c r="G573" i="4"/>
  <c r="G559" i="4"/>
  <c r="G548" i="4"/>
  <c r="G629" i="4"/>
  <c r="G599" i="4"/>
  <c r="G618" i="4"/>
  <c r="G555" i="4"/>
  <c r="G563" i="4"/>
  <c r="G562" i="4"/>
  <c r="G531" i="4"/>
  <c r="G576" i="4"/>
  <c r="G647" i="4"/>
  <c r="G645" i="4"/>
  <c r="G613" i="4"/>
  <c r="G594" i="4"/>
  <c r="G602" i="4"/>
  <c r="G572" i="4"/>
  <c r="G558" i="4"/>
  <c r="G544" i="4"/>
  <c r="G609" i="4"/>
  <c r="G597" i="4"/>
  <c r="G588" i="4"/>
  <c r="G527" i="4"/>
  <c r="G571" i="4"/>
  <c r="G612" i="4"/>
  <c r="G581" i="4"/>
  <c r="G587" i="4"/>
  <c r="G596" i="4"/>
  <c r="G557" i="4"/>
  <c r="G568" i="4"/>
  <c r="G561" i="4"/>
  <c r="G577" i="4"/>
  <c r="G539" i="4"/>
  <c r="G600" i="4"/>
  <c r="G644" i="4"/>
  <c r="G652" i="4"/>
  <c r="G570" i="4"/>
  <c r="G643" i="4"/>
  <c r="G595" i="4"/>
  <c r="G519" i="4"/>
  <c r="G409" i="4"/>
  <c r="G524" i="4"/>
  <c r="G492" i="4"/>
  <c r="G493" i="4"/>
  <c r="G472" i="4"/>
  <c r="G485" i="4"/>
  <c r="G445" i="4"/>
  <c r="G431" i="4"/>
  <c r="G420" i="4"/>
  <c r="G466" i="4"/>
  <c r="G474" i="4"/>
  <c r="G414" i="4"/>
  <c r="G489" i="4"/>
  <c r="G505" i="4"/>
  <c r="G520" i="4"/>
  <c r="G521" i="4"/>
  <c r="G487" i="4"/>
  <c r="G469" i="4"/>
  <c r="G475" i="4"/>
  <c r="G444" i="4"/>
  <c r="G430" i="4"/>
  <c r="G419" i="4"/>
  <c r="G460" i="4"/>
  <c r="G470" i="4"/>
  <c r="G398" i="4"/>
  <c r="G459" i="4"/>
  <c r="G503" i="4"/>
  <c r="G404" i="4"/>
  <c r="G518" i="4"/>
  <c r="G516" i="4"/>
  <c r="G484" i="4"/>
  <c r="G465" i="4"/>
  <c r="G473" i="4"/>
  <c r="G443" i="4"/>
  <c r="G429" i="4"/>
  <c r="G415" i="4"/>
  <c r="G456" i="4"/>
  <c r="G468" i="4"/>
  <c r="G523" i="4"/>
  <c r="G441" i="4"/>
  <c r="G488" i="4"/>
  <c r="G412" i="4"/>
  <c r="G406" i="4"/>
  <c r="G413" i="4"/>
  <c r="G507" i="4"/>
  <c r="G402" i="4"/>
  <c r="G514" i="4"/>
  <c r="G515" i="4"/>
  <c r="G483" i="4"/>
  <c r="G458" i="4"/>
  <c r="G467" i="4"/>
  <c r="G439" i="4"/>
  <c r="G428" i="4"/>
  <c r="G410" i="4"/>
  <c r="G455" i="4"/>
  <c r="G453" i="4"/>
  <c r="G511" i="4"/>
  <c r="G418" i="4"/>
  <c r="G486" i="4"/>
  <c r="G432" i="4"/>
  <c r="G411" i="4"/>
  <c r="G452" i="4"/>
  <c r="G510" i="4"/>
  <c r="G513" i="4"/>
  <c r="G481" i="4"/>
  <c r="G450" i="4"/>
  <c r="G464" i="4"/>
  <c r="G438" i="4"/>
  <c r="G427" i="4"/>
  <c r="G407" i="4"/>
  <c r="G454" i="4"/>
  <c r="G440" i="4"/>
  <c r="G502" i="4"/>
  <c r="G417" i="4"/>
  <c r="G479" i="4"/>
  <c r="G448" i="4"/>
  <c r="G442" i="4"/>
  <c r="G433" i="4"/>
  <c r="G434" i="4"/>
  <c r="G508" i="4"/>
  <c r="G499" i="4"/>
  <c r="G478" i="4"/>
  <c r="G522" i="4"/>
  <c r="G461" i="4"/>
  <c r="G437" i="4"/>
  <c r="G423" i="4"/>
  <c r="G403" i="4"/>
  <c r="G525" i="4"/>
  <c r="G426" i="4"/>
  <c r="G501" i="4"/>
  <c r="G416" i="4"/>
  <c r="G471" i="4"/>
  <c r="G457" i="4"/>
  <c r="G446" i="4"/>
  <c r="G408" i="4"/>
  <c r="G504" i="4"/>
  <c r="G496" i="4"/>
  <c r="G477" i="4"/>
  <c r="G498" i="4"/>
  <c r="G451" i="4"/>
  <c r="G436" i="4"/>
  <c r="G422" i="4"/>
  <c r="G399" i="4"/>
  <c r="G509" i="4"/>
  <c r="G425" i="4"/>
  <c r="G494" i="4"/>
  <c r="G405" i="4"/>
  <c r="G463" i="4"/>
  <c r="G482" i="4"/>
  <c r="G447" i="4"/>
  <c r="G506" i="4"/>
  <c r="G526" i="4"/>
  <c r="G500" i="4"/>
  <c r="G401" i="4"/>
  <c r="G491" i="4"/>
  <c r="G512" i="4"/>
  <c r="G497" i="4"/>
  <c r="G480" i="4"/>
  <c r="G495" i="4"/>
  <c r="G424" i="4"/>
  <c r="G517" i="4"/>
  <c r="G476" i="4"/>
  <c r="G490" i="4"/>
  <c r="G449" i="4"/>
  <c r="G462" i="4"/>
  <c r="G421" i="4"/>
  <c r="G435" i="4"/>
  <c r="G238" i="4"/>
  <c r="G154" i="4"/>
  <c r="G198" i="4"/>
  <c r="G203" i="4"/>
  <c r="G186" i="4"/>
  <c r="G171" i="4"/>
  <c r="G165" i="4"/>
  <c r="G152" i="4"/>
  <c r="G180" i="4"/>
  <c r="G229" i="4"/>
  <c r="G250" i="4"/>
  <c r="G242" i="4"/>
  <c r="G249" i="4"/>
  <c r="G255" i="4"/>
  <c r="G241" i="4"/>
  <c r="G148" i="4"/>
  <c r="G173" i="4"/>
  <c r="G205" i="4"/>
  <c r="G219" i="4"/>
  <c r="G224" i="4"/>
  <c r="G196" i="4"/>
  <c r="G179" i="4"/>
  <c r="G169" i="4"/>
  <c r="G157" i="4"/>
  <c r="G181" i="4"/>
  <c r="G246" i="4"/>
  <c r="G240" i="4"/>
  <c r="G247" i="4"/>
  <c r="G237" i="4"/>
  <c r="G222" i="4"/>
  <c r="G156" i="4"/>
  <c r="G174" i="4"/>
  <c r="G208" i="4"/>
  <c r="G231" i="4"/>
  <c r="G197" i="4"/>
  <c r="G194" i="4"/>
  <c r="G177" i="4"/>
  <c r="G161" i="4"/>
  <c r="G182" i="4"/>
  <c r="G268" i="4"/>
  <c r="G239" i="4"/>
  <c r="G235" i="4"/>
  <c r="G245" i="4"/>
  <c r="G227" i="4"/>
  <c r="G217" i="4"/>
  <c r="G158" i="4"/>
  <c r="G185" i="4"/>
  <c r="G232" i="4"/>
  <c r="G201" i="4"/>
  <c r="G220" i="4"/>
  <c r="G184" i="4"/>
  <c r="G162" i="4"/>
  <c r="G193" i="4"/>
  <c r="G266" i="4"/>
  <c r="G234" i="4"/>
  <c r="G261" i="4"/>
  <c r="G233" i="4"/>
  <c r="G226" i="4"/>
  <c r="G214" i="4"/>
  <c r="G159" i="4"/>
  <c r="G187" i="4"/>
  <c r="G225" i="4"/>
  <c r="G191" i="4"/>
  <c r="G147" i="4"/>
  <c r="G218" i="4"/>
  <c r="G140" i="4"/>
  <c r="G190" i="4"/>
  <c r="G163" i="4"/>
  <c r="G195" i="4"/>
  <c r="G262" i="4"/>
  <c r="G264" i="4"/>
  <c r="G251" i="4"/>
  <c r="G230" i="4"/>
  <c r="G215" i="4"/>
  <c r="G213" i="4"/>
  <c r="G167" i="4"/>
  <c r="G199" i="4"/>
  <c r="G236" i="4"/>
  <c r="G151" i="4"/>
  <c r="G263" i="4"/>
  <c r="G153" i="4"/>
  <c r="G192" i="4"/>
  <c r="G141" i="4"/>
  <c r="G175" i="4"/>
  <c r="G207" i="4"/>
  <c r="G260" i="4"/>
  <c r="G258" i="4"/>
  <c r="G267" i="4"/>
  <c r="G221" i="4"/>
  <c r="G211" i="4"/>
  <c r="G212" i="4"/>
  <c r="G168" i="4"/>
  <c r="G200" i="4"/>
  <c r="G188" i="4"/>
  <c r="G143" i="4"/>
  <c r="G160" i="4"/>
  <c r="G150" i="4"/>
  <c r="G155" i="4"/>
  <c r="G210" i="4"/>
  <c r="G145" i="4"/>
  <c r="G176" i="4"/>
  <c r="G223" i="4"/>
  <c r="G256" i="4"/>
  <c r="G254" i="4"/>
  <c r="G259" i="4"/>
  <c r="G216" i="4"/>
  <c r="G209" i="4"/>
  <c r="G206" i="4"/>
  <c r="G170" i="4"/>
  <c r="G202" i="4"/>
  <c r="G253" i="4"/>
  <c r="G204" i="4"/>
  <c r="G252" i="4"/>
  <c r="G248" i="4"/>
  <c r="G257" i="4"/>
  <c r="G166" i="4"/>
  <c r="G149" i="4"/>
  <c r="G243" i="4"/>
  <c r="G146" i="4"/>
  <c r="G189" i="4"/>
  <c r="G164" i="4"/>
  <c r="G178" i="4"/>
  <c r="G144" i="4"/>
  <c r="G244" i="4"/>
  <c r="G228" i="4"/>
  <c r="G172" i="4"/>
  <c r="G183" i="4"/>
  <c r="G265" i="4"/>
  <c r="G379" i="4"/>
  <c r="G370" i="4"/>
  <c r="G357" i="4"/>
  <c r="G342" i="4"/>
  <c r="G311" i="4"/>
  <c r="G393" i="4"/>
  <c r="G351" i="4"/>
  <c r="G318" i="4"/>
  <c r="G332" i="4"/>
  <c r="G285" i="4"/>
  <c r="G361" i="4"/>
  <c r="G329" i="4"/>
  <c r="G375" i="4"/>
  <c r="G367" i="4"/>
  <c r="G353" i="4"/>
  <c r="G341" i="4"/>
  <c r="G376" i="4"/>
  <c r="G388" i="4"/>
  <c r="G345" i="4"/>
  <c r="G317" i="4"/>
  <c r="G339" i="4"/>
  <c r="G292" i="4"/>
  <c r="G275" i="4"/>
  <c r="G293" i="4"/>
  <c r="G336" i="4"/>
  <c r="G323" i="4"/>
  <c r="G304" i="4"/>
  <c r="G397" i="4"/>
  <c r="G368" i="4"/>
  <c r="G366" i="4"/>
  <c r="G373" i="4"/>
  <c r="G337" i="4"/>
  <c r="G374" i="4"/>
  <c r="G371" i="4"/>
  <c r="G340" i="4"/>
  <c r="G310" i="4"/>
  <c r="G301" i="4"/>
  <c r="G343" i="4"/>
  <c r="G296" i="4"/>
  <c r="G283" i="4"/>
  <c r="G279" i="4"/>
  <c r="G294" i="4"/>
  <c r="G349" i="4"/>
  <c r="G322" i="4"/>
  <c r="G335" i="4"/>
  <c r="G395" i="4"/>
  <c r="G363" i="4"/>
  <c r="G364" i="4"/>
  <c r="G365" i="4"/>
  <c r="G328" i="4"/>
  <c r="G369" i="4"/>
  <c r="G346" i="4"/>
  <c r="G338" i="4"/>
  <c r="G309" i="4"/>
  <c r="G302" i="4"/>
  <c r="G390" i="4"/>
  <c r="G298" i="4"/>
  <c r="G286" i="4"/>
  <c r="G282" i="4"/>
  <c r="G295" i="4"/>
  <c r="G354" i="4"/>
  <c r="G278" i="4"/>
  <c r="G274" i="4"/>
  <c r="G391" i="4"/>
  <c r="G392" i="4"/>
  <c r="G396" i="4"/>
  <c r="G362" i="4"/>
  <c r="G327" i="4"/>
  <c r="G359" i="4"/>
  <c r="G382" i="4"/>
  <c r="G334" i="4"/>
  <c r="G305" i="4"/>
  <c r="G303" i="4"/>
  <c r="G269" i="4"/>
  <c r="G307" i="4"/>
  <c r="G287" i="4"/>
  <c r="G299" i="4"/>
  <c r="G356" i="4"/>
  <c r="G324" i="4"/>
  <c r="G270" i="4"/>
  <c r="G281" i="4"/>
  <c r="G389" i="4"/>
  <c r="G387" i="4"/>
  <c r="G394" i="4"/>
  <c r="G348" i="4"/>
  <c r="G320" i="4"/>
  <c r="G358" i="4"/>
  <c r="G377" i="4"/>
  <c r="G333" i="4"/>
  <c r="G297" i="4"/>
  <c r="G313" i="4"/>
  <c r="G272" i="4"/>
  <c r="G308" i="4"/>
  <c r="G273" i="4"/>
  <c r="G291" i="4"/>
  <c r="G314" i="4"/>
  <c r="G383" i="4"/>
  <c r="G306" i="4"/>
  <c r="G288" i="4"/>
  <c r="G385" i="4"/>
  <c r="G386" i="4"/>
  <c r="G380" i="4"/>
  <c r="G347" i="4"/>
  <c r="G319" i="4"/>
  <c r="G352" i="4"/>
  <c r="G372" i="4"/>
  <c r="G326" i="4"/>
  <c r="G289" i="4"/>
  <c r="G330" i="4"/>
  <c r="G276" i="4"/>
  <c r="G321" i="4"/>
  <c r="G277" i="4"/>
  <c r="G315" i="4"/>
  <c r="G381" i="4"/>
  <c r="G284" i="4"/>
  <c r="G360" i="4"/>
  <c r="G312" i="4"/>
  <c r="G384" i="4"/>
  <c r="G378" i="4"/>
  <c r="G344" i="4"/>
  <c r="G331" i="4"/>
  <c r="G290" i="4"/>
  <c r="G350" i="4"/>
  <c r="G316" i="4"/>
  <c r="G300" i="4"/>
  <c r="G325" i="4"/>
  <c r="G280" i="4"/>
  <c r="G355" i="4"/>
  <c r="G27" i="4"/>
  <c r="G24" i="4"/>
  <c r="G20" i="4"/>
  <c r="G16" i="4"/>
  <c r="G12" i="4"/>
  <c r="G138" i="4"/>
  <c r="G136" i="4"/>
  <c r="G134" i="4"/>
  <c r="G132" i="4"/>
  <c r="G130" i="4"/>
  <c r="G128" i="4"/>
  <c r="G126" i="4"/>
  <c r="G124" i="4"/>
  <c r="G122" i="4"/>
  <c r="G120" i="4"/>
  <c r="G118" i="4"/>
  <c r="G116" i="4"/>
  <c r="G114" i="4"/>
  <c r="G112" i="4"/>
  <c r="G110" i="4"/>
  <c r="G108" i="4"/>
  <c r="G106" i="4"/>
  <c r="G104" i="4"/>
  <c r="G102" i="4"/>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5" i="4"/>
  <c r="G21" i="4"/>
  <c r="G17" i="4"/>
  <c r="G26" i="4"/>
  <c r="G22" i="4"/>
  <c r="G18" i="4"/>
  <c r="G14" i="4"/>
  <c r="G11" i="4"/>
  <c r="G139" i="4"/>
  <c r="G137" i="4"/>
  <c r="G135" i="4"/>
  <c r="G133" i="4"/>
  <c r="G131" i="4"/>
  <c r="G129" i="4"/>
  <c r="G127" i="4"/>
  <c r="G125" i="4"/>
  <c r="G123" i="4"/>
  <c r="G121" i="4"/>
  <c r="G119" i="4"/>
  <c r="G117" i="4"/>
  <c r="G115" i="4"/>
  <c r="G113" i="4"/>
  <c r="G111" i="4"/>
  <c r="G109" i="4"/>
  <c r="G101" i="4"/>
  <c r="G93" i="4"/>
  <c r="G85" i="4"/>
  <c r="G77" i="4"/>
  <c r="G69" i="4"/>
  <c r="G61" i="4"/>
  <c r="G53" i="4"/>
  <c r="G45" i="4"/>
  <c r="G37" i="4"/>
  <c r="G29" i="4"/>
  <c r="G19" i="4"/>
  <c r="G105" i="4"/>
  <c r="G89" i="4"/>
  <c r="G73" i="4"/>
  <c r="G41" i="4"/>
  <c r="G103" i="4"/>
  <c r="G95" i="4"/>
  <c r="G87" i="4"/>
  <c r="G79" i="4"/>
  <c r="G71" i="4"/>
  <c r="G63" i="4"/>
  <c r="G55" i="4"/>
  <c r="G47" i="4"/>
  <c r="G39" i="4"/>
  <c r="G31" i="4"/>
  <c r="G15" i="4"/>
  <c r="G97" i="4"/>
  <c r="G81" i="4"/>
  <c r="G65" i="4"/>
  <c r="G57" i="4"/>
  <c r="G49" i="4"/>
  <c r="G33" i="4"/>
  <c r="G107" i="4"/>
  <c r="G99" i="4"/>
  <c r="G91" i="4"/>
  <c r="G83" i="4"/>
  <c r="G75" i="4"/>
  <c r="G67" i="4"/>
  <c r="G59" i="4"/>
  <c r="G51" i="4"/>
  <c r="G43" i="4"/>
  <c r="G35" i="4"/>
  <c r="G23" i="4"/>
  <c r="H132" i="3"/>
  <c r="H131" i="3"/>
  <c r="H130" i="3"/>
  <c r="H129" i="3"/>
  <c r="H128" i="3"/>
  <c r="H126" i="3"/>
  <c r="H127" i="3"/>
  <c r="H125" i="3"/>
  <c r="H124" i="3"/>
  <c r="H123" i="3"/>
  <c r="H122" i="3"/>
  <c r="H136" i="3"/>
  <c r="H119" i="3"/>
  <c r="H116" i="3"/>
  <c r="G116" i="3"/>
  <c r="G150" i="3" l="1"/>
  <c r="G133" i="3"/>
  <c r="G152" i="3"/>
  <c r="G147" i="3"/>
  <c r="G143" i="3"/>
  <c r="G139" i="3"/>
  <c r="G151" i="3"/>
  <c r="G149" i="3"/>
  <c r="G145" i="3"/>
  <c r="G141" i="3"/>
  <c r="G148" i="3"/>
  <c r="G144" i="3"/>
  <c r="G137" i="3"/>
  <c r="G140" i="3"/>
  <c r="G138" i="3"/>
  <c r="G146" i="3"/>
  <c r="G142" i="3"/>
  <c r="G153" i="3"/>
  <c r="G134" i="3"/>
  <c r="G135" i="3"/>
  <c r="G132" i="3"/>
  <c r="G130" i="3"/>
  <c r="G127" i="3"/>
  <c r="G131" i="3"/>
  <c r="G128" i="3"/>
  <c r="G129" i="3"/>
  <c r="G126" i="3"/>
  <c r="G125" i="3"/>
  <c r="G124" i="3"/>
  <c r="G123" i="3"/>
  <c r="G136" i="3"/>
  <c r="G122" i="3"/>
  <c r="G118" i="3"/>
  <c r="G119" i="3"/>
  <c r="G121" i="3"/>
  <c r="G115" i="3"/>
  <c r="G120" i="3"/>
  <c r="G117" i="3"/>
  <c r="G114" i="3"/>
  <c r="K67" i="3"/>
  <c r="H111" i="3"/>
  <c r="H108" i="3"/>
  <c r="H105" i="3"/>
  <c r="H102" i="3"/>
  <c r="H97" i="3"/>
  <c r="X287" i="2"/>
  <c r="H287" i="2"/>
  <c r="G287" i="2"/>
  <c r="H96" i="3"/>
  <c r="H92" i="3"/>
  <c r="K99" i="3"/>
  <c r="H94" i="3"/>
  <c r="H87" i="3"/>
  <c r="H86" i="3"/>
  <c r="H75" i="3"/>
  <c r="K89" i="3"/>
  <c r="H85" i="3"/>
  <c r="H84" i="3"/>
  <c r="H83" i="3"/>
  <c r="H82" i="3"/>
  <c r="H81" i="3"/>
  <c r="H80" i="3"/>
  <c r="H79" i="3"/>
  <c r="H77" i="3"/>
  <c r="H72" i="3"/>
  <c r="H69" i="3"/>
  <c r="H64" i="3"/>
  <c r="H62" i="3"/>
  <c r="H60" i="3"/>
  <c r="K60" i="3" s="1"/>
  <c r="H58" i="3"/>
  <c r="F168" i="8"/>
  <c r="H56" i="3"/>
  <c r="F199" i="8"/>
  <c r="C199" i="8"/>
  <c r="F198" i="8"/>
  <c r="C198" i="8"/>
  <c r="F197" i="8"/>
  <c r="C197" i="8"/>
  <c r="F196" i="8"/>
  <c r="C196" i="8"/>
  <c r="F195" i="8"/>
  <c r="C195" i="8"/>
  <c r="F194" i="8"/>
  <c r="C194" i="8"/>
  <c r="F193" i="8"/>
  <c r="C193" i="8"/>
  <c r="F192" i="8"/>
  <c r="C192" i="8"/>
  <c r="F191" i="8"/>
  <c r="C191" i="8"/>
  <c r="F190" i="8"/>
  <c r="C190" i="8"/>
  <c r="F189" i="8"/>
  <c r="C189" i="8"/>
  <c r="F188" i="8"/>
  <c r="C188" i="8"/>
  <c r="F187" i="8"/>
  <c r="C187" i="8"/>
  <c r="F186" i="8"/>
  <c r="C186" i="8"/>
  <c r="F185" i="8"/>
  <c r="C185" i="8"/>
  <c r="F184" i="8"/>
  <c r="C184" i="8"/>
  <c r="F183" i="8"/>
  <c r="C183" i="8"/>
  <c r="F182" i="8"/>
  <c r="C182" i="8"/>
  <c r="F181" i="8"/>
  <c r="C181" i="8"/>
  <c r="K129" i="3" s="1"/>
  <c r="F180" i="8"/>
  <c r="C180" i="8"/>
  <c r="F179" i="8"/>
  <c r="C179" i="8"/>
  <c r="F178" i="8"/>
  <c r="C178" i="8"/>
  <c r="F177" i="8"/>
  <c r="C177" i="8"/>
  <c r="F176" i="8"/>
  <c r="C176" i="8"/>
  <c r="F175" i="8"/>
  <c r="C175" i="8"/>
  <c r="F174" i="8"/>
  <c r="C174" i="8"/>
  <c r="F173" i="8"/>
  <c r="C173" i="8"/>
  <c r="F172" i="8"/>
  <c r="C172" i="8"/>
  <c r="F171" i="8"/>
  <c r="C171" i="8"/>
  <c r="F170" i="8"/>
  <c r="C170" i="8"/>
  <c r="F169" i="8"/>
  <c r="C169" i="8"/>
  <c r="C168" i="8"/>
  <c r="F167" i="8"/>
  <c r="C167" i="8"/>
  <c r="F166" i="8"/>
  <c r="C166" i="8"/>
  <c r="E56" i="3"/>
  <c r="G56" i="3"/>
  <c r="H51" i="3"/>
  <c r="K92" i="3" l="1"/>
  <c r="K140" i="6"/>
  <c r="K65" i="5"/>
  <c r="K175" i="6"/>
  <c r="K100" i="5"/>
  <c r="K185" i="6"/>
  <c r="K110" i="5"/>
  <c r="K127" i="5"/>
  <c r="K202" i="6"/>
  <c r="K130" i="5"/>
  <c r="K205" i="6"/>
  <c r="K166" i="5"/>
  <c r="K241" i="6"/>
  <c r="K133" i="5"/>
  <c r="K208" i="6"/>
  <c r="K211" i="6"/>
  <c r="K136" i="5"/>
  <c r="K213" i="6"/>
  <c r="K138" i="5"/>
  <c r="K130" i="3"/>
  <c r="K215" i="6"/>
  <c r="K140" i="5"/>
  <c r="K132" i="3"/>
  <c r="K148" i="5"/>
  <c r="K223" i="6"/>
  <c r="K140" i="3"/>
  <c r="K150" i="5"/>
  <c r="K225" i="6"/>
  <c r="K142" i="3"/>
  <c r="K152" i="5"/>
  <c r="K227" i="6"/>
  <c r="K144" i="3"/>
  <c r="K229" i="6"/>
  <c r="K154" i="5"/>
  <c r="K146" i="3"/>
  <c r="K231" i="6"/>
  <c r="K156" i="5"/>
  <c r="K148" i="3"/>
  <c r="K233" i="6"/>
  <c r="K158" i="5"/>
  <c r="K150" i="3"/>
  <c r="K78" i="5"/>
  <c r="K153" i="6"/>
  <c r="K105" i="5"/>
  <c r="K180" i="6"/>
  <c r="K124" i="5"/>
  <c r="K199" i="6"/>
  <c r="K219" i="6"/>
  <c r="K144" i="5"/>
  <c r="K132" i="5"/>
  <c r="K165" i="5"/>
  <c r="K240" i="6"/>
  <c r="K207" i="6"/>
  <c r="K209" i="6"/>
  <c r="K134" i="5"/>
  <c r="K212" i="6"/>
  <c r="K137" i="5"/>
  <c r="K139" i="5"/>
  <c r="K214" i="6"/>
  <c r="K131" i="3"/>
  <c r="K147" i="5"/>
  <c r="K222" i="6"/>
  <c r="K139" i="3"/>
  <c r="K224" i="6"/>
  <c r="K149" i="5"/>
  <c r="K141" i="3"/>
  <c r="K226" i="6"/>
  <c r="K151" i="5"/>
  <c r="K143" i="3"/>
  <c r="K228" i="6"/>
  <c r="K153" i="5"/>
  <c r="K145" i="3"/>
  <c r="K155" i="5"/>
  <c r="K230" i="6"/>
  <c r="K147" i="3"/>
  <c r="K232" i="6"/>
  <c r="K157" i="5"/>
  <c r="K149" i="3"/>
  <c r="K216" i="6"/>
  <c r="K141" i="5"/>
  <c r="K133" i="3"/>
  <c r="P531" i="4"/>
  <c r="P144" i="4"/>
  <c r="P402" i="4"/>
  <c r="P273" i="4"/>
  <c r="P15" i="4"/>
  <c r="K62" i="3"/>
  <c r="K102" i="3"/>
  <c r="K63" i="5"/>
  <c r="K138" i="6"/>
  <c r="K67" i="5"/>
  <c r="K142" i="6"/>
  <c r="K64" i="3"/>
  <c r="K75" i="3"/>
  <c r="K287" i="2"/>
  <c r="K124" i="3"/>
  <c r="K122" i="3"/>
  <c r="K125" i="3"/>
  <c r="K119" i="3"/>
  <c r="K136" i="3"/>
  <c r="K128" i="3"/>
  <c r="K126" i="3"/>
  <c r="K97" i="3"/>
  <c r="K116" i="3"/>
  <c r="G59" i="3"/>
  <c r="G67" i="3"/>
  <c r="G66" i="3"/>
  <c r="G110" i="3"/>
  <c r="G111" i="3"/>
  <c r="G112" i="3"/>
  <c r="G113" i="3"/>
  <c r="G107" i="3"/>
  <c r="G108" i="3"/>
  <c r="G109" i="3"/>
  <c r="G103" i="3"/>
  <c r="G104" i="3"/>
  <c r="G105" i="3"/>
  <c r="G106" i="3"/>
  <c r="G102" i="3"/>
  <c r="G97" i="3"/>
  <c r="G92" i="3"/>
  <c r="G93" i="3"/>
  <c r="G94" i="3"/>
  <c r="G98" i="3"/>
  <c r="G99" i="3"/>
  <c r="G95" i="3"/>
  <c r="G96" i="3"/>
  <c r="G91" i="3"/>
  <c r="G100" i="3"/>
  <c r="G82" i="3"/>
  <c r="G83" i="3"/>
  <c r="G84" i="3"/>
  <c r="G86" i="3"/>
  <c r="G85" i="3"/>
  <c r="G74" i="3"/>
  <c r="G88" i="3"/>
  <c r="G75" i="3"/>
  <c r="G89" i="3"/>
  <c r="G73" i="3"/>
  <c r="G76" i="3"/>
  <c r="G90" i="3"/>
  <c r="G77" i="3"/>
  <c r="G101" i="3"/>
  <c r="G87" i="3"/>
  <c r="G78" i="3"/>
  <c r="G79" i="3"/>
  <c r="G80" i="3"/>
  <c r="G81" i="3"/>
  <c r="G68" i="3"/>
  <c r="G70" i="3"/>
  <c r="G71" i="3"/>
  <c r="G72" i="3"/>
  <c r="G65" i="3"/>
  <c r="G69" i="3"/>
  <c r="G62" i="3"/>
  <c r="G63" i="3"/>
  <c r="G64" i="3"/>
  <c r="G58" i="3"/>
  <c r="G60" i="3"/>
  <c r="G61" i="3"/>
  <c r="G54" i="3"/>
  <c r="G55" i="3"/>
  <c r="G57" i="3"/>
  <c r="H49" i="3"/>
  <c r="K49" i="3" s="1"/>
  <c r="H326" i="2"/>
  <c r="H46" i="3"/>
  <c r="K43" i="3"/>
  <c r="K28" i="3"/>
  <c r="H40" i="3"/>
  <c r="H39" i="3"/>
  <c r="K39" i="3" s="1"/>
  <c r="H38" i="3"/>
  <c r="H36" i="3"/>
  <c r="H18" i="3"/>
  <c r="E243" i="2"/>
  <c r="H34" i="3"/>
  <c r="G279" i="2"/>
  <c r="H26" i="3"/>
  <c r="K26" i="3" s="1"/>
  <c r="H25" i="3"/>
  <c r="K25" i="3" s="1"/>
  <c r="H24" i="3"/>
  <c r="H23" i="3"/>
  <c r="H22" i="3"/>
  <c r="K22" i="3" s="1"/>
  <c r="H21" i="3"/>
  <c r="K21" i="3" s="1"/>
  <c r="H20" i="3"/>
  <c r="H31" i="3"/>
  <c r="H16" i="3"/>
  <c r="K16" i="3" s="1"/>
  <c r="H13" i="3"/>
  <c r="K13" i="3" s="1"/>
  <c r="G13" i="3"/>
  <c r="G11" i="3" s="1"/>
  <c r="E13" i="3"/>
  <c r="T8" i="3"/>
  <c r="R8" i="3"/>
  <c r="X3" i="3"/>
  <c r="R2" i="3"/>
  <c r="K8" i="3"/>
  <c r="H8" i="3"/>
  <c r="G317" i="2"/>
  <c r="G319" i="2"/>
  <c r="G311" i="2"/>
  <c r="G309" i="2"/>
  <c r="G321" i="2"/>
  <c r="C135" i="8"/>
  <c r="C136" i="8"/>
  <c r="C137" i="8"/>
  <c r="C138" i="8"/>
  <c r="C139" i="8"/>
  <c r="C140" i="8"/>
  <c r="C141" i="8"/>
  <c r="C142" i="8"/>
  <c r="C143" i="8"/>
  <c r="C144" i="8"/>
  <c r="C145" i="8"/>
  <c r="C146" i="8"/>
  <c r="K323" i="2" s="1"/>
  <c r="C147" i="8"/>
  <c r="C148" i="8"/>
  <c r="C149" i="8"/>
  <c r="K79" i="3" s="1"/>
  <c r="C150" i="8"/>
  <c r="C151" i="8"/>
  <c r="C152" i="8"/>
  <c r="C153" i="8"/>
  <c r="C154" i="8"/>
  <c r="C155" i="8"/>
  <c r="C156" i="8"/>
  <c r="C157" i="8"/>
  <c r="C158" i="8"/>
  <c r="C159" i="8"/>
  <c r="C160" i="8"/>
  <c r="C161" i="8"/>
  <c r="K326" i="2" s="1"/>
  <c r="C162" i="8"/>
  <c r="C163" i="8"/>
  <c r="C164" i="8"/>
  <c r="C165" i="8"/>
  <c r="H323" i="2"/>
  <c r="H321" i="2"/>
  <c r="H319" i="2"/>
  <c r="K319" i="2" s="1"/>
  <c r="H317" i="2"/>
  <c r="K317" i="2" s="1"/>
  <c r="H315" i="2"/>
  <c r="H313" i="2"/>
  <c r="H311" i="2"/>
  <c r="K311" i="2" s="1"/>
  <c r="H309" i="2"/>
  <c r="K315" i="2"/>
  <c r="H307" i="2"/>
  <c r="K307" i="2" s="1"/>
  <c r="K309" i="2" l="1"/>
  <c r="K59" i="5"/>
  <c r="K134" i="6"/>
  <c r="K49" i="5"/>
  <c r="K124" i="6"/>
  <c r="K31" i="5"/>
  <c r="K106" i="6"/>
  <c r="K23" i="5"/>
  <c r="P341" i="4"/>
  <c r="P470" i="4"/>
  <c r="P599" i="4"/>
  <c r="K65" i="6"/>
  <c r="P212" i="4"/>
  <c r="P83" i="4"/>
  <c r="P411" i="4"/>
  <c r="P153" i="4"/>
  <c r="K16" i="5"/>
  <c r="P282" i="4"/>
  <c r="P540" i="4"/>
  <c r="K23" i="6"/>
  <c r="P24" i="4"/>
  <c r="K119" i="5"/>
  <c r="K194" i="6"/>
  <c r="K116" i="5"/>
  <c r="K191" i="6"/>
  <c r="K321" i="2"/>
  <c r="K41" i="5"/>
  <c r="K116" i="6"/>
  <c r="P495" i="4"/>
  <c r="P624" i="4"/>
  <c r="K95" i="6"/>
  <c r="K26" i="5"/>
  <c r="P366" i="4"/>
  <c r="P108" i="4"/>
  <c r="P237" i="4"/>
  <c r="P586" i="4"/>
  <c r="P457" i="4"/>
  <c r="P328" i="4"/>
  <c r="K22" i="5"/>
  <c r="P199" i="4"/>
  <c r="K55" i="6"/>
  <c r="P70" i="4"/>
  <c r="K113" i="5"/>
  <c r="K188" i="6"/>
  <c r="K147" i="6"/>
  <c r="K72" i="5"/>
  <c r="K23" i="3"/>
  <c r="K111" i="3"/>
  <c r="K105" i="3"/>
  <c r="K56" i="3"/>
  <c r="K85" i="3"/>
  <c r="K313" i="2"/>
  <c r="K129" i="6"/>
  <c r="K54" i="5"/>
  <c r="K31" i="3"/>
  <c r="K41" i="3"/>
  <c r="K52" i="5"/>
  <c r="K127" i="6"/>
  <c r="K114" i="6"/>
  <c r="K39" i="5"/>
  <c r="K25" i="5"/>
  <c r="P613" i="4"/>
  <c r="P355" i="4"/>
  <c r="P484" i="4"/>
  <c r="K85" i="6"/>
  <c r="K242" i="6"/>
  <c r="K210" i="6"/>
  <c r="K135" i="5"/>
  <c r="K167" i="5"/>
  <c r="P97" i="4"/>
  <c r="P226" i="4"/>
  <c r="K127" i="3"/>
  <c r="P191" i="4"/>
  <c r="P449" i="4"/>
  <c r="P320" i="4"/>
  <c r="P578" i="4"/>
  <c r="K21" i="5"/>
  <c r="K45" i="6"/>
  <c r="P62" i="4"/>
  <c r="K20" i="3"/>
  <c r="K24" i="3"/>
  <c r="K34" i="3"/>
  <c r="K80" i="3"/>
  <c r="K46" i="3"/>
  <c r="K61" i="5"/>
  <c r="K136" i="6"/>
  <c r="K109" i="6"/>
  <c r="K34" i="5"/>
  <c r="K24" i="5"/>
  <c r="P606" i="4"/>
  <c r="P348" i="4"/>
  <c r="K75" i="6"/>
  <c r="P477" i="4"/>
  <c r="P90" i="4"/>
  <c r="P219" i="4"/>
  <c r="K206" i="6"/>
  <c r="K35" i="6"/>
  <c r="P296" i="4"/>
  <c r="P570" i="4"/>
  <c r="K164" i="5"/>
  <c r="P304" i="4"/>
  <c r="P554" i="4"/>
  <c r="P441" i="4"/>
  <c r="P417" i="4"/>
  <c r="P425" i="4"/>
  <c r="P433" i="4"/>
  <c r="P288" i="4"/>
  <c r="P312" i="4"/>
  <c r="P175" i="4"/>
  <c r="P546" i="4"/>
  <c r="K239" i="6"/>
  <c r="K131" i="5"/>
  <c r="P562" i="4"/>
  <c r="P183" i="4"/>
  <c r="P167" i="4"/>
  <c r="K20" i="5"/>
  <c r="P159" i="4"/>
  <c r="P38" i="4"/>
  <c r="P54" i="4"/>
  <c r="P46" i="4"/>
  <c r="P30" i="4"/>
  <c r="K123" i="3"/>
  <c r="K58" i="3"/>
  <c r="K82" i="3"/>
  <c r="K84" i="3"/>
  <c r="K108" i="3"/>
  <c r="K51" i="3"/>
  <c r="K83" i="3"/>
  <c r="K69" i="3"/>
  <c r="K81" i="3"/>
  <c r="G47" i="3"/>
  <c r="G51" i="3"/>
  <c r="G49" i="3"/>
  <c r="G12" i="3"/>
  <c r="G21" i="3"/>
  <c r="G29" i="3"/>
  <c r="G37" i="3"/>
  <c r="G50" i="3"/>
  <c r="G16" i="3"/>
  <c r="G24" i="3"/>
  <c r="G32" i="3"/>
  <c r="G40" i="3"/>
  <c r="G20" i="3"/>
  <c r="G28" i="3"/>
  <c r="G36" i="3"/>
  <c r="G45" i="3"/>
  <c r="G17" i="3"/>
  <c r="G25" i="3"/>
  <c r="G33" i="3"/>
  <c r="G41" i="3"/>
  <c r="G44" i="3"/>
  <c r="G48" i="3"/>
  <c r="G14" i="3"/>
  <c r="G18" i="3"/>
  <c r="G22" i="3"/>
  <c r="G26" i="3"/>
  <c r="G30" i="3"/>
  <c r="G34" i="3"/>
  <c r="G38" i="3"/>
  <c r="G42" i="3"/>
  <c r="G52" i="3"/>
  <c r="G46" i="3"/>
  <c r="G15" i="3"/>
  <c r="G19" i="3"/>
  <c r="G23" i="3"/>
  <c r="G27" i="3"/>
  <c r="G31" i="3"/>
  <c r="G35" i="3"/>
  <c r="G39" i="3"/>
  <c r="G43" i="3"/>
  <c r="G53" i="3"/>
  <c r="K100" i="6" l="1"/>
  <c r="K97" i="6"/>
  <c r="K99" i="6"/>
  <c r="K101" i="6"/>
  <c r="K98" i="6"/>
  <c r="K51" i="6"/>
  <c r="K50" i="6"/>
  <c r="K48" i="6"/>
  <c r="K49" i="6"/>
  <c r="K47" i="6"/>
  <c r="K78" i="6"/>
  <c r="K81" i="6"/>
  <c r="K80" i="6"/>
  <c r="K79" i="6"/>
  <c r="K77" i="6"/>
  <c r="K27" i="6"/>
  <c r="K25" i="6"/>
  <c r="K29" i="6"/>
  <c r="K28" i="6"/>
  <c r="K26" i="6"/>
  <c r="K69" i="6"/>
  <c r="K70" i="6"/>
  <c r="K68" i="6"/>
  <c r="K67" i="6"/>
  <c r="K71" i="6"/>
  <c r="K38" i="6"/>
  <c r="K39" i="6"/>
  <c r="K37" i="6"/>
  <c r="K40" i="6"/>
  <c r="K41" i="6"/>
  <c r="K87" i="6"/>
  <c r="K91" i="6"/>
  <c r="K88" i="6"/>
  <c r="K90" i="6"/>
  <c r="K89" i="6"/>
  <c r="K61" i="6"/>
  <c r="K60" i="6"/>
  <c r="K58" i="6"/>
  <c r="K59" i="6"/>
  <c r="K57" i="6"/>
  <c r="H304" i="2"/>
  <c r="H300" i="2"/>
  <c r="G300" i="2"/>
  <c r="H297" i="2"/>
  <c r="K297" i="2" s="1"/>
  <c r="G297" i="2"/>
  <c r="G294" i="2"/>
  <c r="H294" i="2"/>
  <c r="H291" i="2"/>
  <c r="F165" i="8"/>
  <c r="F164" i="8"/>
  <c r="F163" i="8"/>
  <c r="F162" i="8"/>
  <c r="F161" i="8"/>
  <c r="F160" i="8"/>
  <c r="F159" i="8"/>
  <c r="F158" i="8"/>
  <c r="F157" i="8"/>
  <c r="F156" i="8"/>
  <c r="F155" i="8"/>
  <c r="F154" i="8"/>
  <c r="F153" i="8"/>
  <c r="F152" i="8"/>
  <c r="F151" i="8"/>
  <c r="F150" i="8"/>
  <c r="F149" i="8"/>
  <c r="F148" i="8"/>
  <c r="F147" i="8"/>
  <c r="F146" i="8"/>
  <c r="F145" i="8"/>
  <c r="F144" i="8"/>
  <c r="F143" i="8"/>
  <c r="F142" i="8"/>
  <c r="G291" i="2"/>
  <c r="H284" i="2"/>
  <c r="H282" i="2"/>
  <c r="H279" i="2"/>
  <c r="H277" i="2"/>
  <c r="G284" i="2"/>
  <c r="E245" i="2"/>
  <c r="E244" i="2"/>
  <c r="E242" i="2"/>
  <c r="E241" i="2"/>
  <c r="E240" i="2"/>
  <c r="E239" i="2"/>
  <c r="E238" i="2"/>
  <c r="E237" i="2"/>
  <c r="E236" i="2"/>
  <c r="E235" i="2"/>
  <c r="E234" i="2"/>
  <c r="E228" i="2"/>
  <c r="E226" i="2"/>
  <c r="E224" i="2"/>
  <c r="E222" i="2"/>
  <c r="E220" i="2"/>
  <c r="E79" i="2"/>
  <c r="E77" i="2"/>
  <c r="E76" i="2"/>
  <c r="G231" i="2"/>
  <c r="G216" i="2"/>
  <c r="G274" i="2"/>
  <c r="G271" i="2"/>
  <c r="G213" i="2"/>
  <c r="G210" i="2"/>
  <c r="G200" i="2"/>
  <c r="G190" i="2"/>
  <c r="G185" i="2"/>
  <c r="G175" i="2"/>
  <c r="G165" i="2"/>
  <c r="G155" i="2"/>
  <c r="G145" i="2"/>
  <c r="G135" i="2"/>
  <c r="G125" i="2"/>
  <c r="G115" i="2"/>
  <c r="G84" i="2"/>
  <c r="G65" i="2"/>
  <c r="G60" i="2"/>
  <c r="E48" i="2"/>
  <c r="G48" i="2"/>
  <c r="H274" i="2"/>
  <c r="H271" i="2"/>
  <c r="Y268" i="2"/>
  <c r="Y246" i="2" s="1"/>
  <c r="Z268" i="2"/>
  <c r="Z246" i="2" s="1"/>
  <c r="AA268" i="2"/>
  <c r="AA246" i="2" s="1"/>
  <c r="AB268" i="2"/>
  <c r="AB246" i="2" s="1"/>
  <c r="AC268" i="2"/>
  <c r="AC246" i="2" s="1"/>
  <c r="AD268" i="2"/>
  <c r="AD246" i="2" s="1"/>
  <c r="AE268" i="2"/>
  <c r="AE246" i="2" s="1"/>
  <c r="AF268" i="2"/>
  <c r="AF246" i="2" s="1"/>
  <c r="AG268" i="2"/>
  <c r="AG246" i="2" s="1"/>
  <c r="AH268" i="2"/>
  <c r="AH246" i="2" s="1"/>
  <c r="AI268" i="2"/>
  <c r="AI246" i="2" s="1"/>
  <c r="AJ268" i="2"/>
  <c r="AJ246" i="2" s="1"/>
  <c r="AK268" i="2"/>
  <c r="AK246" i="2" s="1"/>
  <c r="AL268" i="2"/>
  <c r="AL246" i="2" s="1"/>
  <c r="AM268" i="2"/>
  <c r="AM246" i="2" s="1"/>
  <c r="AN268" i="2"/>
  <c r="AN246" i="2" s="1"/>
  <c r="AO268" i="2"/>
  <c r="AO246" i="2" s="1"/>
  <c r="AP268" i="2"/>
  <c r="AP246" i="2" s="1"/>
  <c r="AQ268" i="2"/>
  <c r="AQ246" i="2" s="1"/>
  <c r="AR268" i="2"/>
  <c r="AR246" i="2" s="1"/>
  <c r="AS268" i="2"/>
  <c r="AS246" i="2" s="1"/>
  <c r="AT268" i="2"/>
  <c r="AT246" i="2" s="1"/>
  <c r="AU268" i="2"/>
  <c r="AU246" i="2" s="1"/>
  <c r="X268" i="2"/>
  <c r="X246" i="2" s="1"/>
  <c r="H268" i="2"/>
  <c r="H267" i="2"/>
  <c r="F126" i="8"/>
  <c r="H265" i="2"/>
  <c r="H264" i="2"/>
  <c r="H263" i="2"/>
  <c r="H262" i="2"/>
  <c r="H261" i="2"/>
  <c r="H260" i="2"/>
  <c r="H259" i="2"/>
  <c r="H258" i="2"/>
  <c r="H256" i="2"/>
  <c r="H255" i="2"/>
  <c r="H254" i="2"/>
  <c r="H253" i="2"/>
  <c r="H252" i="2"/>
  <c r="H251" i="2"/>
  <c r="H250" i="2"/>
  <c r="H249" i="2"/>
  <c r="H246" i="2"/>
  <c r="H245" i="2"/>
  <c r="H244" i="2"/>
  <c r="H243" i="2"/>
  <c r="H242" i="2"/>
  <c r="H241" i="2"/>
  <c r="H240" i="2"/>
  <c r="H239" i="2"/>
  <c r="H238" i="2"/>
  <c r="H237" i="2"/>
  <c r="H236" i="2"/>
  <c r="K236" i="2" s="1"/>
  <c r="H235" i="2"/>
  <c r="H234" i="2"/>
  <c r="H231" i="2"/>
  <c r="H233" i="2"/>
  <c r="F124" i="8"/>
  <c r="F123" i="8"/>
  <c r="F122" i="8"/>
  <c r="F121" i="8"/>
  <c r="F120" i="8"/>
  <c r="F119" i="8"/>
  <c r="F118" i="8"/>
  <c r="F117" i="8"/>
  <c r="F141" i="8"/>
  <c r="F140" i="8"/>
  <c r="F139" i="8"/>
  <c r="F138" i="8"/>
  <c r="F137" i="8"/>
  <c r="F136" i="8"/>
  <c r="F135" i="8"/>
  <c r="F134" i="8"/>
  <c r="C134" i="8"/>
  <c r="K294" i="2" s="1"/>
  <c r="F133" i="8"/>
  <c r="C133" i="8"/>
  <c r="K291" i="2" s="1"/>
  <c r="F132" i="8"/>
  <c r="C132" i="8"/>
  <c r="F131" i="8"/>
  <c r="C131" i="8"/>
  <c r="F130" i="8"/>
  <c r="C130" i="8"/>
  <c r="F129" i="8"/>
  <c r="C129" i="8"/>
  <c r="F128" i="8"/>
  <c r="C128" i="8"/>
  <c r="F127" i="8"/>
  <c r="C127" i="8"/>
  <c r="C126" i="8"/>
  <c r="F125" i="8"/>
  <c r="C125" i="8"/>
  <c r="C124" i="8"/>
  <c r="K265" i="2" s="1"/>
  <c r="C123" i="8"/>
  <c r="C122" i="8"/>
  <c r="C121" i="8"/>
  <c r="C120" i="8"/>
  <c r="C119" i="8"/>
  <c r="C118" i="8"/>
  <c r="C117" i="8"/>
  <c r="F116" i="8"/>
  <c r="C116" i="8"/>
  <c r="F115" i="8"/>
  <c r="C115" i="8"/>
  <c r="F114" i="8"/>
  <c r="C114" i="8"/>
  <c r="F113" i="8"/>
  <c r="C113" i="8"/>
  <c r="F112" i="8"/>
  <c r="C112" i="8"/>
  <c r="F111" i="8"/>
  <c r="C111" i="8"/>
  <c r="F110" i="8"/>
  <c r="C110" i="8"/>
  <c r="F109" i="8"/>
  <c r="C109" i="8"/>
  <c r="F108" i="8"/>
  <c r="C108" i="8"/>
  <c r="F107" i="8"/>
  <c r="C107" i="8"/>
  <c r="F106" i="8"/>
  <c r="C106" i="8"/>
  <c r="F105" i="8"/>
  <c r="C105" i="8"/>
  <c r="F104" i="8"/>
  <c r="C104" i="8"/>
  <c r="H228" i="2"/>
  <c r="H227" i="2"/>
  <c r="H226" i="2"/>
  <c r="H225" i="2"/>
  <c r="H224" i="2"/>
  <c r="H223" i="2"/>
  <c r="H222" i="2"/>
  <c r="H221" i="2"/>
  <c r="H220" i="2"/>
  <c r="H219" i="2"/>
  <c r="H216" i="2"/>
  <c r="F94" i="8"/>
  <c r="F93" i="8"/>
  <c r="F92" i="8"/>
  <c r="F91" i="8"/>
  <c r="F90" i="8"/>
  <c r="F89" i="8"/>
  <c r="F88" i="8"/>
  <c r="F87" i="8"/>
  <c r="H218" i="2"/>
  <c r="H213" i="2"/>
  <c r="H210" i="2"/>
  <c r="H208" i="2"/>
  <c r="H205" i="2"/>
  <c r="H203" i="2"/>
  <c r="H200" i="2"/>
  <c r="H198" i="2"/>
  <c r="H195" i="2"/>
  <c r="H193" i="2"/>
  <c r="N203" i="2"/>
  <c r="F82" i="8"/>
  <c r="F81" i="8"/>
  <c r="F80" i="8"/>
  <c r="F79" i="8"/>
  <c r="F78" i="8"/>
  <c r="F77" i="8"/>
  <c r="F76" i="8"/>
  <c r="F75" i="8"/>
  <c r="H190" i="2"/>
  <c r="H188" i="2"/>
  <c r="H185" i="2"/>
  <c r="H183" i="2"/>
  <c r="H180" i="2"/>
  <c r="H178" i="2"/>
  <c r="H175" i="2"/>
  <c r="H173" i="2"/>
  <c r="H170" i="2"/>
  <c r="H168" i="2"/>
  <c r="N178" i="2"/>
  <c r="F72" i="8"/>
  <c r="F71" i="8"/>
  <c r="F70" i="8"/>
  <c r="F69" i="8"/>
  <c r="F68" i="8"/>
  <c r="F67" i="8"/>
  <c r="F66" i="8"/>
  <c r="F65" i="8"/>
  <c r="H165" i="2"/>
  <c r="H163" i="2"/>
  <c r="H160" i="2"/>
  <c r="K160" i="2" s="1"/>
  <c r="H158" i="2"/>
  <c r="H155" i="2"/>
  <c r="H153" i="2"/>
  <c r="H150" i="2"/>
  <c r="H148" i="2"/>
  <c r="N158" i="2"/>
  <c r="F64" i="8"/>
  <c r="F63" i="8"/>
  <c r="F62" i="8"/>
  <c r="F61" i="8"/>
  <c r="F60" i="8"/>
  <c r="F59" i="8"/>
  <c r="F58" i="8"/>
  <c r="F57" i="8"/>
  <c r="F103" i="8"/>
  <c r="C103" i="8"/>
  <c r="F102" i="8"/>
  <c r="C102" i="8"/>
  <c r="F101" i="8"/>
  <c r="C101" i="8"/>
  <c r="F100" i="8"/>
  <c r="C100" i="8"/>
  <c r="F99" i="8"/>
  <c r="C99" i="8"/>
  <c r="F98" i="8"/>
  <c r="C98" i="8"/>
  <c r="F97" i="8"/>
  <c r="C97" i="8"/>
  <c r="F96" i="8"/>
  <c r="C96" i="8"/>
  <c r="F95" i="8"/>
  <c r="C95" i="8"/>
  <c r="C94" i="8"/>
  <c r="C93" i="8"/>
  <c r="C92" i="8"/>
  <c r="C91" i="8"/>
  <c r="C90" i="8"/>
  <c r="C89" i="8"/>
  <c r="C88" i="8"/>
  <c r="C87" i="8"/>
  <c r="F86" i="8"/>
  <c r="C86" i="8"/>
  <c r="F85" i="8"/>
  <c r="C85" i="8"/>
  <c r="F84" i="8"/>
  <c r="C84" i="8"/>
  <c r="F83" i="8"/>
  <c r="C83" i="8"/>
  <c r="C82" i="8"/>
  <c r="C81" i="8"/>
  <c r="C80" i="8"/>
  <c r="C79" i="8"/>
  <c r="C78" i="8"/>
  <c r="C77" i="8"/>
  <c r="C76" i="8"/>
  <c r="C75" i="8"/>
  <c r="F74" i="8"/>
  <c r="C74" i="8"/>
  <c r="F73" i="8"/>
  <c r="C73" i="8"/>
  <c r="C72" i="8"/>
  <c r="C71" i="8"/>
  <c r="C70" i="8"/>
  <c r="K180" i="2" s="1"/>
  <c r="C69" i="8"/>
  <c r="C68" i="8"/>
  <c r="C67" i="8"/>
  <c r="C66" i="8"/>
  <c r="C65" i="8"/>
  <c r="C64" i="8"/>
  <c r="C63" i="8"/>
  <c r="C62" i="8"/>
  <c r="C61" i="8"/>
  <c r="N138" i="2"/>
  <c r="H145" i="2"/>
  <c r="H143" i="2"/>
  <c r="H140" i="2"/>
  <c r="H138" i="2"/>
  <c r="H135" i="2"/>
  <c r="H133" i="2"/>
  <c r="H130" i="2"/>
  <c r="H128" i="2"/>
  <c r="F56" i="8"/>
  <c r="F55" i="8"/>
  <c r="F54" i="8"/>
  <c r="F53" i="8"/>
  <c r="F52" i="8"/>
  <c r="F51" i="8"/>
  <c r="F50" i="8"/>
  <c r="F49" i="8"/>
  <c r="K240" i="2" l="1"/>
  <c r="K267" i="2"/>
  <c r="K93" i="5"/>
  <c r="P496" i="4"/>
  <c r="P625" i="4"/>
  <c r="K168" i="6"/>
  <c r="P238" i="4"/>
  <c r="P367" i="4"/>
  <c r="P109" i="4"/>
  <c r="K205" i="2"/>
  <c r="K263" i="2"/>
  <c r="K284" i="2"/>
  <c r="K165" i="6"/>
  <c r="P609" i="4"/>
  <c r="P351" i="4"/>
  <c r="P480" i="4"/>
  <c r="K90" i="5"/>
  <c r="P222" i="4"/>
  <c r="P93" i="4"/>
  <c r="P372" i="4"/>
  <c r="P243" i="4"/>
  <c r="K38" i="5"/>
  <c r="P114" i="4"/>
  <c r="P630" i="4"/>
  <c r="P501" i="4"/>
  <c r="K113" i="6"/>
  <c r="K38" i="3"/>
  <c r="K170" i="2"/>
  <c r="K190" i="2"/>
  <c r="K198" i="2"/>
  <c r="K208" i="2"/>
  <c r="K216" i="2"/>
  <c r="K222" i="2"/>
  <c r="K226" i="2"/>
  <c r="P523" i="4"/>
  <c r="P637" i="4"/>
  <c r="P518" i="4"/>
  <c r="P389" i="4"/>
  <c r="P652" i="4"/>
  <c r="P379" i="4"/>
  <c r="P136" i="4"/>
  <c r="P250" i="4"/>
  <c r="K94" i="5"/>
  <c r="P384" i="4"/>
  <c r="P394" i="4"/>
  <c r="P508" i="4"/>
  <c r="K169" i="6"/>
  <c r="P126" i="4"/>
  <c r="P513" i="4"/>
  <c r="P642" i="4"/>
  <c r="P647" i="4"/>
  <c r="P255" i="4"/>
  <c r="P260" i="4"/>
  <c r="P131" i="4"/>
  <c r="P265" i="4"/>
  <c r="P121" i="4"/>
  <c r="K86" i="3"/>
  <c r="K231" i="2"/>
  <c r="K245" i="2"/>
  <c r="K251" i="2"/>
  <c r="K255" i="2"/>
  <c r="K170" i="6"/>
  <c r="K95" i="5"/>
  <c r="K87" i="3"/>
  <c r="K121" i="6"/>
  <c r="K46" i="5"/>
  <c r="K104" i="5"/>
  <c r="K179" i="6"/>
  <c r="K96" i="3"/>
  <c r="K274" i="2"/>
  <c r="K195" i="2"/>
  <c r="K221" i="2"/>
  <c r="K225" i="2"/>
  <c r="K115" i="6"/>
  <c r="K40" i="5"/>
  <c r="K40" i="3"/>
  <c r="K259" i="2"/>
  <c r="P590" i="4"/>
  <c r="P332" i="4"/>
  <c r="K162" i="6"/>
  <c r="P461" i="4"/>
  <c r="P74" i="4"/>
  <c r="P203" i="4"/>
  <c r="K87" i="5"/>
  <c r="K88" i="5"/>
  <c r="P344" i="4"/>
  <c r="P473" i="4"/>
  <c r="K163" i="6"/>
  <c r="P602" i="4"/>
  <c r="P215" i="4"/>
  <c r="P86" i="4"/>
  <c r="P603" i="4"/>
  <c r="K164" i="6"/>
  <c r="P345" i="4"/>
  <c r="P216" i="4"/>
  <c r="P474" i="4"/>
  <c r="K89" i="5"/>
  <c r="P87" i="4"/>
  <c r="P487" i="4"/>
  <c r="K166" i="6"/>
  <c r="P358" i="4"/>
  <c r="P100" i="4"/>
  <c r="P616" i="4"/>
  <c r="K91" i="5"/>
  <c r="P229" i="4"/>
  <c r="P488" i="4"/>
  <c r="P617" i="4"/>
  <c r="P359" i="4"/>
  <c r="K167" i="6"/>
  <c r="P230" i="4"/>
  <c r="K92" i="5"/>
  <c r="P101" i="4"/>
  <c r="K163" i="2"/>
  <c r="K261" i="2"/>
  <c r="K249" i="2"/>
  <c r="K253" i="2"/>
  <c r="K258" i="2"/>
  <c r="K262" i="2"/>
  <c r="K165" i="2"/>
  <c r="K200" i="2"/>
  <c r="K210" i="2"/>
  <c r="K250" i="2"/>
  <c r="K252" i="2"/>
  <c r="K254" i="2"/>
  <c r="K256" i="2"/>
  <c r="K260" i="2"/>
  <c r="K264" i="2"/>
  <c r="K183" i="2"/>
  <c r="K304" i="2"/>
  <c r="K185" i="2"/>
  <c r="K237" i="2"/>
  <c r="K300" i="2"/>
  <c r="K241" i="2"/>
  <c r="K268" i="2"/>
  <c r="K277" i="2"/>
  <c r="K244" i="2"/>
  <c r="K173" i="2"/>
  <c r="K175" i="2"/>
  <c r="K193" i="2"/>
  <c r="K203" i="2"/>
  <c r="K213" i="2"/>
  <c r="K219" i="2"/>
  <c r="K223" i="2"/>
  <c r="K227" i="2"/>
  <c r="K234" i="2"/>
  <c r="K238" i="2"/>
  <c r="K242" i="2"/>
  <c r="K246" i="2"/>
  <c r="K279" i="2"/>
  <c r="K158" i="2"/>
  <c r="K168" i="2"/>
  <c r="K178" i="2"/>
  <c r="K188" i="2"/>
  <c r="K220" i="2"/>
  <c r="K224" i="2"/>
  <c r="K228" i="2"/>
  <c r="K235" i="2"/>
  <c r="K239" i="2"/>
  <c r="K243" i="2"/>
  <c r="K271" i="2"/>
  <c r="K282" i="2"/>
  <c r="H125" i="2"/>
  <c r="H123" i="2"/>
  <c r="H120" i="2"/>
  <c r="H118" i="2"/>
  <c r="F48" i="8"/>
  <c r="F47" i="8"/>
  <c r="F46" i="8"/>
  <c r="F45" i="8"/>
  <c r="N118" i="2"/>
  <c r="H115" i="2"/>
  <c r="H113" i="2"/>
  <c r="H110" i="2"/>
  <c r="H108" i="2"/>
  <c r="H105" i="2"/>
  <c r="H103" i="2"/>
  <c r="H100" i="2"/>
  <c r="H97" i="2"/>
  <c r="H94" i="2"/>
  <c r="H92" i="2"/>
  <c r="F39" i="8"/>
  <c r="F38" i="8"/>
  <c r="H89" i="2"/>
  <c r="H87" i="2"/>
  <c r="F35" i="8"/>
  <c r="F36" i="8"/>
  <c r="H84" i="2"/>
  <c r="F33" i="8"/>
  <c r="F34" i="8"/>
  <c r="H82" i="2"/>
  <c r="N67" i="2"/>
  <c r="N79" i="2"/>
  <c r="H79" i="2"/>
  <c r="H78" i="2"/>
  <c r="H77" i="2"/>
  <c r="H76" i="2"/>
  <c r="H75" i="2"/>
  <c r="H74" i="2"/>
  <c r="H73" i="2"/>
  <c r="H72" i="2"/>
  <c r="H71" i="2"/>
  <c r="H70" i="2"/>
  <c r="H69" i="2"/>
  <c r="H68" i="2"/>
  <c r="H67" i="2"/>
  <c r="H65" i="2"/>
  <c r="H63" i="2"/>
  <c r="H60" i="2" l="1"/>
  <c r="H58" i="2"/>
  <c r="H57" i="2"/>
  <c r="H55" i="2"/>
  <c r="H53" i="2"/>
  <c r="H51" i="2"/>
  <c r="H48" i="2"/>
  <c r="H46" i="2"/>
  <c r="H45" i="2"/>
  <c r="H43" i="2"/>
  <c r="H41" i="2"/>
  <c r="F19" i="8"/>
  <c r="F20" i="8"/>
  <c r="H39" i="2"/>
  <c r="H36" i="2"/>
  <c r="H34" i="2"/>
  <c r="Y3" i="2"/>
  <c r="H33" i="2"/>
  <c r="T2" i="2"/>
  <c r="L19" i="2"/>
  <c r="L20" i="2" s="1"/>
  <c r="AK2" i="2"/>
  <c r="AL2" i="2"/>
  <c r="AM2" i="2"/>
  <c r="AN2" i="2"/>
  <c r="AO2" i="2"/>
  <c r="AP2" i="2"/>
  <c r="AQ2" i="2"/>
  <c r="AR2" i="2"/>
  <c r="AS2" i="2"/>
  <c r="AT2" i="2"/>
  <c r="AU2" i="2"/>
  <c r="AJ2" i="2"/>
  <c r="Y2" i="2"/>
  <c r="Z2" i="2"/>
  <c r="AA2" i="2"/>
  <c r="AB2" i="2"/>
  <c r="AC2" i="2"/>
  <c r="AD2" i="2"/>
  <c r="AE2" i="2"/>
  <c r="AF2" i="2"/>
  <c r="AG2" i="2"/>
  <c r="AH2" i="2"/>
  <c r="AI2" i="2"/>
  <c r="X2" i="2"/>
  <c r="X1" i="2"/>
  <c r="H31" i="2"/>
  <c r="T29" i="2"/>
  <c r="R29" i="2"/>
  <c r="N29" i="2"/>
  <c r="N28" i="2"/>
  <c r="N27" i="2"/>
  <c r="N26" i="2"/>
  <c r="N25" i="2"/>
  <c r="N24" i="2"/>
  <c r="N23" i="2"/>
  <c r="N22" i="2"/>
  <c r="N21" i="2"/>
  <c r="N20" i="2"/>
  <c r="N19" i="2"/>
  <c r="N18" i="2"/>
  <c r="H17" i="2"/>
  <c r="H27" i="2" s="1"/>
  <c r="H15" i="2"/>
  <c r="X7" i="2"/>
  <c r="K8" i="2"/>
  <c r="K12" i="2"/>
  <c r="H12" i="2"/>
  <c r="H8" i="2"/>
  <c r="C12" i="8"/>
  <c r="C13" i="8"/>
  <c r="C14" i="8"/>
  <c r="C15" i="8"/>
  <c r="C16" i="8"/>
  <c r="C17" i="8"/>
  <c r="C18" i="8"/>
  <c r="C19" i="8"/>
  <c r="C20" i="8"/>
  <c r="C21" i="8"/>
  <c r="C22" i="8"/>
  <c r="C23" i="8"/>
  <c r="C24" i="8"/>
  <c r="C25" i="8"/>
  <c r="C26" i="8"/>
  <c r="C27" i="8"/>
  <c r="C28" i="8"/>
  <c r="C29" i="8"/>
  <c r="K63" i="2" s="1"/>
  <c r="C30" i="8"/>
  <c r="K65" i="2" s="1"/>
  <c r="C31" i="8"/>
  <c r="C32" i="8"/>
  <c r="C33" i="8"/>
  <c r="C34" i="8"/>
  <c r="C35" i="8"/>
  <c r="C36" i="8"/>
  <c r="C37" i="8"/>
  <c r="C38" i="8"/>
  <c r="C39" i="8"/>
  <c r="C40" i="8"/>
  <c r="C41" i="8"/>
  <c r="K108" i="2" s="1"/>
  <c r="C42" i="8"/>
  <c r="K110" i="2" s="1"/>
  <c r="C43" i="8"/>
  <c r="K113" i="2" s="1"/>
  <c r="C44" i="8"/>
  <c r="C45" i="8"/>
  <c r="K118" i="2" s="1"/>
  <c r="C46" i="8"/>
  <c r="K120" i="2" s="1"/>
  <c r="C47" i="8"/>
  <c r="K123" i="2" s="1"/>
  <c r="C48" i="8"/>
  <c r="C49" i="8"/>
  <c r="K128" i="2" s="1"/>
  <c r="C50" i="8"/>
  <c r="K130" i="2" s="1"/>
  <c r="C51" i="8"/>
  <c r="K133" i="2" s="1"/>
  <c r="C52" i="8"/>
  <c r="C53" i="8"/>
  <c r="K138" i="2" s="1"/>
  <c r="C54" i="8"/>
  <c r="K140" i="2" s="1"/>
  <c r="C55" i="8"/>
  <c r="K143" i="2" s="1"/>
  <c r="C56" i="8"/>
  <c r="C57" i="8"/>
  <c r="K148" i="2" s="1"/>
  <c r="C58" i="8"/>
  <c r="K150" i="2" s="1"/>
  <c r="C59" i="8"/>
  <c r="K153" i="2" s="1"/>
  <c r="C60" i="8"/>
  <c r="C11" i="8"/>
  <c r="F12" i="8"/>
  <c r="F13" i="8"/>
  <c r="F14" i="8"/>
  <c r="F15" i="8"/>
  <c r="F16" i="8"/>
  <c r="F17" i="8"/>
  <c r="F18" i="8"/>
  <c r="F21" i="8"/>
  <c r="F22" i="8"/>
  <c r="F23" i="8"/>
  <c r="F24" i="8"/>
  <c r="F25" i="8"/>
  <c r="F26" i="8"/>
  <c r="F27" i="8"/>
  <c r="F28" i="8"/>
  <c r="F29" i="8"/>
  <c r="F30" i="8"/>
  <c r="F31" i="8"/>
  <c r="F32" i="8"/>
  <c r="F37" i="8"/>
  <c r="F40" i="8"/>
  <c r="F41" i="8"/>
  <c r="F42" i="8"/>
  <c r="F43" i="8"/>
  <c r="F44" i="8"/>
  <c r="F11" i="8"/>
  <c r="E12" i="9"/>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AG2" i="3" l="1"/>
  <c r="AG2" i="5"/>
  <c r="AG2" i="6"/>
  <c r="AG2" i="4"/>
  <c r="Y2" i="3"/>
  <c r="Y2" i="5"/>
  <c r="Y2" i="6"/>
  <c r="Y2" i="4"/>
  <c r="AO2" i="3"/>
  <c r="AO2" i="5"/>
  <c r="AO2" i="6"/>
  <c r="AO2" i="4"/>
  <c r="X7" i="5"/>
  <c r="X7" i="6"/>
  <c r="X7" i="4"/>
  <c r="AE2" i="3"/>
  <c r="AE2" i="5"/>
  <c r="AE2" i="6"/>
  <c r="AE2" i="4"/>
  <c r="AU2" i="3"/>
  <c r="AU2" i="6"/>
  <c r="AU2" i="5"/>
  <c r="AU2" i="4"/>
  <c r="AM2" i="3"/>
  <c r="AM2" i="6"/>
  <c r="AM2" i="5"/>
  <c r="AM2" i="4"/>
  <c r="AD2" i="3"/>
  <c r="AD2" i="5"/>
  <c r="AD2" i="6"/>
  <c r="AD2" i="4"/>
  <c r="AT2" i="3"/>
  <c r="AT2" i="5"/>
  <c r="AT2" i="6"/>
  <c r="AT2" i="4"/>
  <c r="AL2" i="3"/>
  <c r="AL2" i="5"/>
  <c r="AL2" i="6"/>
  <c r="AL2" i="4"/>
  <c r="AF2" i="3"/>
  <c r="AF2" i="5"/>
  <c r="AF2" i="6"/>
  <c r="AF2" i="4"/>
  <c r="AJ2" i="3"/>
  <c r="AJ2" i="6"/>
  <c r="AJ2" i="5"/>
  <c r="AJ2" i="4"/>
  <c r="AN2" i="3"/>
  <c r="AN2" i="5"/>
  <c r="AN2" i="6"/>
  <c r="AN2" i="4"/>
  <c r="Y3" i="5"/>
  <c r="Y3" i="6"/>
  <c r="Y3" i="4"/>
  <c r="X1" i="5"/>
  <c r="X1" i="6"/>
  <c r="X1" i="4"/>
  <c r="AC2" i="3"/>
  <c r="AC2" i="6"/>
  <c r="AC2" i="5"/>
  <c r="AC2" i="4"/>
  <c r="AS2" i="3"/>
  <c r="AS2" i="6"/>
  <c r="AS2" i="5"/>
  <c r="AS2" i="4"/>
  <c r="AK2" i="3"/>
  <c r="AK2" i="6"/>
  <c r="AK2" i="5"/>
  <c r="AK2" i="4"/>
  <c r="X2" i="5"/>
  <c r="X2" i="6"/>
  <c r="X2" i="4"/>
  <c r="AB2" i="3"/>
  <c r="AB2" i="6"/>
  <c r="AB2" i="5"/>
  <c r="AB2" i="4"/>
  <c r="AR2" i="3"/>
  <c r="AR2" i="6"/>
  <c r="AR2" i="5"/>
  <c r="AR2" i="4"/>
  <c r="AI2" i="3"/>
  <c r="AI2" i="5"/>
  <c r="AI2" i="6"/>
  <c r="AI2" i="4"/>
  <c r="AA2" i="3"/>
  <c r="AA2" i="5"/>
  <c r="AA2" i="6"/>
  <c r="AA2" i="4"/>
  <c r="AQ2" i="3"/>
  <c r="AQ2" i="5"/>
  <c r="AQ2" i="6"/>
  <c r="AQ2" i="4"/>
  <c r="T2" i="6"/>
  <c r="T2" i="5"/>
  <c r="T2" i="4"/>
  <c r="AH2" i="3"/>
  <c r="AH2" i="5"/>
  <c r="AH2" i="6"/>
  <c r="AH2" i="4"/>
  <c r="Z2" i="3"/>
  <c r="Z2" i="5"/>
  <c r="Z2" i="6"/>
  <c r="Z2" i="4"/>
  <c r="AP2" i="3"/>
  <c r="AP2" i="5"/>
  <c r="AP2" i="6"/>
  <c r="AP2" i="4"/>
  <c r="K155" i="2"/>
  <c r="K161" i="6"/>
  <c r="P202" i="4"/>
  <c r="P331" i="4"/>
  <c r="K86" i="5"/>
  <c r="P460" i="4"/>
  <c r="P589" i="4"/>
  <c r="P73" i="4"/>
  <c r="K145" i="2"/>
  <c r="P453" i="4"/>
  <c r="P324" i="4"/>
  <c r="P582" i="4"/>
  <c r="K85" i="5"/>
  <c r="K160" i="6"/>
  <c r="P195" i="4"/>
  <c r="P66" i="4"/>
  <c r="K135" i="2"/>
  <c r="P323" i="4"/>
  <c r="P194" i="4"/>
  <c r="P581" i="4"/>
  <c r="K84" i="5"/>
  <c r="K159" i="6"/>
  <c r="P452" i="4"/>
  <c r="P65" i="4"/>
  <c r="K125" i="2"/>
  <c r="K83" i="5"/>
  <c r="P316" i="4"/>
  <c r="P558" i="4"/>
  <c r="P292" i="4"/>
  <c r="P300" i="4"/>
  <c r="P574" i="4"/>
  <c r="P437" i="4"/>
  <c r="P445" i="4"/>
  <c r="P171" i="4"/>
  <c r="P179" i="4"/>
  <c r="P308" i="4"/>
  <c r="K158" i="6"/>
  <c r="P421" i="4"/>
  <c r="P429" i="4"/>
  <c r="P550" i="4"/>
  <c r="P566" i="4"/>
  <c r="P187" i="4"/>
  <c r="P163" i="4"/>
  <c r="P34" i="4"/>
  <c r="P42" i="4"/>
  <c r="P50" i="4"/>
  <c r="P58" i="4"/>
  <c r="K115" i="2"/>
  <c r="P186" i="4"/>
  <c r="P557" i="4"/>
  <c r="P444" i="4"/>
  <c r="P307" i="4"/>
  <c r="P291" i="4"/>
  <c r="P436" i="4"/>
  <c r="P420" i="4"/>
  <c r="P428" i="4"/>
  <c r="P565" i="4"/>
  <c r="P299" i="4"/>
  <c r="K157" i="6"/>
  <c r="P315" i="4"/>
  <c r="P573" i="4"/>
  <c r="P549" i="4"/>
  <c r="P178" i="4"/>
  <c r="K82" i="5"/>
  <c r="P162" i="4"/>
  <c r="P170" i="4"/>
  <c r="P49" i="4"/>
  <c r="P41" i="4"/>
  <c r="P57" i="4"/>
  <c r="P33" i="4"/>
  <c r="K105" i="2"/>
  <c r="P486" i="4"/>
  <c r="P99" i="4"/>
  <c r="P357" i="4"/>
  <c r="P615" i="4"/>
  <c r="P228" i="4"/>
  <c r="K94" i="2"/>
  <c r="P330" i="4"/>
  <c r="P588" i="4"/>
  <c r="P459" i="4"/>
  <c r="P201" i="4"/>
  <c r="P72" i="4"/>
  <c r="K84" i="2"/>
  <c r="P435" i="4"/>
  <c r="P290" i="4"/>
  <c r="P419" i="4"/>
  <c r="P443" i="4"/>
  <c r="P177" i="4"/>
  <c r="P427" i="4"/>
  <c r="P564" i="4"/>
  <c r="P314" i="4"/>
  <c r="P298" i="4"/>
  <c r="P572" i="4"/>
  <c r="P306" i="4"/>
  <c r="P556" i="4"/>
  <c r="P548" i="4"/>
  <c r="P161" i="4"/>
  <c r="P185" i="4"/>
  <c r="P40" i="4"/>
  <c r="P169" i="4"/>
  <c r="P48" i="4"/>
  <c r="P56" i="4"/>
  <c r="P32" i="4"/>
  <c r="K75" i="5"/>
  <c r="K150" i="6"/>
  <c r="P536" i="4"/>
  <c r="P407" i="4"/>
  <c r="P149" i="4"/>
  <c r="P278" i="4"/>
  <c r="P20" i="4"/>
  <c r="K72" i="3"/>
  <c r="R614" i="4"/>
  <c r="R485" i="4"/>
  <c r="R356" i="4"/>
  <c r="R98" i="4"/>
  <c r="R227" i="4"/>
  <c r="K92" i="2"/>
  <c r="R478" i="4"/>
  <c r="R607" i="4"/>
  <c r="R600" i="4"/>
  <c r="R349" i="4"/>
  <c r="R587" i="4"/>
  <c r="R458" i="4"/>
  <c r="R471" i="4"/>
  <c r="R213" i="4"/>
  <c r="R329" i="4"/>
  <c r="R342" i="4"/>
  <c r="R220" i="4"/>
  <c r="R91" i="4"/>
  <c r="R200" i="4"/>
  <c r="R84" i="4"/>
  <c r="R71" i="4"/>
  <c r="K82" i="2"/>
  <c r="R434" i="4"/>
  <c r="R563" i="4"/>
  <c r="R168" i="4"/>
  <c r="R313" i="4"/>
  <c r="R297" i="4"/>
  <c r="R571" i="4"/>
  <c r="R547" i="4"/>
  <c r="R305" i="4"/>
  <c r="R442" i="4"/>
  <c r="R418" i="4"/>
  <c r="R426" i="4"/>
  <c r="R184" i="4"/>
  <c r="R289" i="4"/>
  <c r="R555" i="4"/>
  <c r="R160" i="4"/>
  <c r="R176" i="4"/>
  <c r="R39" i="4"/>
  <c r="R31" i="4"/>
  <c r="R55" i="4"/>
  <c r="R47" i="4"/>
  <c r="K103" i="2"/>
  <c r="K169" i="5"/>
  <c r="P608" i="4"/>
  <c r="P221" i="4"/>
  <c r="P350" i="4"/>
  <c r="K244" i="6"/>
  <c r="P92" i="4"/>
  <c r="P479" i="4"/>
  <c r="K89" i="2"/>
  <c r="P451" i="4"/>
  <c r="P322" i="4"/>
  <c r="P580" i="4"/>
  <c r="P193" i="4"/>
  <c r="P64" i="4"/>
  <c r="P404" i="4"/>
  <c r="P533" i="4"/>
  <c r="K13" i="5"/>
  <c r="P275" i="4"/>
  <c r="K13" i="6"/>
  <c r="P146" i="4"/>
  <c r="P17" i="4"/>
  <c r="K100" i="2"/>
  <c r="K97" i="2"/>
  <c r="K168" i="5"/>
  <c r="P343" i="4"/>
  <c r="P472" i="4"/>
  <c r="P601" i="4"/>
  <c r="K243" i="6"/>
  <c r="P214" i="4"/>
  <c r="P85" i="4"/>
  <c r="K87" i="2"/>
  <c r="R321" i="4"/>
  <c r="R450" i="4"/>
  <c r="R579" i="4"/>
  <c r="R192" i="4"/>
  <c r="R63" i="4"/>
  <c r="Y1" i="2"/>
  <c r="Y43" i="2" s="1"/>
  <c r="X1" i="3"/>
  <c r="X2" i="3"/>
  <c r="R268" i="2"/>
  <c r="Z3" i="2"/>
  <c r="Y3" i="3"/>
  <c r="X7" i="3"/>
  <c r="X231" i="2"/>
  <c r="X274" i="2" s="1"/>
  <c r="T2" i="3"/>
  <c r="T268" i="2"/>
  <c r="K39" i="2"/>
  <c r="K43" i="2"/>
  <c r="K51" i="2"/>
  <c r="K58" i="2"/>
  <c r="K34" i="2"/>
  <c r="K46" i="2"/>
  <c r="K55" i="2"/>
  <c r="K45" i="2"/>
  <c r="K53" i="2"/>
  <c r="K60" i="2"/>
  <c r="K15" i="2"/>
  <c r="K31" i="2"/>
  <c r="K33" i="2"/>
  <c r="K36" i="2"/>
  <c r="K41" i="2"/>
  <c r="K48" i="2"/>
  <c r="K57" i="2"/>
  <c r="T237" i="2"/>
  <c r="T239" i="2"/>
  <c r="T241" i="2"/>
  <c r="T243" i="2"/>
  <c r="T245" i="2"/>
  <c r="T234" i="2"/>
  <c r="T236" i="2"/>
  <c r="T238" i="2"/>
  <c r="T240" i="2"/>
  <c r="T242" i="2"/>
  <c r="T244" i="2"/>
  <c r="T246" i="2"/>
  <c r="R236" i="2"/>
  <c r="R238" i="2"/>
  <c r="R240" i="2"/>
  <c r="R242" i="2"/>
  <c r="R244" i="2"/>
  <c r="R246" i="2"/>
  <c r="R237" i="2"/>
  <c r="R239" i="2"/>
  <c r="R241" i="2"/>
  <c r="R243" i="2"/>
  <c r="R245" i="2"/>
  <c r="R234" i="2"/>
  <c r="X8" i="2"/>
  <c r="Y57" i="2"/>
  <c r="AA3" i="2"/>
  <c r="H28" i="2"/>
  <c r="H20" i="2"/>
  <c r="H21" i="2"/>
  <c r="H29" i="2"/>
  <c r="H24" i="2"/>
  <c r="H25" i="2"/>
  <c r="L21" i="2"/>
  <c r="L22" i="2" s="1"/>
  <c r="L23" i="2" s="1"/>
  <c r="L24" i="2" s="1"/>
  <c r="L25" i="2" s="1"/>
  <c r="L26" i="2" s="1"/>
  <c r="L27" i="2" s="1"/>
  <c r="L28" i="2" s="1"/>
  <c r="L29" i="2" s="1"/>
  <c r="H18" i="2"/>
  <c r="H22" i="2"/>
  <c r="H26" i="2"/>
  <c r="K17" i="2"/>
  <c r="K29" i="2" s="1"/>
  <c r="H19" i="2"/>
  <c r="H23" i="2"/>
  <c r="F7" i="8"/>
  <c r="K18" i="6" l="1"/>
  <c r="K17" i="6"/>
  <c r="K15" i="6"/>
  <c r="K16" i="6"/>
  <c r="K19" i="6"/>
  <c r="Y55" i="2"/>
  <c r="Z3" i="3"/>
  <c r="Z3" i="5"/>
  <c r="Z3" i="6"/>
  <c r="Z3" i="4"/>
  <c r="X180" i="6"/>
  <c r="X115" i="6"/>
  <c r="X179" i="6"/>
  <c r="X114" i="6"/>
  <c r="X91" i="6"/>
  <c r="X68" i="6"/>
  <c r="X77" i="6"/>
  <c r="X57" i="6"/>
  <c r="X49" i="6"/>
  <c r="X87" i="6"/>
  <c r="X89" i="6"/>
  <c r="X71" i="6"/>
  <c r="X18" i="6"/>
  <c r="X67" i="6"/>
  <c r="X99" i="6"/>
  <c r="X70" i="6"/>
  <c r="X100" i="6"/>
  <c r="X59" i="6"/>
  <c r="X50" i="6"/>
  <c r="X88" i="6"/>
  <c r="X48" i="6"/>
  <c r="X80" i="6"/>
  <c r="X97" i="6"/>
  <c r="X101" i="6"/>
  <c r="X90" i="6"/>
  <c r="X60" i="6"/>
  <c r="X55" i="6"/>
  <c r="X150" i="6"/>
  <c r="X81" i="6"/>
  <c r="X35" i="6"/>
  <c r="X25" i="6"/>
  <c r="X13" i="6"/>
  <c r="X47" i="6"/>
  <c r="X113" i="6"/>
  <c r="X69" i="6"/>
  <c r="X98" i="6"/>
  <c r="X29" i="6"/>
  <c r="X41" i="6"/>
  <c r="X27" i="6"/>
  <c r="X45" i="6"/>
  <c r="X79" i="6"/>
  <c r="X23" i="6"/>
  <c r="X78" i="6"/>
  <c r="X17" i="6"/>
  <c r="X37" i="6"/>
  <c r="X15" i="6"/>
  <c r="X38" i="6"/>
  <c r="X95" i="6"/>
  <c r="X169" i="6"/>
  <c r="X85" i="6"/>
  <c r="X39" i="6"/>
  <c r="X28" i="6"/>
  <c r="X168" i="6"/>
  <c r="X75" i="6"/>
  <c r="X16" i="6"/>
  <c r="X51" i="6"/>
  <c r="X19" i="6"/>
  <c r="X26" i="6"/>
  <c r="X65" i="6"/>
  <c r="X40" i="6"/>
  <c r="X61" i="6"/>
  <c r="X58" i="6"/>
  <c r="X211" i="6"/>
  <c r="X223" i="6"/>
  <c r="X8" i="6"/>
  <c r="X8" i="5"/>
  <c r="X8" i="4"/>
  <c r="X104" i="5"/>
  <c r="X40" i="5"/>
  <c r="X105" i="5"/>
  <c r="X39" i="5"/>
  <c r="X38" i="5"/>
  <c r="X75" i="5"/>
  <c r="X21" i="5"/>
  <c r="X13" i="5"/>
  <c r="X23" i="5"/>
  <c r="X94" i="5"/>
  <c r="X16" i="5"/>
  <c r="X26" i="5"/>
  <c r="X24" i="5"/>
  <c r="X93" i="5"/>
  <c r="X20" i="5"/>
  <c r="X25" i="5"/>
  <c r="X22" i="5"/>
  <c r="R576" i="4"/>
  <c r="R577" i="4" s="1"/>
  <c r="R540" i="4"/>
  <c r="R636" i="4"/>
  <c r="R554" i="4"/>
  <c r="R637" i="4"/>
  <c r="R644" i="4"/>
  <c r="R645" i="4" s="1"/>
  <c r="R652" i="4"/>
  <c r="R536" i="4"/>
  <c r="R625" i="4"/>
  <c r="R613" i="4"/>
  <c r="R578" i="4"/>
  <c r="R634" i="4"/>
  <c r="R635" i="4" s="1"/>
  <c r="R651" i="4"/>
  <c r="R630" i="4"/>
  <c r="R619" i="4"/>
  <c r="R606" i="4"/>
  <c r="R552" i="4"/>
  <c r="R553" i="4" s="1"/>
  <c r="R621" i="4"/>
  <c r="R646" i="4"/>
  <c r="R611" i="4"/>
  <c r="R570" i="4"/>
  <c r="R592" i="4"/>
  <c r="R533" i="4"/>
  <c r="R620" i="4"/>
  <c r="R642" i="4"/>
  <c r="R593" i="4"/>
  <c r="R568" i="4"/>
  <c r="R595" i="4"/>
  <c r="R546" i="4"/>
  <c r="R599" i="4"/>
  <c r="R624" i="4"/>
  <c r="R586" i="4"/>
  <c r="R544" i="4"/>
  <c r="R545" i="4" s="1"/>
  <c r="R562" i="4"/>
  <c r="R594" i="4"/>
  <c r="R622" i="4"/>
  <c r="R649" i="4"/>
  <c r="R650" i="4" s="1"/>
  <c r="R529" i="4"/>
  <c r="R641" i="4"/>
  <c r="R465" i="4"/>
  <c r="R493" i="4"/>
  <c r="R441" i="4"/>
  <c r="R490" i="4"/>
  <c r="R404" i="4"/>
  <c r="R379" i="4"/>
  <c r="R353" i="4"/>
  <c r="R354" i="4" s="1"/>
  <c r="R328" i="4"/>
  <c r="R338" i="4"/>
  <c r="R282" i="4"/>
  <c r="R264" i="4"/>
  <c r="R255" i="4"/>
  <c r="R199" i="4"/>
  <c r="R259" i="4"/>
  <c r="R207" i="4"/>
  <c r="R159" i="4"/>
  <c r="R130" i="4"/>
  <c r="R126" i="4"/>
  <c r="R106" i="4"/>
  <c r="R78" i="4"/>
  <c r="R36" i="4"/>
  <c r="R30" i="4"/>
  <c r="R470" i="4"/>
  <c r="R337" i="4"/>
  <c r="R455" i="4"/>
  <c r="R456" i="4" s="1"/>
  <c r="R467" i="4"/>
  <c r="R520" i="4"/>
  <c r="R521" i="4" s="1"/>
  <c r="R433" i="4"/>
  <c r="R508" i="4"/>
  <c r="R367" i="4"/>
  <c r="R393" i="4"/>
  <c r="R320" i="4"/>
  <c r="R318" i="4"/>
  <c r="R319" i="4" s="1"/>
  <c r="R278" i="4"/>
  <c r="R260" i="4"/>
  <c r="R252" i="4"/>
  <c r="R191" i="4"/>
  <c r="R219" i="4"/>
  <c r="R181" i="4"/>
  <c r="R182" i="4" s="1"/>
  <c r="R128" i="4"/>
  <c r="R120" i="4"/>
  <c r="R104" i="4"/>
  <c r="R95" i="4"/>
  <c r="R96" i="4" s="1"/>
  <c r="R79" i="4"/>
  <c r="R38" i="4"/>
  <c r="R482" i="4"/>
  <c r="R483" i="4" s="1"/>
  <c r="R362" i="4"/>
  <c r="R584" i="4"/>
  <c r="R447" i="4"/>
  <c r="R448" i="4" s="1"/>
  <c r="R411" i="4"/>
  <c r="R518" i="4"/>
  <c r="R512" i="4"/>
  <c r="R431" i="4"/>
  <c r="R432" i="4" s="1"/>
  <c r="R364" i="4"/>
  <c r="R389" i="4"/>
  <c r="R312" i="4"/>
  <c r="R296" i="4"/>
  <c r="R361" i="4"/>
  <c r="R254" i="4"/>
  <c r="R237" i="4"/>
  <c r="R183" i="4"/>
  <c r="R205" i="4"/>
  <c r="R173" i="4"/>
  <c r="R174" i="4" s="1"/>
  <c r="R135" i="4"/>
  <c r="R131" i="4"/>
  <c r="R114" i="4"/>
  <c r="R108" i="4"/>
  <c r="R97" i="4"/>
  <c r="R54" i="4"/>
  <c r="R341" i="4"/>
  <c r="R596" i="4"/>
  <c r="R515" i="4"/>
  <c r="R516" i="4" s="1"/>
  <c r="R523" i="4"/>
  <c r="R407" i="4"/>
  <c r="R507" i="4"/>
  <c r="R484" i="4"/>
  <c r="R417" i="4"/>
  <c r="R391" i="4"/>
  <c r="R372" i="4"/>
  <c r="R302" i="4"/>
  <c r="R275" i="4"/>
  <c r="R348" i="4"/>
  <c r="R250" i="4"/>
  <c r="R226" i="4"/>
  <c r="R175" i="4"/>
  <c r="R197" i="4"/>
  <c r="R198" i="4" s="1"/>
  <c r="R157" i="4"/>
  <c r="R133" i="4"/>
  <c r="R134" i="4" s="1"/>
  <c r="R118" i="4"/>
  <c r="R119" i="4" s="1"/>
  <c r="R105" i="4"/>
  <c r="R52" i="4"/>
  <c r="R53" i="4" s="1"/>
  <c r="R647" i="4"/>
  <c r="R505" i="4"/>
  <c r="R522" i="4"/>
  <c r="R501" i="4"/>
  <c r="R449" i="4"/>
  <c r="R477" i="4"/>
  <c r="R439" i="4"/>
  <c r="R440" i="4" s="1"/>
  <c r="R386" i="4"/>
  <c r="R387" i="4" s="1"/>
  <c r="R384" i="4"/>
  <c r="R394" i="4"/>
  <c r="R294" i="4"/>
  <c r="R271" i="4"/>
  <c r="R310" i="4"/>
  <c r="R311" i="4" s="1"/>
  <c r="R243" i="4"/>
  <c r="R209" i="4"/>
  <c r="R167" i="4"/>
  <c r="R165" i="4"/>
  <c r="R146" i="4"/>
  <c r="R136" i="4"/>
  <c r="R83" i="4"/>
  <c r="R70" i="4"/>
  <c r="R28" i="4"/>
  <c r="R29" i="4" s="1"/>
  <c r="R496" i="4"/>
  <c r="R335" i="4"/>
  <c r="R560" i="4"/>
  <c r="R492" i="4"/>
  <c r="R517" i="4"/>
  <c r="R464" i="4"/>
  <c r="R415" i="4"/>
  <c r="R416" i="4" s="1"/>
  <c r="R466" i="4"/>
  <c r="R510" i="4"/>
  <c r="R511" i="4" s="1"/>
  <c r="R376" i="4"/>
  <c r="R377" i="4" s="1"/>
  <c r="R381" i="4"/>
  <c r="R388" i="4"/>
  <c r="R286" i="4"/>
  <c r="R288" i="4"/>
  <c r="R366" i="4"/>
  <c r="R257" i="4"/>
  <c r="R258" i="4" s="1"/>
  <c r="R235" i="4"/>
  <c r="R212" i="4"/>
  <c r="R249" i="4"/>
  <c r="R153" i="4"/>
  <c r="R142" i="4"/>
  <c r="R144" i="4" s="1"/>
  <c r="R77" i="4"/>
  <c r="R68" i="4"/>
  <c r="R69" i="4" s="1"/>
  <c r="R425" i="4"/>
  <c r="R326" i="4"/>
  <c r="R327" i="4" s="1"/>
  <c r="R234" i="4"/>
  <c r="R639" i="4"/>
  <c r="R491" i="4"/>
  <c r="R513" i="4"/>
  <c r="R457" i="4"/>
  <c r="R400" i="4"/>
  <c r="R402" i="4" s="1"/>
  <c r="R463" i="4"/>
  <c r="R423" i="4"/>
  <c r="R363" i="4"/>
  <c r="R355" i="4"/>
  <c r="R336" i="4"/>
  <c r="R383" i="4"/>
  <c r="R378" i="4"/>
  <c r="R304" i="4"/>
  <c r="R247" i="4"/>
  <c r="R248" i="4" s="1"/>
  <c r="R265" i="4"/>
  <c r="R224" i="4"/>
  <c r="R225" i="4" s="1"/>
  <c r="R208" i="4"/>
  <c r="R149" i="4"/>
  <c r="R233" i="4"/>
  <c r="R125" i="4"/>
  <c r="R80" i="4"/>
  <c r="R76" i="4"/>
  <c r="R82" i="4" s="1"/>
  <c r="R62" i="4"/>
  <c r="R46" i="4"/>
  <c r="R495" i="4"/>
  <c r="R334" i="4"/>
  <c r="R262" i="4"/>
  <c r="R103" i="4"/>
  <c r="R232" i="4"/>
  <c r="R123" i="4"/>
  <c r="R124" i="4" s="1"/>
  <c r="R206" i="4"/>
  <c r="R60" i="4"/>
  <c r="R189" i="4"/>
  <c r="R190" i="4" s="1"/>
  <c r="R44" i="4"/>
  <c r="R238" i="4"/>
  <c r="R17" i="4"/>
  <c r="R13" i="4"/>
  <c r="R121" i="4"/>
  <c r="R109" i="4"/>
  <c r="R90" i="4"/>
  <c r="R24" i="4"/>
  <c r="T625" i="4"/>
  <c r="T554" i="4"/>
  <c r="T599" i="4"/>
  <c r="T584" i="4"/>
  <c r="T585" i="4" s="1"/>
  <c r="T594" i="4"/>
  <c r="T595" i="4"/>
  <c r="T546" i="4"/>
  <c r="T646" i="4"/>
  <c r="T568" i="4"/>
  <c r="T569" i="4" s="1"/>
  <c r="T560" i="4"/>
  <c r="T561" i="4" s="1"/>
  <c r="T522" i="4"/>
  <c r="T651" i="4"/>
  <c r="T621" i="4"/>
  <c r="T533" i="4"/>
  <c r="T624" i="4"/>
  <c r="T536" i="4"/>
  <c r="T652" i="4"/>
  <c r="T518" i="4"/>
  <c r="T647" i="4"/>
  <c r="T611" i="4"/>
  <c r="T612" i="4" s="1"/>
  <c r="T529" i="4"/>
  <c r="T531" i="4" s="1"/>
  <c r="T619" i="4"/>
  <c r="T578" i="4"/>
  <c r="T636" i="4"/>
  <c r="T512" i="4"/>
  <c r="T641" i="4"/>
  <c r="T593" i="4"/>
  <c r="T644" i="4"/>
  <c r="T645" i="4" s="1"/>
  <c r="T613" i="4"/>
  <c r="T552" i="4"/>
  <c r="T553" i="4" s="1"/>
  <c r="T576" i="4"/>
  <c r="T577" i="4" s="1"/>
  <c r="T637" i="4"/>
  <c r="T586" i="4"/>
  <c r="T639" i="4"/>
  <c r="T640" i="4" s="1"/>
  <c r="T606" i="4"/>
  <c r="T540" i="4"/>
  <c r="T544" i="4"/>
  <c r="T545" i="4" s="1"/>
  <c r="T630" i="4"/>
  <c r="T570" i="4"/>
  <c r="T634" i="4"/>
  <c r="T635" i="4" s="1"/>
  <c r="T596" i="4"/>
  <c r="T642" i="4"/>
  <c r="T622" i="4"/>
  <c r="T496" i="4"/>
  <c r="T425" i="4"/>
  <c r="T470" i="4"/>
  <c r="T477" i="4"/>
  <c r="T523" i="4"/>
  <c r="T379" i="4"/>
  <c r="T361" i="4"/>
  <c r="T394" i="4"/>
  <c r="T302" i="4"/>
  <c r="T303" i="4" s="1"/>
  <c r="T304" i="4"/>
  <c r="T271" i="4"/>
  <c r="T273" i="4" s="1"/>
  <c r="T243" i="4"/>
  <c r="T259" i="4"/>
  <c r="T197" i="4"/>
  <c r="T198" i="4" s="1"/>
  <c r="T183" i="4"/>
  <c r="T146" i="4"/>
  <c r="T136" i="4"/>
  <c r="T106" i="4"/>
  <c r="T97" i="4"/>
  <c r="T62" i="4"/>
  <c r="T491" i="4"/>
  <c r="T362" i="4"/>
  <c r="T205" i="4"/>
  <c r="T562" i="4"/>
  <c r="T466" i="4"/>
  <c r="T417" i="4"/>
  <c r="T447" i="4"/>
  <c r="T448" i="4" s="1"/>
  <c r="T467" i="4"/>
  <c r="T513" i="4"/>
  <c r="T372" i="4"/>
  <c r="T355" i="4"/>
  <c r="T391" i="4"/>
  <c r="T392" i="4" s="1"/>
  <c r="T286" i="4"/>
  <c r="T287" i="4" s="1"/>
  <c r="T288" i="4"/>
  <c r="T235" i="4"/>
  <c r="T249" i="4"/>
  <c r="T189" i="4"/>
  <c r="T190" i="4" s="1"/>
  <c r="T153" i="4"/>
  <c r="T142" i="4"/>
  <c r="T144" i="4" s="1"/>
  <c r="T135" i="4"/>
  <c r="T83" i="4"/>
  <c r="T20" i="4"/>
  <c r="T60" i="4"/>
  <c r="T61" i="4" s="1"/>
  <c r="T30" i="4"/>
  <c r="T433" i="4"/>
  <c r="T383" i="4"/>
  <c r="T159" i="4"/>
  <c r="T620" i="4"/>
  <c r="T492" i="4"/>
  <c r="T404" i="4"/>
  <c r="T439" i="4"/>
  <c r="T440" i="4" s="1"/>
  <c r="T463" i="4"/>
  <c r="T449" i="4"/>
  <c r="T364" i="4"/>
  <c r="T353" i="4"/>
  <c r="T354" i="4" s="1"/>
  <c r="T388" i="4"/>
  <c r="T326" i="4"/>
  <c r="T327" i="4" s="1"/>
  <c r="T335" i="4"/>
  <c r="T262" i="4"/>
  <c r="T263" i="4" s="1"/>
  <c r="T234" i="4"/>
  <c r="T181" i="4"/>
  <c r="T182" i="4" s="1"/>
  <c r="T149" i="4"/>
  <c r="T199" i="4"/>
  <c r="T79" i="4"/>
  <c r="T76" i="4"/>
  <c r="T70" i="4"/>
  <c r="T46" i="4"/>
  <c r="T415" i="4"/>
  <c r="T416" i="4" s="1"/>
  <c r="T336" i="4"/>
  <c r="T592" i="4"/>
  <c r="T482" i="4"/>
  <c r="T483" i="4" s="1"/>
  <c r="T400" i="4"/>
  <c r="T402" i="4" s="1"/>
  <c r="T517" i="4"/>
  <c r="T455" i="4"/>
  <c r="T456" i="4" s="1"/>
  <c r="T423" i="4"/>
  <c r="T424" i="4" s="1"/>
  <c r="T367" i="4"/>
  <c r="T338" i="4"/>
  <c r="T386" i="4"/>
  <c r="T387" i="4" s="1"/>
  <c r="T294" i="4"/>
  <c r="T295" i="4" s="1"/>
  <c r="T328" i="4"/>
  <c r="T252" i="4"/>
  <c r="T253" i="4" s="1"/>
  <c r="T233" i="4"/>
  <c r="T173" i="4"/>
  <c r="T174" i="4" s="1"/>
  <c r="T257" i="4"/>
  <c r="T258" i="4" s="1"/>
  <c r="T208" i="4"/>
  <c r="T125" i="4"/>
  <c r="T77" i="4"/>
  <c r="T68" i="4"/>
  <c r="T69" i="4" s="1"/>
  <c r="T44" i="4"/>
  <c r="T45" i="4" s="1"/>
  <c r="T649" i="4"/>
  <c r="T650" i="4" s="1"/>
  <c r="T464" i="4"/>
  <c r="T505" i="4"/>
  <c r="T506" i="4" s="1"/>
  <c r="T495" i="4"/>
  <c r="T431" i="4"/>
  <c r="T432" i="4" s="1"/>
  <c r="T411" i="4"/>
  <c r="T384" i="4"/>
  <c r="T334" i="4"/>
  <c r="T348" i="4"/>
  <c r="T282" i="4"/>
  <c r="T341" i="4"/>
  <c r="T264" i="4"/>
  <c r="T237" i="4"/>
  <c r="T224" i="4"/>
  <c r="T225" i="4" s="1"/>
  <c r="T165" i="4"/>
  <c r="T166" i="4" s="1"/>
  <c r="T238" i="4"/>
  <c r="T206" i="4"/>
  <c r="T123" i="4"/>
  <c r="T124" i="4" s="1"/>
  <c r="T114" i="4"/>
  <c r="T104" i="4"/>
  <c r="T78" i="4"/>
  <c r="T54" i="4"/>
  <c r="T493" i="4"/>
  <c r="T310" i="4"/>
  <c r="T311" i="4" s="1"/>
  <c r="T250" i="4"/>
  <c r="T157" i="4"/>
  <c r="T158" i="4" s="1"/>
  <c r="T508" i="4"/>
  <c r="T457" i="4"/>
  <c r="T515" i="4"/>
  <c r="T516" i="4" s="1"/>
  <c r="T490" i="4"/>
  <c r="T465" i="4"/>
  <c r="T507" i="4"/>
  <c r="T393" i="4"/>
  <c r="T381" i="4"/>
  <c r="T382" i="4" s="1"/>
  <c r="T366" i="4"/>
  <c r="T337" i="4"/>
  <c r="T278" i="4"/>
  <c r="T320" i="4"/>
  <c r="T260" i="4"/>
  <c r="T232" i="4"/>
  <c r="T219" i="4"/>
  <c r="T247" i="4"/>
  <c r="T248" i="4" s="1"/>
  <c r="T212" i="4"/>
  <c r="T175" i="4"/>
  <c r="T130" i="4"/>
  <c r="T126" i="4"/>
  <c r="T120" i="4"/>
  <c r="T108" i="4"/>
  <c r="T52" i="4"/>
  <c r="T53" i="4" s="1"/>
  <c r="T38" i="4"/>
  <c r="T484" i="4"/>
  <c r="T376" i="4"/>
  <c r="T377" i="4" s="1"/>
  <c r="T207" i="4"/>
  <c r="T501" i="4"/>
  <c r="T441" i="4"/>
  <c r="T510" i="4"/>
  <c r="T511" i="4" s="1"/>
  <c r="T407" i="4"/>
  <c r="T520" i="4"/>
  <c r="T521" i="4" s="1"/>
  <c r="T389" i="4"/>
  <c r="T378" i="4"/>
  <c r="T363" i="4"/>
  <c r="T312" i="4"/>
  <c r="T318" i="4"/>
  <c r="T319" i="4" s="1"/>
  <c r="T296" i="4"/>
  <c r="T254" i="4"/>
  <c r="T265" i="4"/>
  <c r="T209" i="4"/>
  <c r="T226" i="4"/>
  <c r="T191" i="4"/>
  <c r="T167" i="4"/>
  <c r="T128" i="4"/>
  <c r="T129" i="4" s="1"/>
  <c r="T118" i="4"/>
  <c r="T119" i="4" s="1"/>
  <c r="T105" i="4"/>
  <c r="T36" i="4"/>
  <c r="T37" i="4" s="1"/>
  <c r="T275" i="4"/>
  <c r="T255" i="4"/>
  <c r="T28" i="4"/>
  <c r="T29" i="4" s="1"/>
  <c r="T103" i="4"/>
  <c r="T133" i="4"/>
  <c r="T134" i="4" s="1"/>
  <c r="T80" i="4"/>
  <c r="T131" i="4"/>
  <c r="T95" i="4"/>
  <c r="T96" i="4" s="1"/>
  <c r="T13" i="4"/>
  <c r="T15" i="4" s="1"/>
  <c r="T17" i="4"/>
  <c r="T121" i="4"/>
  <c r="T109" i="4"/>
  <c r="T90" i="4"/>
  <c r="T24" i="4"/>
  <c r="R191" i="6"/>
  <c r="R194" i="6"/>
  <c r="R185" i="6"/>
  <c r="R188" i="6"/>
  <c r="R116" i="6"/>
  <c r="Y1" i="5"/>
  <c r="Y1" i="6"/>
  <c r="Y1" i="4"/>
  <c r="T41" i="5"/>
  <c r="T119" i="5"/>
  <c r="T113" i="5"/>
  <c r="T116" i="5"/>
  <c r="T110" i="5"/>
  <c r="R119" i="5"/>
  <c r="R116" i="5"/>
  <c r="R41" i="5"/>
  <c r="R113" i="5"/>
  <c r="R110" i="5"/>
  <c r="AA3" i="5"/>
  <c r="AA3" i="6"/>
  <c r="AA3" i="4"/>
  <c r="T191" i="6"/>
  <c r="T188" i="6"/>
  <c r="T185" i="6"/>
  <c r="T194" i="6"/>
  <c r="T116" i="6"/>
  <c r="X111" i="3"/>
  <c r="X108" i="3"/>
  <c r="X97" i="3"/>
  <c r="X87" i="3"/>
  <c r="Y7" i="2"/>
  <c r="Y8" i="2" s="1"/>
  <c r="X8" i="3"/>
  <c r="Z1" i="2"/>
  <c r="Y1" i="3"/>
  <c r="AB3" i="2"/>
  <c r="AA3" i="3"/>
  <c r="X39" i="3"/>
  <c r="X40" i="3"/>
  <c r="X31" i="2"/>
  <c r="K25" i="2"/>
  <c r="K20" i="2"/>
  <c r="K26" i="2"/>
  <c r="K21" i="2"/>
  <c r="K27" i="2"/>
  <c r="K22" i="2"/>
  <c r="K28" i="2"/>
  <c r="K23" i="2"/>
  <c r="K18" i="2"/>
  <c r="K24" i="2"/>
  <c r="K19" i="2"/>
  <c r="R538" i="4" l="1"/>
  <c r="R469" i="4"/>
  <c r="R409" i="4"/>
  <c r="T340" i="4"/>
  <c r="T211" i="4"/>
  <c r="X109" i="6"/>
  <c r="X106" i="6"/>
  <c r="X148" i="5"/>
  <c r="X34" i="5"/>
  <c r="X100" i="5"/>
  <c r="X175" i="6"/>
  <c r="X95" i="5"/>
  <c r="X136" i="5"/>
  <c r="X170" i="6"/>
  <c r="R303" i="4"/>
  <c r="R585" i="4"/>
  <c r="R129" i="4"/>
  <c r="X61" i="5"/>
  <c r="X136" i="6"/>
  <c r="T598" i="4"/>
  <c r="R273" i="4"/>
  <c r="R158" i="4"/>
  <c r="R531" i="4"/>
  <c r="R598" i="4"/>
  <c r="R263" i="4"/>
  <c r="R287" i="4"/>
  <c r="R295" i="4"/>
  <c r="R392" i="4"/>
  <c r="R211" i="4"/>
  <c r="Y8" i="6"/>
  <c r="Y8" i="5"/>
  <c r="Y8" i="4"/>
  <c r="Y7" i="5"/>
  <c r="Y7" i="6"/>
  <c r="Y7" i="4"/>
  <c r="T469" i="4"/>
  <c r="R45" i="4"/>
  <c r="R340" i="4"/>
  <c r="R151" i="4"/>
  <c r="R506" i="4"/>
  <c r="R37" i="4"/>
  <c r="R612" i="4"/>
  <c r="X31" i="5"/>
  <c r="Z1" i="5"/>
  <c r="Z1" i="6"/>
  <c r="Z1" i="4"/>
  <c r="AB3" i="6"/>
  <c r="AB3" i="5"/>
  <c r="AB3" i="4"/>
  <c r="R15" i="4"/>
  <c r="R640" i="4"/>
  <c r="R382" i="4"/>
  <c r="R561" i="4"/>
  <c r="R166" i="4"/>
  <c r="R253" i="4"/>
  <c r="R569" i="4"/>
  <c r="R61" i="4"/>
  <c r="T82" i="4"/>
  <c r="R424" i="4"/>
  <c r="R280" i="4"/>
  <c r="Y7" i="3"/>
  <c r="Y31" i="2"/>
  <c r="AA1" i="2"/>
  <c r="Z1" i="3"/>
  <c r="Z57" i="2"/>
  <c r="Z43" i="2"/>
  <c r="Z55" i="2"/>
  <c r="Z7" i="2"/>
  <c r="Z8" i="2" s="1"/>
  <c r="Y8" i="3"/>
  <c r="AC3" i="2"/>
  <c r="AB3" i="3"/>
  <c r="Z8" i="5" l="1"/>
  <c r="Z8" i="6"/>
  <c r="Z8" i="4"/>
  <c r="AA1" i="5"/>
  <c r="AA1" i="6"/>
  <c r="AA1" i="4"/>
  <c r="Y114" i="6"/>
  <c r="Y115" i="6"/>
  <c r="Y57" i="6"/>
  <c r="Y41" i="6"/>
  <c r="Y99" i="6"/>
  <c r="Y49" i="6"/>
  <c r="Y97" i="6"/>
  <c r="Y90" i="6"/>
  <c r="Y78" i="6"/>
  <c r="Y40" i="6"/>
  <c r="Y85" i="6"/>
  <c r="Y51" i="6"/>
  <c r="Y87" i="6"/>
  <c r="Y60" i="6"/>
  <c r="Y79" i="6"/>
  <c r="Y58" i="6"/>
  <c r="Y25" i="6"/>
  <c r="Y15" i="6"/>
  <c r="Y101" i="6"/>
  <c r="Y47" i="6"/>
  <c r="Y89" i="6"/>
  <c r="Y98" i="6"/>
  <c r="Y80" i="6"/>
  <c r="Y50" i="6"/>
  <c r="Y68" i="6"/>
  <c r="Y100" i="6"/>
  <c r="Y61" i="6"/>
  <c r="Y77" i="6"/>
  <c r="Y28" i="6"/>
  <c r="Y59" i="6"/>
  <c r="Y65" i="6"/>
  <c r="Y37" i="6"/>
  <c r="Y67" i="6"/>
  <c r="Y17" i="6"/>
  <c r="Y48" i="6"/>
  <c r="Y81" i="6"/>
  <c r="Y39" i="6"/>
  <c r="Y91" i="6"/>
  <c r="Y95" i="6"/>
  <c r="Y113" i="6"/>
  <c r="Y45" i="6"/>
  <c r="Y27" i="6"/>
  <c r="Y19" i="6"/>
  <c r="Y38" i="6"/>
  <c r="Y18" i="6"/>
  <c r="Y23" i="6"/>
  <c r="Y70" i="6"/>
  <c r="Y69" i="6"/>
  <c r="Y16" i="6"/>
  <c r="Y168" i="6"/>
  <c r="Y55" i="6"/>
  <c r="Y88" i="6"/>
  <c r="Y26" i="6"/>
  <c r="Y75" i="6"/>
  <c r="Y71" i="6"/>
  <c r="Y150" i="6"/>
  <c r="Y29" i="6"/>
  <c r="Y35" i="6"/>
  <c r="Y169" i="6"/>
  <c r="Y13" i="6"/>
  <c r="Z7" i="5"/>
  <c r="Z7" i="6"/>
  <c r="Z7" i="4"/>
  <c r="Y39" i="5"/>
  <c r="Y40" i="5"/>
  <c r="Y13" i="5"/>
  <c r="Y93" i="5"/>
  <c r="Y16" i="5"/>
  <c r="Y25" i="5"/>
  <c r="Y24" i="5"/>
  <c r="Y38" i="5"/>
  <c r="Y75" i="5"/>
  <c r="Y20" i="5"/>
  <c r="Y22" i="5"/>
  <c r="Y26" i="5"/>
  <c r="Y23" i="5"/>
  <c r="Y21" i="5"/>
  <c r="Y94" i="5"/>
  <c r="AC3" i="6"/>
  <c r="AC3" i="5"/>
  <c r="AC3" i="4"/>
  <c r="AD3" i="2"/>
  <c r="AC3" i="3"/>
  <c r="AB1" i="2"/>
  <c r="AA1" i="3"/>
  <c r="AA55" i="2"/>
  <c r="AA43" i="2"/>
  <c r="AA57" i="2"/>
  <c r="AA7" i="2"/>
  <c r="AA31" i="2" s="1"/>
  <c r="Z8" i="3"/>
  <c r="Z31" i="2"/>
  <c r="Z7" i="3"/>
  <c r="Y39" i="3"/>
  <c r="Y40" i="3"/>
  <c r="Y31" i="5" l="1"/>
  <c r="Y170" i="6"/>
  <c r="AA8" i="2"/>
  <c r="Y136" i="5"/>
  <c r="Y106" i="6"/>
  <c r="AB1" i="5"/>
  <c r="AB1" i="6"/>
  <c r="AB1" i="4"/>
  <c r="Z114" i="6"/>
  <c r="Z115" i="6"/>
  <c r="Z87" i="6"/>
  <c r="Z57" i="6"/>
  <c r="Z47" i="6"/>
  <c r="Z88" i="6"/>
  <c r="Z98" i="6"/>
  <c r="Z89" i="6"/>
  <c r="Z169" i="6"/>
  <c r="Z77" i="6"/>
  <c r="Z95" i="6"/>
  <c r="Z37" i="6"/>
  <c r="Z78" i="6"/>
  <c r="Z50" i="6"/>
  <c r="Z101" i="6"/>
  <c r="Z91" i="6"/>
  <c r="Z48" i="6"/>
  <c r="Z27" i="6"/>
  <c r="Z49" i="6"/>
  <c r="Z70" i="6"/>
  <c r="Z58" i="6"/>
  <c r="Z113" i="6"/>
  <c r="Z40" i="6"/>
  <c r="Z100" i="6"/>
  <c r="Z80" i="6"/>
  <c r="Z79" i="6"/>
  <c r="Z51" i="6"/>
  <c r="Z25" i="6"/>
  <c r="Z67" i="6"/>
  <c r="Z97" i="6"/>
  <c r="Z69" i="6"/>
  <c r="Z150" i="6"/>
  <c r="Z26" i="6"/>
  <c r="Z13" i="6"/>
  <c r="Z16" i="6"/>
  <c r="Z168" i="6"/>
  <c r="Z35" i="6"/>
  <c r="Z19" i="6"/>
  <c r="Z99" i="6"/>
  <c r="Z38" i="6"/>
  <c r="Z68" i="6"/>
  <c r="Z39" i="6"/>
  <c r="Z17" i="6"/>
  <c r="Z55" i="6"/>
  <c r="Z71" i="6"/>
  <c r="Z61" i="6"/>
  <c r="Z65" i="6"/>
  <c r="Z23" i="6"/>
  <c r="Z90" i="6"/>
  <c r="Z28" i="6"/>
  <c r="Z18" i="6"/>
  <c r="Z59" i="6"/>
  <c r="Z15" i="6"/>
  <c r="Z29" i="6"/>
  <c r="Z45" i="6"/>
  <c r="Z41" i="6"/>
  <c r="Z81" i="6"/>
  <c r="Z85" i="6"/>
  <c r="Z75" i="6"/>
  <c r="Z60" i="6"/>
  <c r="Y223" i="6"/>
  <c r="AD3" i="5"/>
  <c r="AD3" i="6"/>
  <c r="AD3" i="4"/>
  <c r="Y211" i="6"/>
  <c r="AA7" i="5"/>
  <c r="AA7" i="6"/>
  <c r="AA7" i="4"/>
  <c r="Z39" i="5"/>
  <c r="Z40" i="5"/>
  <c r="Z22" i="5"/>
  <c r="Z20" i="5"/>
  <c r="Z93" i="5"/>
  <c r="Z25" i="5"/>
  <c r="Z94" i="5"/>
  <c r="Z13" i="5"/>
  <c r="Z75" i="5"/>
  <c r="Z61" i="5" s="1"/>
  <c r="Z24" i="5"/>
  <c r="Z16" i="5"/>
  <c r="Z21" i="5"/>
  <c r="Z38" i="5"/>
  <c r="Z23" i="5"/>
  <c r="Z26" i="5"/>
  <c r="AA8" i="5"/>
  <c r="AA8" i="6"/>
  <c r="AA8" i="4"/>
  <c r="Y61" i="5"/>
  <c r="Y95" i="5"/>
  <c r="Y136" i="6"/>
  <c r="Y109" i="6"/>
  <c r="Y148" i="5"/>
  <c r="Y34" i="5"/>
  <c r="AE3" i="2"/>
  <c r="AD3" i="3"/>
  <c r="AA7" i="3"/>
  <c r="AC1" i="2"/>
  <c r="AB1" i="3"/>
  <c r="AB55" i="2"/>
  <c r="AB43" i="2"/>
  <c r="AB57" i="2"/>
  <c r="Z39" i="3"/>
  <c r="Z40" i="3"/>
  <c r="AB7" i="2"/>
  <c r="AA8" i="3"/>
  <c r="Z106" i="6" l="1"/>
  <c r="Z223" i="6"/>
  <c r="Z109" i="6"/>
  <c r="Z170" i="6"/>
  <c r="Z211" i="6"/>
  <c r="Z95" i="5"/>
  <c r="Z148" i="5"/>
  <c r="Z31" i="5"/>
  <c r="AB7" i="6"/>
  <c r="AB7" i="5"/>
  <c r="AB7" i="4"/>
  <c r="AA114" i="6"/>
  <c r="AA115" i="6"/>
  <c r="AA67" i="6"/>
  <c r="AA35" i="6"/>
  <c r="AA95" i="6"/>
  <c r="AA68" i="6"/>
  <c r="AA61" i="6"/>
  <c r="AA88" i="6"/>
  <c r="AA85" i="6"/>
  <c r="AA87" i="6"/>
  <c r="AA99" i="6"/>
  <c r="AA58" i="6"/>
  <c r="AA26" i="6"/>
  <c r="AA90" i="6"/>
  <c r="AA100" i="6"/>
  <c r="AA60" i="6"/>
  <c r="AA70" i="6"/>
  <c r="AA89" i="6"/>
  <c r="AA81" i="6"/>
  <c r="AA91" i="6"/>
  <c r="AA59" i="6"/>
  <c r="AA17" i="6"/>
  <c r="AA25" i="6"/>
  <c r="AA28" i="6"/>
  <c r="AA79" i="6"/>
  <c r="AA57" i="6"/>
  <c r="AA48" i="6"/>
  <c r="AA37" i="6"/>
  <c r="AA18" i="6"/>
  <c r="AA101" i="6"/>
  <c r="AA113" i="6"/>
  <c r="AA98" i="6"/>
  <c r="AA80" i="6"/>
  <c r="AA47" i="6"/>
  <c r="AA29" i="6"/>
  <c r="AA75" i="6"/>
  <c r="AA41" i="6"/>
  <c r="AA13" i="6"/>
  <c r="AA50" i="6"/>
  <c r="AA40" i="6"/>
  <c r="AA169" i="6"/>
  <c r="AA15" i="6"/>
  <c r="AA45" i="6"/>
  <c r="AA78" i="6"/>
  <c r="AA150" i="6"/>
  <c r="AA38" i="6"/>
  <c r="AA77" i="6"/>
  <c r="AA65" i="6"/>
  <c r="AA27" i="6"/>
  <c r="AA97" i="6"/>
  <c r="AA71" i="6"/>
  <c r="AA55" i="6"/>
  <c r="AA51" i="6"/>
  <c r="AA69" i="6"/>
  <c r="AA168" i="6"/>
  <c r="AA49" i="6"/>
  <c r="AA16" i="6"/>
  <c r="AA23" i="6"/>
  <c r="AA19" i="6"/>
  <c r="AA39" i="6"/>
  <c r="Z136" i="6"/>
  <c r="Z136" i="5"/>
  <c r="Z34" i="5"/>
  <c r="AA39" i="5"/>
  <c r="AA40" i="5"/>
  <c r="AA22" i="5"/>
  <c r="AA24" i="5"/>
  <c r="AA16" i="5"/>
  <c r="AA13" i="5"/>
  <c r="AA23" i="5"/>
  <c r="AA93" i="5"/>
  <c r="AA94" i="5"/>
  <c r="AA26" i="5"/>
  <c r="AA21" i="5"/>
  <c r="AA38" i="5"/>
  <c r="AA20" i="5"/>
  <c r="AA25" i="5"/>
  <c r="AA75" i="5"/>
  <c r="AE3" i="5"/>
  <c r="AE3" i="6"/>
  <c r="AE3" i="4"/>
  <c r="AC1" i="5"/>
  <c r="AC1" i="6"/>
  <c r="AC1" i="4"/>
  <c r="AA40" i="3"/>
  <c r="AA39" i="3"/>
  <c r="AB7" i="3"/>
  <c r="AB31" i="2"/>
  <c r="AB8" i="2"/>
  <c r="AD1" i="2"/>
  <c r="AC1" i="3"/>
  <c r="AC43" i="2"/>
  <c r="AC57" i="2"/>
  <c r="AC55" i="2"/>
  <c r="AF3" i="2"/>
  <c r="AE3" i="3"/>
  <c r="AA211" i="6" l="1"/>
  <c r="AA148" i="5"/>
  <c r="AA223" i="6"/>
  <c r="AA31" i="5"/>
  <c r="AA106" i="6"/>
  <c r="AD1" i="6"/>
  <c r="AD1" i="5"/>
  <c r="AD1" i="4"/>
  <c r="AA34" i="5"/>
  <c r="AA109" i="6"/>
  <c r="AA95" i="5"/>
  <c r="AB39" i="5"/>
  <c r="AB40" i="5"/>
  <c r="AB26" i="5"/>
  <c r="AB20" i="5"/>
  <c r="AB93" i="5"/>
  <c r="AB24" i="5"/>
  <c r="AB38" i="5"/>
  <c r="AB13" i="5"/>
  <c r="AB16" i="5"/>
  <c r="AB23" i="5"/>
  <c r="AB22" i="5"/>
  <c r="AB21" i="5"/>
  <c r="AB25" i="5"/>
  <c r="AB94" i="5"/>
  <c r="AB75" i="5"/>
  <c r="AB136" i="5" s="1"/>
  <c r="AA136" i="6"/>
  <c r="AB115" i="6"/>
  <c r="AB114" i="6"/>
  <c r="AB99" i="6"/>
  <c r="AB69" i="6"/>
  <c r="AB68" i="6"/>
  <c r="AB58" i="6"/>
  <c r="AB57" i="6"/>
  <c r="AB80" i="6"/>
  <c r="AB19" i="6"/>
  <c r="AB77" i="6"/>
  <c r="AB59" i="6"/>
  <c r="AB35" i="6"/>
  <c r="AB100" i="6"/>
  <c r="AB97" i="6"/>
  <c r="AB51" i="6"/>
  <c r="AB38" i="6"/>
  <c r="AB91" i="6"/>
  <c r="AB101" i="6"/>
  <c r="AB88" i="6"/>
  <c r="AB90" i="6"/>
  <c r="AB87" i="6"/>
  <c r="AB67" i="6"/>
  <c r="AB13" i="6"/>
  <c r="AB39" i="6"/>
  <c r="AB37" i="6"/>
  <c r="AB27" i="6"/>
  <c r="AB40" i="6"/>
  <c r="AB18" i="6"/>
  <c r="AB78" i="6"/>
  <c r="AB49" i="6"/>
  <c r="AB98" i="6"/>
  <c r="AB89" i="6"/>
  <c r="AB23" i="6"/>
  <c r="AB15" i="6"/>
  <c r="AB150" i="6"/>
  <c r="AB70" i="6"/>
  <c r="AB41" i="6"/>
  <c r="AB71" i="6"/>
  <c r="AB113" i="6"/>
  <c r="AB26" i="6"/>
  <c r="AB16" i="6"/>
  <c r="AB47" i="6"/>
  <c r="AB60" i="6"/>
  <c r="AB81" i="6"/>
  <c r="AB48" i="6"/>
  <c r="AB65" i="6"/>
  <c r="AB79" i="6"/>
  <c r="AB50" i="6"/>
  <c r="AB17" i="6"/>
  <c r="AB75" i="6"/>
  <c r="AB169" i="6"/>
  <c r="AB85" i="6"/>
  <c r="AB95" i="6"/>
  <c r="AB61" i="6"/>
  <c r="AB55" i="6"/>
  <c r="AB45" i="6"/>
  <c r="AB29" i="6"/>
  <c r="AB28" i="6"/>
  <c r="AB168" i="6"/>
  <c r="AB25" i="6"/>
  <c r="AF3" i="5"/>
  <c r="AF3" i="6"/>
  <c r="AF3" i="4"/>
  <c r="AA61" i="5"/>
  <c r="AB8" i="5"/>
  <c r="AB8" i="6"/>
  <c r="AB8" i="4"/>
  <c r="AA136" i="5"/>
  <c r="AA170" i="6"/>
  <c r="AE1" i="2"/>
  <c r="AD1" i="3"/>
  <c r="AD57" i="2"/>
  <c r="AD43" i="2"/>
  <c r="AD55" i="2"/>
  <c r="AB39" i="3"/>
  <c r="AB40" i="3"/>
  <c r="AC7" i="2"/>
  <c r="AB8" i="3"/>
  <c r="AG3" i="2"/>
  <c r="AF3" i="3"/>
  <c r="AB211" i="6" l="1"/>
  <c r="AB223" i="6"/>
  <c r="AB109" i="6"/>
  <c r="AB106" i="6"/>
  <c r="AB95" i="5"/>
  <c r="AB170" i="6"/>
  <c r="AB148" i="5"/>
  <c r="AB31" i="5"/>
  <c r="AC7" i="6"/>
  <c r="AC7" i="5"/>
  <c r="AC7" i="4"/>
  <c r="AG3" i="5"/>
  <c r="AG3" i="6"/>
  <c r="AG3" i="4"/>
  <c r="AE1" i="6"/>
  <c r="AE1" i="5"/>
  <c r="AE1" i="4"/>
  <c r="AB136" i="6"/>
  <c r="AB61" i="5"/>
  <c r="AB34" i="5"/>
  <c r="AH3" i="2"/>
  <c r="AG3" i="3"/>
  <c r="AC7" i="3"/>
  <c r="AC8" i="2"/>
  <c r="AC31" i="2"/>
  <c r="AF1" i="2"/>
  <c r="AE1" i="3"/>
  <c r="AE43" i="2"/>
  <c r="AE55" i="2"/>
  <c r="AE57" i="2"/>
  <c r="AC39" i="5" l="1"/>
  <c r="AC40" i="5"/>
  <c r="AC75" i="5"/>
  <c r="AC20" i="5"/>
  <c r="AC24" i="5"/>
  <c r="AC23" i="5"/>
  <c r="AC13" i="5"/>
  <c r="AC25" i="5"/>
  <c r="AC93" i="5"/>
  <c r="AC94" i="5"/>
  <c r="AC21" i="5"/>
  <c r="AC26" i="5"/>
  <c r="AC38" i="5"/>
  <c r="AC22" i="5"/>
  <c r="AC16" i="5"/>
  <c r="AC31" i="5" s="1"/>
  <c r="AC114" i="6"/>
  <c r="AC115" i="6"/>
  <c r="AC80" i="6"/>
  <c r="AC70" i="6"/>
  <c r="AC28" i="6"/>
  <c r="AC60" i="6"/>
  <c r="AC88" i="6"/>
  <c r="AC99" i="6"/>
  <c r="AC58" i="6"/>
  <c r="AC57" i="6"/>
  <c r="AC45" i="6"/>
  <c r="AC90" i="6"/>
  <c r="AC38" i="6"/>
  <c r="AC18" i="6"/>
  <c r="AC101" i="6"/>
  <c r="AC81" i="6"/>
  <c r="AC78" i="6"/>
  <c r="AC49" i="6"/>
  <c r="AC100" i="6"/>
  <c r="AC91" i="6"/>
  <c r="AC77" i="6"/>
  <c r="AC79" i="6"/>
  <c r="AC59" i="6"/>
  <c r="AC50" i="6"/>
  <c r="AC26" i="6"/>
  <c r="AC85" i="6"/>
  <c r="AC89" i="6"/>
  <c r="AC98" i="6"/>
  <c r="AC48" i="6"/>
  <c r="AC17" i="6"/>
  <c r="AC65" i="6"/>
  <c r="AC40" i="6"/>
  <c r="AC19" i="6"/>
  <c r="AC71" i="6"/>
  <c r="AC55" i="6"/>
  <c r="AC113" i="6"/>
  <c r="AC87" i="6"/>
  <c r="AC37" i="6"/>
  <c r="AC23" i="6"/>
  <c r="AC97" i="6"/>
  <c r="AC68" i="6"/>
  <c r="AC168" i="6"/>
  <c r="AC169" i="6"/>
  <c r="AC75" i="6"/>
  <c r="AC25" i="6"/>
  <c r="AC39" i="6"/>
  <c r="AC13" i="6"/>
  <c r="AC106" i="6" s="1"/>
  <c r="AC47" i="6"/>
  <c r="AC15" i="6"/>
  <c r="AC27" i="6"/>
  <c r="AC35" i="6"/>
  <c r="AC16" i="6"/>
  <c r="AC150" i="6"/>
  <c r="AC69" i="6"/>
  <c r="AC67" i="6"/>
  <c r="AC41" i="6"/>
  <c r="AC51" i="6"/>
  <c r="AC61" i="6"/>
  <c r="AC29" i="6"/>
  <c r="AC95" i="6"/>
  <c r="AH3" i="5"/>
  <c r="AH3" i="6"/>
  <c r="AH3" i="4"/>
  <c r="AC8" i="5"/>
  <c r="AC8" i="6"/>
  <c r="AC8" i="4"/>
  <c r="AF1" i="5"/>
  <c r="AF1" i="6"/>
  <c r="AF1" i="4"/>
  <c r="AG1" i="2"/>
  <c r="AF1" i="3"/>
  <c r="AF55" i="2"/>
  <c r="AF43" i="2"/>
  <c r="AF57" i="2"/>
  <c r="AC39" i="3"/>
  <c r="AC40" i="3"/>
  <c r="AD7" i="2"/>
  <c r="AC8" i="3"/>
  <c r="AI3" i="2"/>
  <c r="AH3" i="3"/>
  <c r="AC34" i="5" l="1"/>
  <c r="AC211" i="6"/>
  <c r="AC148" i="5"/>
  <c r="AC136" i="5"/>
  <c r="AC170" i="6"/>
  <c r="AC223" i="6"/>
  <c r="AD7" i="5"/>
  <c r="AD7" i="6"/>
  <c r="AD7" i="4"/>
  <c r="AC109" i="6"/>
  <c r="AC61" i="5"/>
  <c r="AC95" i="5"/>
  <c r="AI3" i="5"/>
  <c r="AI3" i="6"/>
  <c r="AI3" i="4"/>
  <c r="AG1" i="6"/>
  <c r="AG1" i="5"/>
  <c r="AG1" i="4"/>
  <c r="AC136" i="6"/>
  <c r="AJ3" i="2"/>
  <c r="AI3" i="3"/>
  <c r="AD7" i="3"/>
  <c r="AD31" i="2"/>
  <c r="AD8" i="2"/>
  <c r="AH1" i="2"/>
  <c r="AG1" i="3"/>
  <c r="AG43" i="2"/>
  <c r="AG57" i="2"/>
  <c r="AG55" i="2"/>
  <c r="AJ3" i="6" l="1"/>
  <c r="AJ3" i="5"/>
  <c r="AJ3" i="4"/>
  <c r="AD115" i="6"/>
  <c r="AD114" i="6"/>
  <c r="AD87" i="6"/>
  <c r="AD90" i="6"/>
  <c r="AD69" i="6"/>
  <c r="AD41" i="6"/>
  <c r="AD17" i="6"/>
  <c r="AD70" i="6"/>
  <c r="AD57" i="6"/>
  <c r="AD58" i="6"/>
  <c r="AD78" i="6"/>
  <c r="AD89" i="6"/>
  <c r="AD60" i="6"/>
  <c r="AD38" i="6"/>
  <c r="AD59" i="6"/>
  <c r="AD81" i="6"/>
  <c r="AD101" i="6"/>
  <c r="AD98" i="6"/>
  <c r="AD71" i="6"/>
  <c r="AD169" i="6"/>
  <c r="AD99" i="6"/>
  <c r="AD50" i="6"/>
  <c r="AD150" i="6"/>
  <c r="AD100" i="6"/>
  <c r="AD39" i="6"/>
  <c r="AD75" i="6"/>
  <c r="AD16" i="6"/>
  <c r="AD97" i="6"/>
  <c r="AD47" i="6"/>
  <c r="AD27" i="6"/>
  <c r="AD168" i="6"/>
  <c r="AD19" i="6"/>
  <c r="AD77" i="6"/>
  <c r="AD49" i="6"/>
  <c r="AD13" i="6"/>
  <c r="AD68" i="6"/>
  <c r="AD79" i="6"/>
  <c r="AD91" i="6"/>
  <c r="AD67" i="6"/>
  <c r="AD48" i="6"/>
  <c r="AD37" i="6"/>
  <c r="AD85" i="6"/>
  <c r="AD25" i="6"/>
  <c r="AD51" i="6"/>
  <c r="AD65" i="6"/>
  <c r="AD35" i="6"/>
  <c r="AD18" i="6"/>
  <c r="AD29" i="6"/>
  <c r="AD40" i="6"/>
  <c r="AD15" i="6"/>
  <c r="AD45" i="6"/>
  <c r="AD113" i="6"/>
  <c r="AD28" i="6"/>
  <c r="AD88" i="6"/>
  <c r="AD61" i="6"/>
  <c r="AD80" i="6"/>
  <c r="AD26" i="6"/>
  <c r="AD23" i="6"/>
  <c r="AD106" i="6" s="1"/>
  <c r="AD95" i="6"/>
  <c r="AD55" i="6"/>
  <c r="AD211" i="6"/>
  <c r="AH1" i="5"/>
  <c r="AH1" i="6"/>
  <c r="AH1" i="4"/>
  <c r="AD40" i="5"/>
  <c r="AD39" i="5"/>
  <c r="AD93" i="5"/>
  <c r="AD94" i="5"/>
  <c r="AD23" i="5"/>
  <c r="AD75" i="5"/>
  <c r="AD21" i="5"/>
  <c r="AD13" i="5"/>
  <c r="AD26" i="5"/>
  <c r="AD25" i="5"/>
  <c r="AD24" i="5"/>
  <c r="AD22" i="5"/>
  <c r="AD16" i="5"/>
  <c r="AD20" i="5"/>
  <c r="AD38" i="5"/>
  <c r="AD8" i="5"/>
  <c r="AD8" i="6"/>
  <c r="AD8" i="4"/>
  <c r="AE7" i="2"/>
  <c r="AD8" i="3"/>
  <c r="AK3" i="2"/>
  <c r="AJ3" i="3"/>
  <c r="AI1" i="2"/>
  <c r="AH1" i="3"/>
  <c r="AH43" i="2"/>
  <c r="AH55" i="2"/>
  <c r="AH57" i="2"/>
  <c r="AD40" i="3"/>
  <c r="AD39" i="3"/>
  <c r="AD223" i="6" l="1"/>
  <c r="AD136" i="5"/>
  <c r="AD34" i="5"/>
  <c r="AD109" i="6"/>
  <c r="AD170" i="6"/>
  <c r="AD31" i="5"/>
  <c r="AD61" i="5"/>
  <c r="AI1" i="5"/>
  <c r="AI1" i="6"/>
  <c r="AI1" i="4"/>
  <c r="AE7" i="5"/>
  <c r="AE7" i="6"/>
  <c r="AE7" i="4"/>
  <c r="AD148" i="5"/>
  <c r="AD95" i="5"/>
  <c r="AK3" i="6"/>
  <c r="AK3" i="5"/>
  <c r="AK3" i="4"/>
  <c r="AD136" i="6"/>
  <c r="AJ1" i="2"/>
  <c r="AI1" i="3"/>
  <c r="AI43" i="2"/>
  <c r="AI57" i="2"/>
  <c r="AI55" i="2"/>
  <c r="AE7" i="3"/>
  <c r="AE31" i="2"/>
  <c r="AE8" i="2"/>
  <c r="AL3" i="2"/>
  <c r="AK3" i="3"/>
  <c r="AE114" i="6" l="1"/>
  <c r="AE115" i="6"/>
  <c r="AE67" i="6"/>
  <c r="AE50" i="6"/>
  <c r="AE40" i="6"/>
  <c r="AE89" i="6"/>
  <c r="AE101" i="6"/>
  <c r="AE99" i="6"/>
  <c r="AE78" i="6"/>
  <c r="AE90" i="6"/>
  <c r="AE59" i="6"/>
  <c r="AE70" i="6"/>
  <c r="AE80" i="6"/>
  <c r="AE87" i="6"/>
  <c r="AE58" i="6"/>
  <c r="AE17" i="6"/>
  <c r="AE48" i="6"/>
  <c r="AE88" i="6"/>
  <c r="AE25" i="6"/>
  <c r="AE47" i="6"/>
  <c r="AE97" i="6"/>
  <c r="AE61" i="6"/>
  <c r="AE15" i="6"/>
  <c r="AE95" i="6"/>
  <c r="AE18" i="6"/>
  <c r="AE65" i="6"/>
  <c r="AE49" i="6"/>
  <c r="AE60" i="6"/>
  <c r="AE100" i="6"/>
  <c r="AE77" i="6"/>
  <c r="AE85" i="6"/>
  <c r="AE98" i="6"/>
  <c r="AE71" i="6"/>
  <c r="AE29" i="6"/>
  <c r="AE69" i="6"/>
  <c r="AE79" i="6"/>
  <c r="AE51" i="6"/>
  <c r="AE55" i="6"/>
  <c r="AE38" i="6"/>
  <c r="AE27" i="6"/>
  <c r="AE35" i="6"/>
  <c r="AE81" i="6"/>
  <c r="AE68" i="6"/>
  <c r="AE41" i="6"/>
  <c r="AE19" i="6"/>
  <c r="AE45" i="6"/>
  <c r="AE39" i="6"/>
  <c r="AE150" i="6"/>
  <c r="AE16" i="6"/>
  <c r="AE169" i="6"/>
  <c r="AE91" i="6"/>
  <c r="AE13" i="6"/>
  <c r="AE23" i="6"/>
  <c r="AE75" i="6"/>
  <c r="AE37" i="6"/>
  <c r="AE57" i="6"/>
  <c r="AE26" i="6"/>
  <c r="AE168" i="6"/>
  <c r="AE28" i="6"/>
  <c r="AE113" i="6"/>
  <c r="AE39" i="5"/>
  <c r="AE40" i="5"/>
  <c r="AE26" i="5"/>
  <c r="AE75" i="5"/>
  <c r="AE93" i="5"/>
  <c r="AE25" i="5"/>
  <c r="AE23" i="5"/>
  <c r="AE21" i="5"/>
  <c r="AE94" i="5"/>
  <c r="AE13" i="5"/>
  <c r="AE24" i="5"/>
  <c r="AE38" i="5"/>
  <c r="AE20" i="5"/>
  <c r="AE22" i="5"/>
  <c r="AE16" i="5"/>
  <c r="AJ1" i="5"/>
  <c r="AJ1" i="6"/>
  <c r="AJ1" i="4"/>
  <c r="AL3" i="5"/>
  <c r="AL3" i="6"/>
  <c r="AL3" i="4"/>
  <c r="AE8" i="5"/>
  <c r="AE8" i="6"/>
  <c r="AE8" i="4"/>
  <c r="AF7" i="2"/>
  <c r="AE8" i="3"/>
  <c r="AM3" i="2"/>
  <c r="AL3" i="3"/>
  <c r="AE39" i="3"/>
  <c r="AE40" i="3"/>
  <c r="AK1" i="2"/>
  <c r="AJ1" i="3"/>
  <c r="AJ43" i="2"/>
  <c r="AJ57" i="2"/>
  <c r="AJ55" i="2"/>
  <c r="AE109" i="6" l="1"/>
  <c r="AE136" i="5"/>
  <c r="AE211" i="6"/>
  <c r="AE34" i="5"/>
  <c r="AE31" i="5"/>
  <c r="AE106" i="6"/>
  <c r="AE95" i="5"/>
  <c r="AE148" i="5"/>
  <c r="AE170" i="6"/>
  <c r="AK1" i="5"/>
  <c r="AK1" i="6"/>
  <c r="AK1" i="4"/>
  <c r="AM3" i="6"/>
  <c r="AM3" i="5"/>
  <c r="AM3" i="4"/>
  <c r="AF7" i="5"/>
  <c r="AF7" i="6"/>
  <c r="AF7" i="4"/>
  <c r="AE223" i="6"/>
  <c r="AE61" i="5"/>
  <c r="AE136" i="6"/>
  <c r="AF7" i="3"/>
  <c r="AF31" i="2"/>
  <c r="AF8" i="2"/>
  <c r="AL1" i="2"/>
  <c r="AK1" i="3"/>
  <c r="AK43" i="2"/>
  <c r="AK55" i="2"/>
  <c r="AK57" i="2"/>
  <c r="AN3" i="2"/>
  <c r="AM3" i="3"/>
  <c r="AF8" i="6" l="1"/>
  <c r="AF8" i="5"/>
  <c r="AF8" i="4"/>
  <c r="AF115" i="6"/>
  <c r="AF114" i="6"/>
  <c r="AF71" i="6"/>
  <c r="AF61" i="6"/>
  <c r="AF97" i="6"/>
  <c r="AF40" i="6"/>
  <c r="AF70" i="6"/>
  <c r="AF80" i="6"/>
  <c r="AF90" i="6"/>
  <c r="AF35" i="6"/>
  <c r="AF99" i="6"/>
  <c r="AF48" i="6"/>
  <c r="AF101" i="6"/>
  <c r="AF88" i="6"/>
  <c r="AF81" i="6"/>
  <c r="AF29" i="6"/>
  <c r="AF77" i="6"/>
  <c r="AF67" i="6"/>
  <c r="AF51" i="6"/>
  <c r="AF16" i="6"/>
  <c r="AF60" i="6"/>
  <c r="AF47" i="6"/>
  <c r="AF87" i="6"/>
  <c r="AF91" i="6"/>
  <c r="AF57" i="6"/>
  <c r="AF58" i="6"/>
  <c r="AF113" i="6"/>
  <c r="AF79" i="6"/>
  <c r="AF89" i="6"/>
  <c r="AF68" i="6"/>
  <c r="AF75" i="6"/>
  <c r="AF45" i="6"/>
  <c r="AF50" i="6"/>
  <c r="AF59" i="6"/>
  <c r="AF28" i="6"/>
  <c r="AF85" i="6"/>
  <c r="AF95" i="6"/>
  <c r="AF69" i="6"/>
  <c r="AF19" i="6"/>
  <c r="AF38" i="6"/>
  <c r="AF18" i="6"/>
  <c r="AF17" i="6"/>
  <c r="AF100" i="6"/>
  <c r="AF78" i="6"/>
  <c r="AF27" i="6"/>
  <c r="AF25" i="6"/>
  <c r="AF37" i="6"/>
  <c r="AF55" i="6"/>
  <c r="AF41" i="6"/>
  <c r="AF168" i="6"/>
  <c r="AF150" i="6"/>
  <c r="AF169" i="6"/>
  <c r="AF49" i="6"/>
  <c r="AF13" i="6"/>
  <c r="AF39" i="6"/>
  <c r="AF98" i="6"/>
  <c r="AF26" i="6"/>
  <c r="AF23" i="6"/>
  <c r="AF65" i="6"/>
  <c r="AF15" i="6"/>
  <c r="AF39" i="5"/>
  <c r="AF40" i="5"/>
  <c r="AF24" i="5"/>
  <c r="AF23" i="5"/>
  <c r="AF13" i="5"/>
  <c r="AF75" i="5"/>
  <c r="AF25" i="5"/>
  <c r="AF94" i="5"/>
  <c r="AF20" i="5"/>
  <c r="AF38" i="5"/>
  <c r="AF22" i="5"/>
  <c r="AF26" i="5"/>
  <c r="AF16" i="5"/>
  <c r="AF21" i="5"/>
  <c r="AF93" i="5"/>
  <c r="AL1" i="6"/>
  <c r="AL1" i="5"/>
  <c r="AL1" i="4"/>
  <c r="AN3" i="5"/>
  <c r="AN3" i="6"/>
  <c r="AN3" i="4"/>
  <c r="AO3" i="2"/>
  <c r="AN3" i="3"/>
  <c r="AG7" i="2"/>
  <c r="AF8" i="3"/>
  <c r="AM1" i="2"/>
  <c r="AL1" i="3"/>
  <c r="AL55" i="2"/>
  <c r="AL57" i="2"/>
  <c r="AL43" i="2"/>
  <c r="AF39" i="3"/>
  <c r="AF40" i="3"/>
  <c r="AF223" i="6" l="1"/>
  <c r="AF170" i="6"/>
  <c r="AF109" i="6"/>
  <c r="AF34" i="5"/>
  <c r="AF106" i="6"/>
  <c r="AF95" i="5"/>
  <c r="AF31" i="5"/>
  <c r="AF148" i="5"/>
  <c r="AF211" i="6"/>
  <c r="AG7" i="5"/>
  <c r="AG7" i="6"/>
  <c r="AG7" i="4"/>
  <c r="AF136" i="5"/>
  <c r="AO3" i="5"/>
  <c r="AO3" i="6"/>
  <c r="AO3" i="4"/>
  <c r="AM1" i="6"/>
  <c r="AM1" i="5"/>
  <c r="AM1" i="4"/>
  <c r="AF61" i="5"/>
  <c r="AF136" i="6"/>
  <c r="AN1" i="2"/>
  <c r="AM1" i="3"/>
  <c r="AM55" i="2"/>
  <c r="AM43" i="2"/>
  <c r="AM57" i="2"/>
  <c r="AG7" i="3"/>
  <c r="AG8" i="2"/>
  <c r="AG31" i="2"/>
  <c r="AP3" i="2"/>
  <c r="AO3" i="3"/>
  <c r="AP3" i="5" l="1"/>
  <c r="AP3" i="6"/>
  <c r="AP3" i="4"/>
  <c r="AN1" i="5"/>
  <c r="AN1" i="6"/>
  <c r="AN1" i="4"/>
  <c r="AG8" i="6"/>
  <c r="AG8" i="5"/>
  <c r="AG8" i="4"/>
  <c r="AG115" i="6"/>
  <c r="AG114" i="6"/>
  <c r="AG98" i="6"/>
  <c r="AG60" i="6"/>
  <c r="AG27" i="6"/>
  <c r="AG51" i="6"/>
  <c r="AG68" i="6"/>
  <c r="AG79" i="6"/>
  <c r="AG71" i="6"/>
  <c r="AG47" i="6"/>
  <c r="AG99" i="6"/>
  <c r="AG67" i="6"/>
  <c r="AG101" i="6"/>
  <c r="AG88" i="6"/>
  <c r="AG78" i="6"/>
  <c r="AG100" i="6"/>
  <c r="AG17" i="6"/>
  <c r="AG87" i="6"/>
  <c r="AG48" i="6"/>
  <c r="AG90" i="6"/>
  <c r="AG81" i="6"/>
  <c r="AG59" i="6"/>
  <c r="AG15" i="6"/>
  <c r="AG89" i="6"/>
  <c r="AG61" i="6"/>
  <c r="AG45" i="6"/>
  <c r="AG41" i="6"/>
  <c r="AG37" i="6"/>
  <c r="AG23" i="6"/>
  <c r="AG38" i="6"/>
  <c r="AG70" i="6"/>
  <c r="AG57" i="6"/>
  <c r="AG80" i="6"/>
  <c r="AG29" i="6"/>
  <c r="AG77" i="6"/>
  <c r="AG85" i="6"/>
  <c r="AG49" i="6"/>
  <c r="AG39" i="6"/>
  <c r="AG113" i="6"/>
  <c r="AG58" i="6"/>
  <c r="AG26" i="6"/>
  <c r="AG40" i="6"/>
  <c r="AG28" i="6"/>
  <c r="AG169" i="6"/>
  <c r="AG168" i="6"/>
  <c r="AG97" i="6"/>
  <c r="AG50" i="6"/>
  <c r="AG55" i="6"/>
  <c r="AG75" i="6"/>
  <c r="AG18" i="6"/>
  <c r="AG69" i="6"/>
  <c r="AG25" i="6"/>
  <c r="AG13" i="6"/>
  <c r="AG106" i="6" s="1"/>
  <c r="AG35" i="6"/>
  <c r="AG150" i="6"/>
  <c r="AG91" i="6"/>
  <c r="AG16" i="6"/>
  <c r="AG95" i="6"/>
  <c r="AG65" i="6"/>
  <c r="AG19" i="6"/>
  <c r="AG39" i="5"/>
  <c r="AG40" i="5"/>
  <c r="AG13" i="5"/>
  <c r="AG22" i="5"/>
  <c r="AG25" i="5"/>
  <c r="AG20" i="5"/>
  <c r="AG93" i="5"/>
  <c r="AG75" i="5"/>
  <c r="AG94" i="5"/>
  <c r="AG21" i="5"/>
  <c r="AG26" i="5"/>
  <c r="AG24" i="5"/>
  <c r="AG38" i="5"/>
  <c r="AG16" i="5"/>
  <c r="AG23" i="5"/>
  <c r="AQ3" i="2"/>
  <c r="AP3" i="3"/>
  <c r="AG39" i="3"/>
  <c r="AG40" i="3"/>
  <c r="AH7" i="2"/>
  <c r="AG8" i="3"/>
  <c r="AO1" i="2"/>
  <c r="AN1" i="3"/>
  <c r="AN55" i="2"/>
  <c r="AN43" i="2"/>
  <c r="AN57" i="2"/>
  <c r="AG109" i="6" l="1"/>
  <c r="AG211" i="6"/>
  <c r="AG34" i="5"/>
  <c r="AG223" i="6"/>
  <c r="AG170" i="6"/>
  <c r="AG148" i="5"/>
  <c r="AG95" i="5"/>
  <c r="AH7" i="5"/>
  <c r="AH7" i="6"/>
  <c r="AH7" i="4"/>
  <c r="AG136" i="5"/>
  <c r="AG31" i="5"/>
  <c r="AG61" i="5"/>
  <c r="AG136" i="6"/>
  <c r="AQ3" i="5"/>
  <c r="AQ3" i="6"/>
  <c r="AQ3" i="4"/>
  <c r="AO1" i="6"/>
  <c r="AO1" i="5"/>
  <c r="AO1" i="4"/>
  <c r="AH7" i="3"/>
  <c r="AH8" i="2"/>
  <c r="AH31" i="2"/>
  <c r="AP1" i="2"/>
  <c r="AO1" i="3"/>
  <c r="AO55" i="2"/>
  <c r="AO43" i="2"/>
  <c r="AO57" i="2"/>
  <c r="AR3" i="2"/>
  <c r="AQ3" i="3"/>
  <c r="AH8" i="5" l="1"/>
  <c r="AH8" i="6"/>
  <c r="AH8" i="4"/>
  <c r="AR3" i="6"/>
  <c r="AR3" i="5"/>
  <c r="AR3" i="4"/>
  <c r="AP1" i="5"/>
  <c r="AP1" i="6"/>
  <c r="AP1" i="4"/>
  <c r="AH114" i="6"/>
  <c r="AH115" i="6"/>
  <c r="AH60" i="6"/>
  <c r="AH50" i="6"/>
  <c r="AH101" i="6"/>
  <c r="AH28" i="6"/>
  <c r="AH65" i="6"/>
  <c r="AH69" i="6"/>
  <c r="AH98" i="6"/>
  <c r="AH99" i="6"/>
  <c r="AH113" i="6"/>
  <c r="AH51" i="6"/>
  <c r="AH91" i="6"/>
  <c r="AH59" i="6"/>
  <c r="AH27" i="6"/>
  <c r="AH26" i="6"/>
  <c r="AH57" i="6"/>
  <c r="AH100" i="6"/>
  <c r="AH67" i="6"/>
  <c r="AH97" i="6"/>
  <c r="AH37" i="6"/>
  <c r="AH25" i="6"/>
  <c r="AH79" i="6"/>
  <c r="AH41" i="6"/>
  <c r="AH90" i="6"/>
  <c r="AH61" i="6"/>
  <c r="AH80" i="6"/>
  <c r="AH58" i="6"/>
  <c r="AH77" i="6"/>
  <c r="AH18" i="6"/>
  <c r="AH49" i="6"/>
  <c r="AH168" i="6"/>
  <c r="AH68" i="6"/>
  <c r="AH15" i="6"/>
  <c r="AH81" i="6"/>
  <c r="AH89" i="6"/>
  <c r="AH87" i="6"/>
  <c r="AH13" i="6"/>
  <c r="AH78" i="6"/>
  <c r="AH29" i="6"/>
  <c r="AH48" i="6"/>
  <c r="AH55" i="6"/>
  <c r="AH75" i="6"/>
  <c r="AH88" i="6"/>
  <c r="AH38" i="6"/>
  <c r="AH70" i="6"/>
  <c r="AH169" i="6"/>
  <c r="AH71" i="6"/>
  <c r="AH16" i="6"/>
  <c r="AH23" i="6"/>
  <c r="AH47" i="6"/>
  <c r="AH85" i="6"/>
  <c r="AH45" i="6"/>
  <c r="AH95" i="6"/>
  <c r="AH19" i="6"/>
  <c r="AH40" i="6"/>
  <c r="AH35" i="6"/>
  <c r="AH150" i="6"/>
  <c r="AH17" i="6"/>
  <c r="AH39" i="6"/>
  <c r="AH39" i="5"/>
  <c r="AH40" i="5"/>
  <c r="AH94" i="5"/>
  <c r="AH25" i="5"/>
  <c r="AH23" i="5"/>
  <c r="AH16" i="5"/>
  <c r="AH26" i="5"/>
  <c r="AH22" i="5"/>
  <c r="AH13" i="5"/>
  <c r="AH75" i="5"/>
  <c r="AH38" i="5"/>
  <c r="AH93" i="5"/>
  <c r="AH20" i="5"/>
  <c r="AH21" i="5"/>
  <c r="AH24" i="5"/>
  <c r="AI7" i="2"/>
  <c r="AH8" i="3"/>
  <c r="AS3" i="2"/>
  <c r="AR3" i="3"/>
  <c r="AQ1" i="2"/>
  <c r="AP1" i="3"/>
  <c r="AP57" i="2"/>
  <c r="AP43" i="2"/>
  <c r="AP55" i="2"/>
  <c r="AH39" i="3"/>
  <c r="AH40" i="3"/>
  <c r="AH109" i="6" l="1"/>
  <c r="AH170" i="6"/>
  <c r="AH106" i="6"/>
  <c r="AH223" i="6"/>
  <c r="AH211" i="6"/>
  <c r="AH34" i="5"/>
  <c r="AH148" i="5"/>
  <c r="AH31" i="5"/>
  <c r="AH136" i="6"/>
  <c r="AH136" i="5"/>
  <c r="AQ1" i="5"/>
  <c r="AQ1" i="6"/>
  <c r="AQ1" i="4"/>
  <c r="AS3" i="6"/>
  <c r="AS3" i="5"/>
  <c r="AS3" i="4"/>
  <c r="AH61" i="5"/>
  <c r="AH95" i="5"/>
  <c r="AI7" i="5"/>
  <c r="AI7" i="6"/>
  <c r="AI7" i="4"/>
  <c r="AR1" i="2"/>
  <c r="AQ1" i="3"/>
  <c r="AQ55" i="2"/>
  <c r="AQ43" i="2"/>
  <c r="AQ57" i="2"/>
  <c r="AT3" i="2"/>
  <c r="AS3" i="3"/>
  <c r="AI7" i="3"/>
  <c r="AI31" i="2"/>
  <c r="AI8" i="2"/>
  <c r="AI8" i="6" l="1"/>
  <c r="AI8" i="5"/>
  <c r="AI8" i="4"/>
  <c r="AI115" i="6"/>
  <c r="AI114" i="6"/>
  <c r="AI87" i="6"/>
  <c r="AI58" i="6"/>
  <c r="AI49" i="6"/>
  <c r="AI78" i="6"/>
  <c r="AI68" i="6"/>
  <c r="AI97" i="6"/>
  <c r="AI71" i="6"/>
  <c r="AI50" i="6"/>
  <c r="AI70" i="6"/>
  <c r="AI89" i="6"/>
  <c r="AI150" i="6"/>
  <c r="AI77" i="6"/>
  <c r="AI61" i="6"/>
  <c r="AI15" i="6"/>
  <c r="AI69" i="6"/>
  <c r="AI101" i="6"/>
  <c r="AI98" i="6"/>
  <c r="AI79" i="6"/>
  <c r="AI57" i="6"/>
  <c r="AI23" i="6"/>
  <c r="AI91" i="6"/>
  <c r="AI99" i="6"/>
  <c r="AI80" i="6"/>
  <c r="AI37" i="6"/>
  <c r="AI19" i="6"/>
  <c r="AI48" i="6"/>
  <c r="AI26" i="6"/>
  <c r="AI29" i="6"/>
  <c r="AI16" i="6"/>
  <c r="AI100" i="6"/>
  <c r="AI51" i="6"/>
  <c r="AI41" i="6"/>
  <c r="AI59" i="6"/>
  <c r="AI95" i="6"/>
  <c r="AI67" i="6"/>
  <c r="AI60" i="6"/>
  <c r="AI55" i="6"/>
  <c r="AI25" i="6"/>
  <c r="AI75" i="6"/>
  <c r="AI85" i="6"/>
  <c r="AI168" i="6"/>
  <c r="AI65" i="6"/>
  <c r="AI113" i="6"/>
  <c r="AI88" i="6"/>
  <c r="AI27" i="6"/>
  <c r="AI81" i="6"/>
  <c r="AI17" i="6"/>
  <c r="AI40" i="6"/>
  <c r="AI13" i="6"/>
  <c r="AI39" i="6"/>
  <c r="AI38" i="6"/>
  <c r="AI18" i="6"/>
  <c r="AI47" i="6"/>
  <c r="AI35" i="6"/>
  <c r="AI90" i="6"/>
  <c r="AI28" i="6"/>
  <c r="AI169" i="6"/>
  <c r="AI45" i="6"/>
  <c r="AR1" i="5"/>
  <c r="AR1" i="6"/>
  <c r="AR1" i="4"/>
  <c r="AI40" i="5"/>
  <c r="AI39" i="5"/>
  <c r="AI25" i="5"/>
  <c r="AI22" i="5"/>
  <c r="AI21" i="5"/>
  <c r="AI75" i="5"/>
  <c r="AI26" i="5"/>
  <c r="AI94" i="5"/>
  <c r="AI13" i="5"/>
  <c r="AI16" i="5"/>
  <c r="AI93" i="5"/>
  <c r="AI23" i="5"/>
  <c r="AI24" i="5"/>
  <c r="AI20" i="5"/>
  <c r="AI38" i="5"/>
  <c r="AT3" i="5"/>
  <c r="AT3" i="6"/>
  <c r="AT3" i="4"/>
  <c r="AL34" i="2"/>
  <c r="AI39" i="3"/>
  <c r="AI40" i="3"/>
  <c r="AJ7" i="2"/>
  <c r="AI8" i="3"/>
  <c r="AN46" i="2"/>
  <c r="AM58" i="2"/>
  <c r="AU3" i="2"/>
  <c r="AT3" i="3"/>
  <c r="AP34" i="2"/>
  <c r="AK58" i="2"/>
  <c r="AS1" i="2"/>
  <c r="AR1" i="3"/>
  <c r="AR43" i="2"/>
  <c r="AR57" i="2"/>
  <c r="AR55" i="2"/>
  <c r="AR34" i="2"/>
  <c r="AK46" i="2"/>
  <c r="AO34" i="2"/>
  <c r="AI211" i="6" l="1"/>
  <c r="AI170" i="6"/>
  <c r="AI95" i="5"/>
  <c r="AI136" i="5"/>
  <c r="AI223" i="6"/>
  <c r="AS1" i="5"/>
  <c r="AS1" i="6"/>
  <c r="AS1" i="4"/>
  <c r="AJ7" i="6"/>
  <c r="AJ7" i="5"/>
  <c r="AJ7" i="4"/>
  <c r="AI148" i="5"/>
  <c r="AI31" i="5"/>
  <c r="AU3" i="6"/>
  <c r="AU3" i="5"/>
  <c r="AU3" i="4"/>
  <c r="AI34" i="5"/>
  <c r="AI61" i="5"/>
  <c r="AI106" i="6"/>
  <c r="AI109" i="6"/>
  <c r="AI136" i="6"/>
  <c r="AU3" i="3"/>
  <c r="AC46" i="2"/>
  <c r="Z46" i="2"/>
  <c r="Y34" i="2"/>
  <c r="AC34" i="2"/>
  <c r="Y46" i="2"/>
  <c r="AA58" i="2"/>
  <c r="AB58" i="2"/>
  <c r="X46" i="2"/>
  <c r="AD46" i="2"/>
  <c r="X34" i="2"/>
  <c r="Z34" i="2"/>
  <c r="AA34" i="2"/>
  <c r="AB46" i="2"/>
  <c r="AD34" i="2"/>
  <c r="AA46" i="2"/>
  <c r="AB34" i="2"/>
  <c r="AE46" i="2"/>
  <c r="AD58" i="2"/>
  <c r="AC58" i="2"/>
  <c r="AF34" i="2"/>
  <c r="AE34" i="2"/>
  <c r="AH34" i="2"/>
  <c r="AF46" i="2"/>
  <c r="AI46" i="2"/>
  <c r="AG46" i="2"/>
  <c r="AF58" i="2"/>
  <c r="AH58" i="2"/>
  <c r="AH46" i="2"/>
  <c r="AI58" i="2"/>
  <c r="AG58" i="2"/>
  <c r="AG34" i="2"/>
  <c r="AI34" i="2"/>
  <c r="AJ34" i="2"/>
  <c r="AJ58" i="2"/>
  <c r="AJ46" i="2"/>
  <c r="AM34" i="2"/>
  <c r="AN58" i="2"/>
  <c r="AP46" i="2"/>
  <c r="AL58" i="2"/>
  <c r="AR58" i="2"/>
  <c r="AO58" i="2"/>
  <c r="AK34" i="2"/>
  <c r="AP58" i="2"/>
  <c r="AJ7" i="3"/>
  <c r="AJ31" i="2"/>
  <c r="AJ8" i="2"/>
  <c r="AN34" i="2"/>
  <c r="AT1" i="2"/>
  <c r="AS1" i="3"/>
  <c r="AS43" i="2"/>
  <c r="AS57" i="2"/>
  <c r="Z58" i="2" s="1"/>
  <c r="AS55" i="2"/>
  <c r="AS34" i="2"/>
  <c r="AS46" i="2"/>
  <c r="AS58" i="2"/>
  <c r="AQ34" i="2"/>
  <c r="AQ46" i="2"/>
  <c r="AR46" i="2"/>
  <c r="AL46" i="2"/>
  <c r="AM46" i="2"/>
  <c r="AQ58" i="2"/>
  <c r="R31" i="2"/>
  <c r="AT1" i="6" l="1"/>
  <c r="AT1" i="5"/>
  <c r="AT1" i="4"/>
  <c r="AJ8" i="5"/>
  <c r="AJ8" i="6"/>
  <c r="AJ8" i="4"/>
  <c r="AJ39" i="5"/>
  <c r="AJ40" i="5"/>
  <c r="AJ21" i="5"/>
  <c r="AJ16" i="5"/>
  <c r="AJ20" i="5"/>
  <c r="AJ75" i="5"/>
  <c r="AJ93" i="5"/>
  <c r="AJ94" i="5"/>
  <c r="AJ23" i="5"/>
  <c r="AJ24" i="5"/>
  <c r="AJ26" i="5"/>
  <c r="AJ25" i="5"/>
  <c r="AJ13" i="5"/>
  <c r="AJ148" i="5" s="1"/>
  <c r="AJ22" i="5"/>
  <c r="AJ38" i="5"/>
  <c r="AJ115" i="6"/>
  <c r="AJ114" i="6"/>
  <c r="AJ28" i="6"/>
  <c r="AJ58" i="6"/>
  <c r="AJ81" i="6"/>
  <c r="AJ27" i="6"/>
  <c r="AJ97" i="6"/>
  <c r="AJ91" i="6"/>
  <c r="AJ101" i="6"/>
  <c r="AJ71" i="6"/>
  <c r="AJ88" i="6"/>
  <c r="AJ47" i="6"/>
  <c r="AJ87" i="6"/>
  <c r="AJ68" i="6"/>
  <c r="AJ90" i="6"/>
  <c r="AJ37" i="6"/>
  <c r="AJ67" i="6"/>
  <c r="AJ99" i="6"/>
  <c r="AJ48" i="6"/>
  <c r="AJ79" i="6"/>
  <c r="AJ70" i="6"/>
  <c r="AJ69" i="6"/>
  <c r="AJ77" i="6"/>
  <c r="AJ23" i="6"/>
  <c r="AJ100" i="6"/>
  <c r="AJ75" i="6"/>
  <c r="AJ169" i="6"/>
  <c r="AJ25" i="6"/>
  <c r="AJ45" i="6"/>
  <c r="AJ80" i="6"/>
  <c r="AJ40" i="6"/>
  <c r="AJ85" i="6"/>
  <c r="AJ18" i="6"/>
  <c r="AJ15" i="6"/>
  <c r="AJ59" i="6"/>
  <c r="AJ29" i="6"/>
  <c r="AJ89" i="6"/>
  <c r="AJ55" i="6"/>
  <c r="AJ19" i="6"/>
  <c r="AJ98" i="6"/>
  <c r="AJ51" i="6"/>
  <c r="AJ57" i="6"/>
  <c r="AJ61" i="6"/>
  <c r="AJ17" i="6"/>
  <c r="AJ49" i="6"/>
  <c r="AJ26" i="6"/>
  <c r="AJ150" i="6"/>
  <c r="AJ78" i="6"/>
  <c r="AJ50" i="6"/>
  <c r="AJ60" i="6"/>
  <c r="AJ95" i="6"/>
  <c r="AJ39" i="6"/>
  <c r="AJ65" i="6"/>
  <c r="AJ168" i="6"/>
  <c r="AJ35" i="6"/>
  <c r="AJ38" i="6"/>
  <c r="AJ13" i="6"/>
  <c r="AJ41" i="6"/>
  <c r="AJ16" i="6"/>
  <c r="AJ113" i="6"/>
  <c r="AK7" i="2"/>
  <c r="AJ8" i="3"/>
  <c r="AJ39" i="3"/>
  <c r="AJ40" i="3"/>
  <c r="AU1" i="2"/>
  <c r="AT1" i="3"/>
  <c r="AT57" i="2"/>
  <c r="Y58" i="2" s="1"/>
  <c r="AT43" i="2"/>
  <c r="AT55" i="2"/>
  <c r="AT58" i="2"/>
  <c r="AT34" i="2"/>
  <c r="AT46" i="2"/>
  <c r="X45" i="2"/>
  <c r="X57" i="2" s="1"/>
  <c r="AO46" i="2"/>
  <c r="AJ106" i="6" l="1"/>
  <c r="AJ170" i="6"/>
  <c r="AJ136" i="5"/>
  <c r="AJ95" i="5"/>
  <c r="AJ211" i="6"/>
  <c r="AJ223" i="6"/>
  <c r="AJ31" i="5"/>
  <c r="AK7" i="6"/>
  <c r="AK7" i="5"/>
  <c r="AK7" i="4"/>
  <c r="AJ109" i="6"/>
  <c r="AJ221" i="4"/>
  <c r="AJ608" i="4"/>
  <c r="AU1" i="6"/>
  <c r="AU1" i="5"/>
  <c r="AU1" i="4"/>
  <c r="AI588" i="4" s="1"/>
  <c r="AJ306" i="4"/>
  <c r="AJ572" i="4"/>
  <c r="AJ136" i="6"/>
  <c r="AJ615" i="4"/>
  <c r="AJ34" i="5"/>
  <c r="AJ548" i="4"/>
  <c r="AJ61" i="5"/>
  <c r="AU57" i="2"/>
  <c r="AU1" i="3"/>
  <c r="AU55" i="2"/>
  <c r="AU43" i="2"/>
  <c r="AU34" i="2"/>
  <c r="AC36" i="2" s="1"/>
  <c r="AC41" i="2" s="1"/>
  <c r="R307" i="2"/>
  <c r="AK7" i="3"/>
  <c r="AK8" i="2"/>
  <c r="AK31" i="2"/>
  <c r="AU46" i="2"/>
  <c r="Z36" i="2" l="1"/>
  <c r="Z41" i="2" s="1"/>
  <c r="AA36" i="2"/>
  <c r="AA41" i="2" s="1"/>
  <c r="AG36" i="2"/>
  <c r="AG41" i="2" s="1"/>
  <c r="AB36" i="2"/>
  <c r="AB41" i="2" s="1"/>
  <c r="AK36" i="2"/>
  <c r="AK41" i="2" s="1"/>
  <c r="R232" i="6"/>
  <c r="R134" i="6"/>
  <c r="T233" i="6"/>
  <c r="R233" i="6"/>
  <c r="T232" i="6"/>
  <c r="R211" i="6"/>
  <c r="R223" i="6"/>
  <c r="AI298" i="4"/>
  <c r="AG330" i="4"/>
  <c r="AI177" i="4"/>
  <c r="AI608" i="4"/>
  <c r="AI99" i="4"/>
  <c r="AK564" i="4"/>
  <c r="AK435" i="4"/>
  <c r="AK556" i="4"/>
  <c r="AK427" i="4"/>
  <c r="AK548" i="4"/>
  <c r="AJ549" i="4" s="1"/>
  <c r="AK419" i="4"/>
  <c r="AK615" i="4"/>
  <c r="AJ616" i="4" s="1"/>
  <c r="AK486" i="4"/>
  <c r="AK601" i="4"/>
  <c r="AK472" i="4"/>
  <c r="AK588" i="4"/>
  <c r="AK479" i="4"/>
  <c r="AK244" i="6" s="1"/>
  <c r="AK580" i="4"/>
  <c r="AK608" i="4"/>
  <c r="AK451" i="4"/>
  <c r="AK459" i="4"/>
  <c r="AK350" i="4"/>
  <c r="AK177" i="4"/>
  <c r="AK72" i="4"/>
  <c r="AK48" i="4"/>
  <c r="AK201" i="4"/>
  <c r="AK443" i="4"/>
  <c r="AK357" i="4"/>
  <c r="AK290" i="4"/>
  <c r="AK228" i="4"/>
  <c r="AK169" i="4"/>
  <c r="AK343" i="4"/>
  <c r="AK185" i="4"/>
  <c r="AK99" i="4"/>
  <c r="AK56" i="4"/>
  <c r="AK306" i="4"/>
  <c r="AJ307" i="4" s="1"/>
  <c r="AK193" i="4"/>
  <c r="AK40" i="4"/>
  <c r="AK322" i="4"/>
  <c r="AK161" i="4"/>
  <c r="AK314" i="4"/>
  <c r="AK221" i="4"/>
  <c r="AK32" i="4"/>
  <c r="AK298" i="4"/>
  <c r="AK572" i="4"/>
  <c r="AJ573" i="4" s="1"/>
  <c r="AK330" i="4"/>
  <c r="AK214" i="4"/>
  <c r="AK85" i="4"/>
  <c r="AK64" i="4"/>
  <c r="AK609" i="4"/>
  <c r="AK550" i="4"/>
  <c r="AK617" i="4"/>
  <c r="AK222" i="4"/>
  <c r="AK92" i="4"/>
  <c r="AI419" i="4"/>
  <c r="AI32" i="4"/>
  <c r="AI556" i="4"/>
  <c r="AI350" i="4"/>
  <c r="AG193" i="4"/>
  <c r="AK39" i="5"/>
  <c r="AK40" i="5"/>
  <c r="AK25" i="5"/>
  <c r="AK13" i="5"/>
  <c r="AK94" i="5"/>
  <c r="AK21" i="5"/>
  <c r="AK20" i="5"/>
  <c r="AK16" i="5"/>
  <c r="AK93" i="5"/>
  <c r="AK24" i="5"/>
  <c r="AK23" i="5"/>
  <c r="AK38" i="5"/>
  <c r="AK22" i="5"/>
  <c r="AK75" i="5"/>
  <c r="AK26" i="5"/>
  <c r="AK168" i="5"/>
  <c r="AJ609" i="4"/>
  <c r="AG572" i="4"/>
  <c r="AI601" i="4"/>
  <c r="AI343" i="4"/>
  <c r="AI615" i="4"/>
  <c r="AJ617" i="4" s="1"/>
  <c r="AI169" i="4"/>
  <c r="AK115" i="6"/>
  <c r="AK114" i="6"/>
  <c r="AK51" i="6"/>
  <c r="AK91" i="6"/>
  <c r="AK79" i="6"/>
  <c r="AK50" i="6"/>
  <c r="AK97" i="6"/>
  <c r="AK78" i="6"/>
  <c r="AK81" i="6"/>
  <c r="AK98" i="6"/>
  <c r="AK80" i="6"/>
  <c r="AK39" i="6"/>
  <c r="AK99" i="6"/>
  <c r="AK60" i="6"/>
  <c r="AK90" i="6"/>
  <c r="AK87" i="6"/>
  <c r="AK67" i="6"/>
  <c r="AK70" i="6"/>
  <c r="AK48" i="6"/>
  <c r="AK37" i="6"/>
  <c r="AK100" i="6"/>
  <c r="AK69" i="6"/>
  <c r="AK68" i="6"/>
  <c r="AK17" i="6"/>
  <c r="AK71" i="6"/>
  <c r="AK26" i="6"/>
  <c r="AK40" i="6"/>
  <c r="AK23" i="6"/>
  <c r="AK41" i="6"/>
  <c r="AK47" i="6"/>
  <c r="AK15" i="6"/>
  <c r="AK59" i="6"/>
  <c r="AK25" i="6"/>
  <c r="AK57" i="6"/>
  <c r="AK89" i="6"/>
  <c r="AK101" i="6"/>
  <c r="AK95" i="6"/>
  <c r="AK28" i="6"/>
  <c r="AK19" i="6"/>
  <c r="AK77" i="6"/>
  <c r="AK113" i="6"/>
  <c r="AK35" i="6"/>
  <c r="AK61" i="6"/>
  <c r="AK38" i="6"/>
  <c r="AK55" i="6"/>
  <c r="AK65" i="6"/>
  <c r="AK29" i="6"/>
  <c r="AK18" i="6"/>
  <c r="AK13" i="6"/>
  <c r="AK106" i="6" s="1"/>
  <c r="AK27" i="6"/>
  <c r="AK75" i="6"/>
  <c r="AK88" i="6"/>
  <c r="AK85" i="6"/>
  <c r="AK150" i="6"/>
  <c r="AK58" i="6"/>
  <c r="AK168" i="6"/>
  <c r="AK16" i="6"/>
  <c r="AK49" i="6"/>
  <c r="AK169" i="6"/>
  <c r="AK45" i="6"/>
  <c r="AK243" i="6"/>
  <c r="AK241" i="6"/>
  <c r="AI228" i="4"/>
  <c r="AI357" i="4"/>
  <c r="AI40" i="4"/>
  <c r="AI451" i="4"/>
  <c r="AI201" i="4"/>
  <c r="AK8" i="5"/>
  <c r="AK8" i="6"/>
  <c r="AK8" i="4"/>
  <c r="AI85" i="4"/>
  <c r="AI427" i="4"/>
  <c r="AI479" i="4"/>
  <c r="AI214" i="4"/>
  <c r="AI472" i="4"/>
  <c r="AJ435" i="4"/>
  <c r="AK437" i="4" s="1"/>
  <c r="AI459" i="4"/>
  <c r="AI72" i="4"/>
  <c r="AI48" i="4"/>
  <c r="AI56" i="4"/>
  <c r="X556" i="4"/>
  <c r="X330" i="4"/>
  <c r="X419" i="4"/>
  <c r="X48" i="4"/>
  <c r="X572" i="4"/>
  <c r="X56" i="4"/>
  <c r="X298" i="4"/>
  <c r="X451" i="4"/>
  <c r="X453" i="4" s="1"/>
  <c r="X32" i="4"/>
  <c r="X34" i="4" s="1"/>
  <c r="X290" i="4"/>
  <c r="X357" i="4"/>
  <c r="Z350" i="4"/>
  <c r="X314" i="4"/>
  <c r="X228" i="4"/>
  <c r="X230" i="4" s="1"/>
  <c r="X40" i="4"/>
  <c r="Z556" i="4"/>
  <c r="X472" i="4"/>
  <c r="X474" i="4" s="1"/>
  <c r="X99" i="4"/>
  <c r="X101" i="4" s="1"/>
  <c r="X169" i="4"/>
  <c r="X486" i="4"/>
  <c r="X343" i="4"/>
  <c r="X564" i="4"/>
  <c r="X427" i="4"/>
  <c r="X479" i="4"/>
  <c r="X459" i="4"/>
  <c r="X461" i="4" s="1"/>
  <c r="X201" i="4"/>
  <c r="X203" i="4" s="1"/>
  <c r="X161" i="4"/>
  <c r="X163" i="4" s="1"/>
  <c r="X85" i="4"/>
  <c r="X87" i="4" s="1"/>
  <c r="X193" i="4"/>
  <c r="X601" i="4"/>
  <c r="X92" i="4"/>
  <c r="X93" i="4" s="1"/>
  <c r="X350" i="4"/>
  <c r="X615" i="4"/>
  <c r="X72" i="4"/>
  <c r="X74" i="4" s="1"/>
  <c r="X443" i="4"/>
  <c r="X445" i="4" s="1"/>
  <c r="Y32" i="4"/>
  <c r="X33" i="4" s="1"/>
  <c r="X221" i="4"/>
  <c r="X332" i="4"/>
  <c r="X64" i="4"/>
  <c r="X66" i="4" s="1"/>
  <c r="X580" i="4"/>
  <c r="X588" i="4"/>
  <c r="X185" i="4"/>
  <c r="X214" i="4"/>
  <c r="X177" i="4"/>
  <c r="X179" i="4" s="1"/>
  <c r="X322" i="4"/>
  <c r="X435" i="4"/>
  <c r="X608" i="4"/>
  <c r="X548" i="4"/>
  <c r="X306" i="4"/>
  <c r="X308" i="4" s="1"/>
  <c r="Y486" i="4"/>
  <c r="Z169" i="4"/>
  <c r="Y201" i="4"/>
  <c r="Y203" i="4" s="1"/>
  <c r="Z486" i="4"/>
  <c r="Y472" i="4"/>
  <c r="Z214" i="4"/>
  <c r="Z298" i="4"/>
  <c r="Y322" i="4"/>
  <c r="Z548" i="4"/>
  <c r="Y177" i="4"/>
  <c r="Y161" i="4"/>
  <c r="Y163" i="4" s="1"/>
  <c r="Z322" i="4"/>
  <c r="Y298" i="4"/>
  <c r="Y580" i="4"/>
  <c r="Z161" i="4"/>
  <c r="Z32" i="4"/>
  <c r="Z357" i="4"/>
  <c r="Z306" i="4"/>
  <c r="Z580" i="4"/>
  <c r="Z608" i="4"/>
  <c r="Y99" i="4"/>
  <c r="X100" i="4" s="1"/>
  <c r="Y92" i="4"/>
  <c r="Z427" i="4"/>
  <c r="Z588" i="4"/>
  <c r="Y350" i="4"/>
  <c r="Y459" i="4"/>
  <c r="Y427" i="4"/>
  <c r="Y548" i="4"/>
  <c r="Y443" i="4"/>
  <c r="Y615" i="4"/>
  <c r="Y40" i="4"/>
  <c r="Z564" i="4"/>
  <c r="Y306" i="4"/>
  <c r="Y290" i="4"/>
  <c r="Z472" i="4"/>
  <c r="Y451" i="4"/>
  <c r="Y453" i="4" s="1"/>
  <c r="Y56" i="4"/>
  <c r="Y343" i="4"/>
  <c r="Y345" i="4" s="1"/>
  <c r="Y72" i="4"/>
  <c r="Z201" i="4"/>
  <c r="Z451" i="4"/>
  <c r="Y64" i="4"/>
  <c r="Z56" i="4"/>
  <c r="Z177" i="4"/>
  <c r="Y48" i="4"/>
  <c r="Y50" i="4" s="1"/>
  <c r="Z99" i="4"/>
  <c r="Y228" i="4"/>
  <c r="Y314" i="4"/>
  <c r="Z221" i="4"/>
  <c r="Y85" i="4"/>
  <c r="Y564" i="4"/>
  <c r="Z459" i="4"/>
  <c r="Y193" i="4"/>
  <c r="Y195" i="4" s="1"/>
  <c r="Y419" i="4"/>
  <c r="Y421" i="4" s="1"/>
  <c r="Y221" i="4"/>
  <c r="Z72" i="4"/>
  <c r="Z572" i="4"/>
  <c r="Y608" i="4"/>
  <c r="Y185" i="4"/>
  <c r="Z92" i="4"/>
  <c r="Y556" i="4"/>
  <c r="Y558" i="4" s="1"/>
  <c r="Y435" i="4"/>
  <c r="Z479" i="4"/>
  <c r="Y601" i="4"/>
  <c r="Y214" i="4"/>
  <c r="Y572" i="4"/>
  <c r="Y574" i="4" s="1"/>
  <c r="AA40" i="4"/>
  <c r="AA608" i="4"/>
  <c r="Z314" i="4"/>
  <c r="AA443" i="4"/>
  <c r="Z40" i="4"/>
  <c r="Y588" i="4"/>
  <c r="Y590" i="4" s="1"/>
  <c r="Z290" i="4"/>
  <c r="AA588" i="4"/>
  <c r="Z64" i="4"/>
  <c r="Y357" i="4"/>
  <c r="Y359" i="4" s="1"/>
  <c r="Y330" i="4"/>
  <c r="Y332" i="4" s="1"/>
  <c r="Z228" i="4"/>
  <c r="AA427" i="4"/>
  <c r="Y479" i="4"/>
  <c r="Y480" i="4" s="1"/>
  <c r="Z85" i="4"/>
  <c r="Z615" i="4"/>
  <c r="AA601" i="4"/>
  <c r="AA193" i="4"/>
  <c r="Y169" i="4"/>
  <c r="Z601" i="4"/>
  <c r="Z419" i="4"/>
  <c r="AA459" i="4"/>
  <c r="AA32" i="4"/>
  <c r="AA56" i="4"/>
  <c r="AA451" i="4"/>
  <c r="AA556" i="4"/>
  <c r="AA298" i="4"/>
  <c r="AA479" i="4"/>
  <c r="Z193" i="4"/>
  <c r="AA161" i="4"/>
  <c r="AA548" i="4"/>
  <c r="AA330" i="4"/>
  <c r="AB486" i="4"/>
  <c r="AB72" i="4"/>
  <c r="AA580" i="4"/>
  <c r="AA435" i="4"/>
  <c r="AA350" i="4"/>
  <c r="AA351" i="4" s="1"/>
  <c r="AA572" i="4"/>
  <c r="AA185" i="4"/>
  <c r="AB56" i="4"/>
  <c r="AB201" i="4"/>
  <c r="Z435" i="4"/>
  <c r="AA177" i="4"/>
  <c r="AA64" i="4"/>
  <c r="AA228" i="4"/>
  <c r="AB459" i="4"/>
  <c r="Z48" i="4"/>
  <c r="AA322" i="4"/>
  <c r="Z330" i="4"/>
  <c r="AB306" i="4"/>
  <c r="AA357" i="4"/>
  <c r="AB608" i="4"/>
  <c r="AA92" i="4"/>
  <c r="Z185" i="4"/>
  <c r="AA486" i="4"/>
  <c r="AB572" i="4"/>
  <c r="AA221" i="4"/>
  <c r="AB92" i="4"/>
  <c r="AA343" i="4"/>
  <c r="AA314" i="4"/>
  <c r="Z443" i="4"/>
  <c r="AA564" i="4"/>
  <c r="AA214" i="4"/>
  <c r="AA472" i="4"/>
  <c r="AB580" i="4"/>
  <c r="AB64" i="4"/>
  <c r="AA419" i="4"/>
  <c r="AA615" i="4"/>
  <c r="Z343" i="4"/>
  <c r="AA85" i="4"/>
  <c r="AA306" i="4"/>
  <c r="AA201" i="4"/>
  <c r="AB40" i="4"/>
  <c r="AA169" i="4"/>
  <c r="AA99" i="4"/>
  <c r="AA72" i="4"/>
  <c r="AB330" i="4"/>
  <c r="AB564" i="4"/>
  <c r="AB343" i="4"/>
  <c r="AB435" i="4"/>
  <c r="AB290" i="4"/>
  <c r="AB48" i="4"/>
  <c r="AA48" i="4"/>
  <c r="AB85" i="4"/>
  <c r="AC343" i="4"/>
  <c r="AC185" i="4"/>
  <c r="AB451" i="4"/>
  <c r="AB314" i="4"/>
  <c r="AA290" i="4"/>
  <c r="AB185" i="4"/>
  <c r="AC350" i="4"/>
  <c r="AB221" i="4"/>
  <c r="AC419" i="4"/>
  <c r="AC201" i="4"/>
  <c r="AB427" i="4"/>
  <c r="AB214" i="4"/>
  <c r="AB556" i="4"/>
  <c r="AB298" i="4"/>
  <c r="AB322" i="4"/>
  <c r="AB472" i="4"/>
  <c r="AB228" i="4"/>
  <c r="AB177" i="4"/>
  <c r="AB443" i="4"/>
  <c r="AB615" i="4"/>
  <c r="AC290" i="4"/>
  <c r="AC92" i="4"/>
  <c r="AB350" i="4"/>
  <c r="AB193" i="4"/>
  <c r="AB99" i="4"/>
  <c r="AC443" i="4"/>
  <c r="AB161" i="4"/>
  <c r="AB357" i="4"/>
  <c r="AB419" i="4"/>
  <c r="AB548" i="4"/>
  <c r="AB601" i="4"/>
  <c r="AB32" i="4"/>
  <c r="AB588" i="4"/>
  <c r="AB169" i="4"/>
  <c r="AC357" i="4"/>
  <c r="AC479" i="4"/>
  <c r="AC221" i="4"/>
  <c r="AC615" i="4"/>
  <c r="AC85" i="4"/>
  <c r="AB479" i="4"/>
  <c r="AB480" i="4" s="1"/>
  <c r="AD572" i="4"/>
  <c r="AC580" i="4"/>
  <c r="AC556" i="4"/>
  <c r="AC161" i="4"/>
  <c r="AD228" i="4"/>
  <c r="AC451" i="4"/>
  <c r="AC72" i="4"/>
  <c r="AC330" i="4"/>
  <c r="AC322" i="4"/>
  <c r="AC56" i="4"/>
  <c r="AC193" i="4"/>
  <c r="AC608" i="4"/>
  <c r="AC459" i="4"/>
  <c r="AC48" i="4"/>
  <c r="AC435" i="4"/>
  <c r="AC564" i="4"/>
  <c r="AC548" i="4"/>
  <c r="AC572" i="4"/>
  <c r="AC228" i="4"/>
  <c r="AC32" i="4"/>
  <c r="AC177" i="4"/>
  <c r="AC64" i="4"/>
  <c r="AC40" i="4"/>
  <c r="AC169" i="4"/>
  <c r="AC601" i="4"/>
  <c r="AC99" i="4"/>
  <c r="AC588" i="4"/>
  <c r="AC306" i="4"/>
  <c r="AC427" i="4"/>
  <c r="AC472" i="4"/>
  <c r="AC214" i="4"/>
  <c r="AC298" i="4"/>
  <c r="AD161" i="4"/>
  <c r="AD486" i="4"/>
  <c r="AD479" i="4"/>
  <c r="AC486" i="4"/>
  <c r="AD85" i="4"/>
  <c r="AD92" i="4"/>
  <c r="AD443" i="4"/>
  <c r="AD322" i="4"/>
  <c r="AC314" i="4"/>
  <c r="AD435" i="4"/>
  <c r="AD201" i="4"/>
  <c r="AD48" i="4"/>
  <c r="AD615" i="4"/>
  <c r="AE419" i="4"/>
  <c r="AD588" i="4"/>
  <c r="AD72" i="4"/>
  <c r="AD290" i="4"/>
  <c r="AD419" i="4"/>
  <c r="AD608" i="4"/>
  <c r="AD548" i="4"/>
  <c r="AD427" i="4"/>
  <c r="AD40" i="4"/>
  <c r="AD314" i="4"/>
  <c r="AD221" i="4"/>
  <c r="AD459" i="4"/>
  <c r="AD601" i="4"/>
  <c r="AD306" i="4"/>
  <c r="AD580" i="4"/>
  <c r="AD193" i="4"/>
  <c r="AD330" i="4"/>
  <c r="AD564" i="4"/>
  <c r="AD451" i="4"/>
  <c r="AD214" i="4"/>
  <c r="AD185" i="4"/>
  <c r="AD177" i="4"/>
  <c r="AD99" i="4"/>
  <c r="AD56" i="4"/>
  <c r="AD298" i="4"/>
  <c r="AD64" i="4"/>
  <c r="AD556" i="4"/>
  <c r="AD357" i="4"/>
  <c r="AD32" i="4"/>
  <c r="AE472" i="4"/>
  <c r="AE343" i="4"/>
  <c r="AD169" i="4"/>
  <c r="AD343" i="4"/>
  <c r="AE608" i="4"/>
  <c r="AD350" i="4"/>
  <c r="AD472" i="4"/>
  <c r="AE357" i="4"/>
  <c r="AE169" i="4"/>
  <c r="AE486" i="4"/>
  <c r="AE201" i="4"/>
  <c r="AE451" i="4"/>
  <c r="AE556" i="4"/>
  <c r="AE306" i="4"/>
  <c r="AF486" i="4"/>
  <c r="AE32" i="4"/>
  <c r="AE572" i="4"/>
  <c r="AE350" i="4"/>
  <c r="AE580" i="4"/>
  <c r="AE72" i="4"/>
  <c r="AE601" i="4"/>
  <c r="AE459" i="4"/>
  <c r="AE615" i="4"/>
  <c r="AE161" i="4"/>
  <c r="AF298" i="4"/>
  <c r="AE56" i="4"/>
  <c r="AE564" i="4"/>
  <c r="AE214" i="4"/>
  <c r="AE330" i="4"/>
  <c r="AE221" i="4"/>
  <c r="AE222" i="4" s="1"/>
  <c r="AE185" i="4"/>
  <c r="AE548" i="4"/>
  <c r="AE99" i="4"/>
  <c r="AE322" i="4"/>
  <c r="AE40" i="4"/>
  <c r="AE64" i="4"/>
  <c r="AE427" i="4"/>
  <c r="AE435" i="4"/>
  <c r="AE290" i="4"/>
  <c r="AE85" i="4"/>
  <c r="AE228" i="4"/>
  <c r="AE298" i="4"/>
  <c r="AE588" i="4"/>
  <c r="AE193" i="4"/>
  <c r="AF185" i="4"/>
  <c r="AF330" i="4"/>
  <c r="AF427" i="4"/>
  <c r="AF451" i="4"/>
  <c r="AE314" i="4"/>
  <c r="AE479" i="4"/>
  <c r="AE177" i="4"/>
  <c r="AF357" i="4"/>
  <c r="AF306" i="4"/>
  <c r="AF56" i="4"/>
  <c r="AF419" i="4"/>
  <c r="AF572" i="4"/>
  <c r="AF350" i="4"/>
  <c r="AF472" i="4"/>
  <c r="AE92" i="4"/>
  <c r="AF290" i="4"/>
  <c r="AE443" i="4"/>
  <c r="AE48" i="4"/>
  <c r="AF601" i="4"/>
  <c r="AF443" i="4"/>
  <c r="AF588" i="4"/>
  <c r="AJ556" i="4"/>
  <c r="AJ314" i="4"/>
  <c r="AJ443" i="4"/>
  <c r="AK445" i="4" s="1"/>
  <c r="AJ350" i="4"/>
  <c r="AK351" i="4" s="1"/>
  <c r="AJ601" i="4"/>
  <c r="AK603" i="4" s="1"/>
  <c r="AJ185" i="4"/>
  <c r="AH419" i="4"/>
  <c r="AG615" i="4"/>
  <c r="AF615" i="4"/>
  <c r="AH608" i="4"/>
  <c r="AG314" i="4"/>
  <c r="AH214" i="4"/>
  <c r="AG580" i="4"/>
  <c r="AG99" i="4"/>
  <c r="AI92" i="4"/>
  <c r="AG443" i="4"/>
  <c r="AG40" i="4"/>
  <c r="AG64" i="4"/>
  <c r="AG228" i="4"/>
  <c r="AF85" i="4"/>
  <c r="AH32" i="4"/>
  <c r="AH193" i="4"/>
  <c r="AH201" i="4"/>
  <c r="AI572" i="4"/>
  <c r="AJ574" i="4" s="1"/>
  <c r="AG177" i="4"/>
  <c r="AF161" i="4"/>
  <c r="AJ169" i="4"/>
  <c r="AK171" i="4" s="1"/>
  <c r="AJ290" i="4"/>
  <c r="AJ298" i="4"/>
  <c r="AJ427" i="4"/>
  <c r="AJ177" i="4"/>
  <c r="AH556" i="4"/>
  <c r="AG290" i="4"/>
  <c r="AG48" i="4"/>
  <c r="AG486" i="4"/>
  <c r="AF193" i="4"/>
  <c r="AH161" i="4"/>
  <c r="AJ451" i="4"/>
  <c r="AJ228" i="4"/>
  <c r="AK230" i="4" s="1"/>
  <c r="AJ214" i="4"/>
  <c r="AJ343" i="4"/>
  <c r="AK345" i="4" s="1"/>
  <c r="AG419" i="4"/>
  <c r="AH99" i="4"/>
  <c r="AF580" i="4"/>
  <c r="AF201" i="4"/>
  <c r="AH459" i="4"/>
  <c r="AG601" i="4"/>
  <c r="AF435" i="4"/>
  <c r="AH322" i="4"/>
  <c r="AG556" i="4"/>
  <c r="AH486" i="4"/>
  <c r="AG306" i="4"/>
  <c r="AG201" i="4"/>
  <c r="AG357" i="4"/>
  <c r="AH48" i="4"/>
  <c r="AH330" i="4"/>
  <c r="AJ161" i="4"/>
  <c r="AK163" i="4" s="1"/>
  <c r="AJ459" i="4"/>
  <c r="AK461" i="4" s="1"/>
  <c r="AJ193" i="4"/>
  <c r="AH588" i="4"/>
  <c r="AF459" i="4"/>
  <c r="AH443" i="4"/>
  <c r="AF548" i="4"/>
  <c r="AG85" i="4"/>
  <c r="AH228" i="4"/>
  <c r="AH451" i="4"/>
  <c r="AH548" i="4"/>
  <c r="AH56" i="4"/>
  <c r="AG169" i="4"/>
  <c r="AG72" i="4"/>
  <c r="AH64" i="4"/>
  <c r="AI564" i="4"/>
  <c r="AG343" i="4"/>
  <c r="AI322" i="4"/>
  <c r="AH564" i="4"/>
  <c r="AG479" i="4"/>
  <c r="AJ588" i="4"/>
  <c r="AK590" i="4" s="1"/>
  <c r="AJ32" i="4"/>
  <c r="AF169" i="4"/>
  <c r="AH298" i="4"/>
  <c r="AH177" i="4"/>
  <c r="AF608" i="4"/>
  <c r="AF479" i="4"/>
  <c r="AG161" i="4"/>
  <c r="AG92" i="4"/>
  <c r="AJ72" i="4"/>
  <c r="AJ357" i="4"/>
  <c r="AJ40" i="4"/>
  <c r="AG548" i="4"/>
  <c r="AG214" i="4"/>
  <c r="AG588" i="4"/>
  <c r="AH85" i="4"/>
  <c r="AH357" i="4"/>
  <c r="AG451" i="4"/>
  <c r="AF564" i="4"/>
  <c r="AF177" i="4"/>
  <c r="AF214" i="4"/>
  <c r="AH435" i="4"/>
  <c r="AG350" i="4"/>
  <c r="AF228" i="4"/>
  <c r="AI64" i="4"/>
  <c r="AG298" i="4"/>
  <c r="AI330" i="4"/>
  <c r="AF72" i="4"/>
  <c r="AG56" i="4"/>
  <c r="AH185" i="4"/>
  <c r="AH40" i="4"/>
  <c r="AH92" i="4"/>
  <c r="AG221" i="4"/>
  <c r="AJ64" i="4"/>
  <c r="AJ419" i="4"/>
  <c r="AK421" i="4" s="1"/>
  <c r="AJ564" i="4"/>
  <c r="AJ85" i="4"/>
  <c r="AK87" i="4" s="1"/>
  <c r="AJ48" i="4"/>
  <c r="AJ201" i="4"/>
  <c r="AJ322" i="4"/>
  <c r="AJ92" i="4"/>
  <c r="AF40" i="4"/>
  <c r="AH580" i="4"/>
  <c r="AH290" i="4"/>
  <c r="AG459" i="4"/>
  <c r="AH314" i="4"/>
  <c r="AG322" i="4"/>
  <c r="AG32" i="4"/>
  <c r="AI161" i="4"/>
  <c r="AJ479" i="4"/>
  <c r="AJ99" i="4"/>
  <c r="AJ486" i="4"/>
  <c r="AK488" i="4" s="1"/>
  <c r="AJ472" i="4"/>
  <c r="AJ56" i="4"/>
  <c r="AJ330" i="4"/>
  <c r="AH615" i="4"/>
  <c r="AF48" i="4"/>
  <c r="AH601" i="4"/>
  <c r="AF314" i="4"/>
  <c r="AH169" i="4"/>
  <c r="AG472" i="4"/>
  <c r="AH572" i="4"/>
  <c r="AH350" i="4"/>
  <c r="AH351" i="4" s="1"/>
  <c r="AF99" i="4"/>
  <c r="AF32" i="4"/>
  <c r="AF322" i="4"/>
  <c r="AH306" i="4"/>
  <c r="AF64" i="4"/>
  <c r="AG185" i="4"/>
  <c r="AF343" i="4"/>
  <c r="AH427" i="4"/>
  <c r="AG608" i="4"/>
  <c r="AH472" i="4"/>
  <c r="AG427" i="4"/>
  <c r="AH221" i="4"/>
  <c r="AH479" i="4"/>
  <c r="AG435" i="4"/>
  <c r="AH343" i="4"/>
  <c r="AF92" i="4"/>
  <c r="AH72" i="4"/>
  <c r="AF221" i="4"/>
  <c r="AF222" i="4" s="1"/>
  <c r="AF556" i="4"/>
  <c r="AG564" i="4"/>
  <c r="AI290" i="4"/>
  <c r="AI185" i="4"/>
  <c r="AI486" i="4"/>
  <c r="AI580" i="4"/>
  <c r="AI314" i="4"/>
  <c r="AJ580" i="4"/>
  <c r="Y36" i="2"/>
  <c r="Y41" i="2" s="1"/>
  <c r="R59" i="5"/>
  <c r="R136" i="5"/>
  <c r="R148" i="5"/>
  <c r="AI221" i="4"/>
  <c r="AJ222" i="4" s="1"/>
  <c r="AI306" i="4"/>
  <c r="AI443" i="4"/>
  <c r="AI193" i="4"/>
  <c r="AI548" i="4"/>
  <c r="AJ550" i="4" s="1"/>
  <c r="AI435" i="4"/>
  <c r="R56" i="3"/>
  <c r="AK39" i="3"/>
  <c r="AK40" i="3"/>
  <c r="AL7" i="2"/>
  <c r="AK8" i="3"/>
  <c r="X36" i="2"/>
  <c r="AF36" i="2"/>
  <c r="AF41" i="2" s="1"/>
  <c r="AD36" i="2"/>
  <c r="AD41" i="2" s="1"/>
  <c r="AI36" i="2"/>
  <c r="AI41" i="2" s="1"/>
  <c r="AJ36" i="2"/>
  <c r="AJ41" i="2" s="1"/>
  <c r="AE36" i="2"/>
  <c r="AE41" i="2" s="1"/>
  <c r="AH36" i="2"/>
  <c r="AH41" i="2" s="1"/>
  <c r="AE58" i="2"/>
  <c r="X58" i="2"/>
  <c r="AU58" i="2"/>
  <c r="N57" i="2"/>
  <c r="Y429" i="4" l="1"/>
  <c r="AK429" i="4"/>
  <c r="AK187" i="4"/>
  <c r="X73" i="4"/>
  <c r="AK169" i="5"/>
  <c r="AE480" i="4"/>
  <c r="Y292" i="4"/>
  <c r="AC609" i="4"/>
  <c r="AC480" i="4"/>
  <c r="AE351" i="4"/>
  <c r="Y179" i="4"/>
  <c r="Y42" i="4"/>
  <c r="Y222" i="4"/>
  <c r="Y351" i="4"/>
  <c r="Y230" i="4"/>
  <c r="Y58" i="4"/>
  <c r="Y187" i="4"/>
  <c r="Y566" i="4"/>
  <c r="Y603" i="4"/>
  <c r="AI616" i="4"/>
  <c r="Y474" i="4"/>
  <c r="Y445" i="4"/>
  <c r="AD351" i="4"/>
  <c r="AH480" i="4"/>
  <c r="Y216" i="4"/>
  <c r="Y308" i="4"/>
  <c r="X602" i="4"/>
  <c r="Y550" i="4"/>
  <c r="Z222" i="4"/>
  <c r="AI566" i="4"/>
  <c r="Z195" i="4"/>
  <c r="AK148" i="5"/>
  <c r="AB609" i="4"/>
  <c r="X589" i="4"/>
  <c r="AG480" i="4"/>
  <c r="Z582" i="4"/>
  <c r="Z324" i="4"/>
  <c r="AG222" i="4"/>
  <c r="AD222" i="4"/>
  <c r="AB222" i="4"/>
  <c r="AA480" i="4"/>
  <c r="Y437" i="4"/>
  <c r="Y316" i="4"/>
  <c r="Y488" i="4"/>
  <c r="X420" i="4"/>
  <c r="X616" i="4"/>
  <c r="AK136" i="5"/>
  <c r="AE609" i="4"/>
  <c r="AB351" i="4"/>
  <c r="AC351" i="4"/>
  <c r="X215" i="4"/>
  <c r="AG609" i="4"/>
  <c r="X49" i="4"/>
  <c r="AI573" i="4"/>
  <c r="AK574" i="4"/>
  <c r="Y582" i="4"/>
  <c r="AK308" i="4"/>
  <c r="X573" i="4"/>
  <c r="AI194" i="4"/>
  <c r="AJ291" i="4"/>
  <c r="AJ460" i="4"/>
  <c r="AJ487" i="4"/>
  <c r="R169" i="4"/>
  <c r="AH222" i="4"/>
  <c r="Y609" i="4"/>
  <c r="X229" i="4"/>
  <c r="X574" i="4"/>
  <c r="AK211" i="6"/>
  <c r="X178" i="4"/>
  <c r="AF473" i="4"/>
  <c r="AG474" i="4"/>
  <c r="AF460" i="4"/>
  <c r="AG461" i="4"/>
  <c r="AE215" i="4"/>
  <c r="AF216" i="4"/>
  <c r="AF344" i="4"/>
  <c r="AG345" i="4"/>
  <c r="AF323" i="4"/>
  <c r="AH324" i="4"/>
  <c r="AF178" i="4"/>
  <c r="AG179" i="4"/>
  <c r="AI557" i="4"/>
  <c r="AJ558" i="4"/>
  <c r="AD299" i="4"/>
  <c r="AE300" i="4"/>
  <c r="X243" i="6"/>
  <c r="R85" i="4"/>
  <c r="X168" i="5"/>
  <c r="X209" i="6"/>
  <c r="Y209" i="6" s="1"/>
  <c r="Z209" i="6" s="1"/>
  <c r="AA209" i="6" s="1"/>
  <c r="AB209" i="6" s="1"/>
  <c r="AC209" i="6" s="1"/>
  <c r="AD209" i="6" s="1"/>
  <c r="AE209" i="6" s="1"/>
  <c r="AF209" i="6" s="1"/>
  <c r="AG209" i="6" s="1"/>
  <c r="AH209" i="6" s="1"/>
  <c r="AI209" i="6" s="1"/>
  <c r="X134" i="5"/>
  <c r="Y134" i="5" s="1"/>
  <c r="Z134" i="5" s="1"/>
  <c r="AA134" i="5" s="1"/>
  <c r="AB134" i="5" s="1"/>
  <c r="AC134" i="5" s="1"/>
  <c r="AD134" i="5" s="1"/>
  <c r="AE134" i="5" s="1"/>
  <c r="AF134" i="5" s="1"/>
  <c r="AG134" i="5" s="1"/>
  <c r="AH134" i="5" s="1"/>
  <c r="AI134" i="5" s="1"/>
  <c r="R459" i="4"/>
  <c r="AF565" i="4"/>
  <c r="AG566" i="4"/>
  <c r="AI100" i="4"/>
  <c r="AJ167" i="5"/>
  <c r="AJ101" i="4"/>
  <c r="AJ242" i="6"/>
  <c r="AE565" i="4"/>
  <c r="AF566" i="4"/>
  <c r="AE549" i="4"/>
  <c r="AF550" i="4"/>
  <c r="AI178" i="4"/>
  <c r="AJ179" i="4"/>
  <c r="AE444" i="4"/>
  <c r="AF445" i="4"/>
  <c r="AG194" i="4"/>
  <c r="AI195" i="4"/>
  <c r="AG473" i="4"/>
  <c r="AH474" i="4"/>
  <c r="AH162" i="4"/>
  <c r="AI163" i="4"/>
  <c r="AG65" i="4"/>
  <c r="AI66" i="4"/>
  <c r="AI240" i="6"/>
  <c r="AI165" i="5"/>
  <c r="AF170" i="4"/>
  <c r="AG171" i="4"/>
  <c r="AE202" i="4"/>
  <c r="AF203" i="4"/>
  <c r="AI299" i="4"/>
  <c r="AJ300" i="4"/>
  <c r="AI602" i="4"/>
  <c r="AJ603" i="4"/>
  <c r="AE57" i="4"/>
  <c r="AF58" i="4"/>
  <c r="AB323" i="4"/>
  <c r="AD324" i="4"/>
  <c r="AB170" i="4"/>
  <c r="AC171" i="4"/>
  <c r="Y73" i="4"/>
  <c r="Z166" i="5"/>
  <c r="Z74" i="4"/>
  <c r="Z241" i="6"/>
  <c r="AG589" i="4"/>
  <c r="AH590" i="4"/>
  <c r="AD581" i="4"/>
  <c r="AF582" i="4"/>
  <c r="AI291" i="4"/>
  <c r="AJ292" i="4"/>
  <c r="AG215" i="4"/>
  <c r="AH216" i="4"/>
  <c r="AD444" i="4"/>
  <c r="AE445" i="4"/>
  <c r="AE186" i="4"/>
  <c r="AF187" i="4"/>
  <c r="AD331" i="4"/>
  <c r="AE332" i="4"/>
  <c r="Z323" i="4"/>
  <c r="AB324" i="4"/>
  <c r="AH307" i="4"/>
  <c r="AI308" i="4"/>
  <c r="AG581" i="4"/>
  <c r="AI582" i="4"/>
  <c r="AF244" i="6"/>
  <c r="AF169" i="5"/>
  <c r="AF93" i="4"/>
  <c r="AG428" i="4"/>
  <c r="AH429" i="4"/>
  <c r="AI331" i="4"/>
  <c r="AJ332" i="4"/>
  <c r="AE323" i="4"/>
  <c r="AG324" i="4"/>
  <c r="AI202" i="4"/>
  <c r="AJ203" i="4"/>
  <c r="AG41" i="4"/>
  <c r="AH42" i="4"/>
  <c r="AL7" i="5"/>
  <c r="AL7" i="6"/>
  <c r="AL7" i="4"/>
  <c r="AI222" i="4"/>
  <c r="AH487" i="4"/>
  <c r="AI488" i="4"/>
  <c r="AG344" i="4"/>
  <c r="AH345" i="4"/>
  <c r="AE344" i="4"/>
  <c r="AF345" i="4"/>
  <c r="AG573" i="4"/>
  <c r="AH574" i="4"/>
  <c r="AI57" i="4"/>
  <c r="AJ58" i="4"/>
  <c r="AG315" i="4"/>
  <c r="AH316" i="4"/>
  <c r="AI49" i="4"/>
  <c r="AJ50" i="4"/>
  <c r="AG186" i="4"/>
  <c r="AH187" i="4"/>
  <c r="AG436" i="4"/>
  <c r="AH437" i="4"/>
  <c r="AF215" i="4"/>
  <c r="AG216" i="4"/>
  <c r="AF609" i="4"/>
  <c r="AG323" i="4"/>
  <c r="AI324" i="4"/>
  <c r="AF452" i="4"/>
  <c r="AH453" i="4"/>
  <c r="AI460" i="4"/>
  <c r="AJ461" i="4"/>
  <c r="AF557" i="4"/>
  <c r="AG558" i="4"/>
  <c r="AF420" i="4"/>
  <c r="AG421" i="4"/>
  <c r="AF49" i="4"/>
  <c r="AG50" i="4"/>
  <c r="AE162" i="4"/>
  <c r="AF163" i="4"/>
  <c r="AE65" i="4"/>
  <c r="AG66" i="4"/>
  <c r="AG240" i="6"/>
  <c r="AG165" i="5"/>
  <c r="AI609" i="4"/>
  <c r="AH609" i="4"/>
  <c r="AI315" i="4"/>
  <c r="AJ316" i="4"/>
  <c r="AE169" i="5"/>
  <c r="AE244" i="6"/>
  <c r="AE93" i="4"/>
  <c r="AD178" i="4"/>
  <c r="AE179" i="4"/>
  <c r="AD589" i="4"/>
  <c r="AE590" i="4"/>
  <c r="AD41" i="4"/>
  <c r="AE42" i="4"/>
  <c r="AD565" i="4"/>
  <c r="AE566" i="4"/>
  <c r="AC581" i="4"/>
  <c r="AE582" i="4"/>
  <c r="AD202" i="4"/>
  <c r="AE203" i="4"/>
  <c r="AC170" i="4"/>
  <c r="AD171" i="4"/>
  <c r="AC57" i="4"/>
  <c r="AD58" i="4"/>
  <c r="AB194" i="4"/>
  <c r="AD195" i="4"/>
  <c r="AC428" i="4"/>
  <c r="AD429" i="4"/>
  <c r="AC616" i="4"/>
  <c r="AD617" i="4"/>
  <c r="AC86" i="4"/>
  <c r="AD168" i="5"/>
  <c r="AD243" i="6"/>
  <c r="AD87" i="4"/>
  <c r="AB428" i="4"/>
  <c r="AC429" i="4"/>
  <c r="AB178" i="4"/>
  <c r="AC179" i="4"/>
  <c r="AC461" i="4"/>
  <c r="AC229" i="4"/>
  <c r="AD230" i="4"/>
  <c r="AC222" i="4"/>
  <c r="AA420" i="4"/>
  <c r="AB421" i="4"/>
  <c r="AB291" i="4"/>
  <c r="AC292" i="4"/>
  <c r="AA557" i="4"/>
  <c r="AB558" i="4"/>
  <c r="Z291" i="4"/>
  <c r="AA292" i="4"/>
  <c r="AA291" i="4"/>
  <c r="AB292" i="4"/>
  <c r="AA41" i="4"/>
  <c r="AB42" i="4"/>
  <c r="Z581" i="4"/>
  <c r="AB582" i="4"/>
  <c r="AA222" i="4"/>
  <c r="Y331" i="4"/>
  <c r="Z332" i="4"/>
  <c r="AA202" i="4"/>
  <c r="AB203" i="4"/>
  <c r="AA487" i="4"/>
  <c r="AB488" i="4"/>
  <c r="Y452" i="4"/>
  <c r="AA453" i="4"/>
  <c r="Z602" i="4"/>
  <c r="AA603" i="4"/>
  <c r="Z240" i="6"/>
  <c r="Z165" i="5"/>
  <c r="Z66" i="4"/>
  <c r="Z41" i="4"/>
  <c r="AA42" i="4"/>
  <c r="Z169" i="5"/>
  <c r="Z93" i="4"/>
  <c r="Z244" i="6"/>
  <c r="Y428" i="4"/>
  <c r="Z429" i="4"/>
  <c r="Y162" i="4"/>
  <c r="Z163" i="4"/>
  <c r="Y324" i="4"/>
  <c r="R306" i="4"/>
  <c r="X41" i="4"/>
  <c r="X344" i="4"/>
  <c r="X345" i="4"/>
  <c r="R343" i="4"/>
  <c r="X488" i="4"/>
  <c r="R486" i="4"/>
  <c r="R228" i="4"/>
  <c r="R451" i="4"/>
  <c r="X452" i="4"/>
  <c r="X558" i="4"/>
  <c r="R556" i="4"/>
  <c r="AH473" i="4"/>
  <c r="AI474" i="4"/>
  <c r="AH229" i="4"/>
  <c r="AI230" i="4"/>
  <c r="AK109" i="6"/>
  <c r="AK166" i="5"/>
  <c r="AK50" i="4"/>
  <c r="AK316" i="4"/>
  <c r="AJ331" i="4"/>
  <c r="AJ41" i="4"/>
  <c r="AJ229" i="4"/>
  <c r="AJ602" i="4"/>
  <c r="AJ565" i="4"/>
  <c r="AA616" i="4"/>
  <c r="AB617" i="4"/>
  <c r="AA315" i="4"/>
  <c r="AB316" i="4"/>
  <c r="Z202" i="4"/>
  <c r="AA203" i="4"/>
  <c r="AH100" i="4"/>
  <c r="AI101" i="4"/>
  <c r="AI242" i="6"/>
  <c r="AI167" i="5"/>
  <c r="AH291" i="4"/>
  <c r="AI292" i="4"/>
  <c r="AD65" i="4"/>
  <c r="AF165" i="5"/>
  <c r="AF240" i="6"/>
  <c r="AF66" i="4"/>
  <c r="AG170" i="4"/>
  <c r="AH171" i="4"/>
  <c r="AI487" i="4"/>
  <c r="AJ488" i="4"/>
  <c r="AG291" i="4"/>
  <c r="AH292" i="4"/>
  <c r="AI565" i="4"/>
  <c r="AJ566" i="4"/>
  <c r="AE73" i="4"/>
  <c r="AF166" i="5"/>
  <c r="AF241" i="6"/>
  <c r="AF74" i="4"/>
  <c r="AE178" i="4"/>
  <c r="AF179" i="4"/>
  <c r="AI41" i="4"/>
  <c r="AJ42" i="4"/>
  <c r="AG299" i="4"/>
  <c r="AH300" i="4"/>
  <c r="AF86" i="4"/>
  <c r="AG243" i="6"/>
  <c r="AG168" i="5"/>
  <c r="AG87" i="4"/>
  <c r="AG331" i="4"/>
  <c r="AH332" i="4"/>
  <c r="AE436" i="4"/>
  <c r="AF437" i="4"/>
  <c r="AI215" i="4"/>
  <c r="AJ216" i="4"/>
  <c r="AG557" i="4"/>
  <c r="AH558" i="4"/>
  <c r="AH573" i="4"/>
  <c r="AI574" i="4"/>
  <c r="AF444" i="4"/>
  <c r="AG445" i="4"/>
  <c r="AF616" i="4"/>
  <c r="AG617" i="4"/>
  <c r="AE589" i="4"/>
  <c r="AF590" i="4"/>
  <c r="AF351" i="4"/>
  <c r="AD315" i="4"/>
  <c r="AE316" i="4"/>
  <c r="AD229" i="4"/>
  <c r="AE230" i="4"/>
  <c r="AD100" i="4"/>
  <c r="AE242" i="6"/>
  <c r="AE167" i="5"/>
  <c r="AE101" i="4"/>
  <c r="AE299" i="4"/>
  <c r="AF300" i="4"/>
  <c r="AE574" i="4"/>
  <c r="AD170" i="4"/>
  <c r="AE171" i="4"/>
  <c r="AD473" i="4"/>
  <c r="AE474" i="4"/>
  <c r="AC178" i="4"/>
  <c r="AD179" i="4"/>
  <c r="AC307" i="4"/>
  <c r="AD308" i="4"/>
  <c r="AD609" i="4"/>
  <c r="AC202" i="4"/>
  <c r="AD203" i="4"/>
  <c r="AD480" i="4"/>
  <c r="AB589" i="4"/>
  <c r="AC590" i="4"/>
  <c r="AB229" i="4"/>
  <c r="AC230" i="4"/>
  <c r="AA194" i="4"/>
  <c r="AC195" i="4"/>
  <c r="AB557" i="4"/>
  <c r="AC558" i="4"/>
  <c r="AB358" i="4"/>
  <c r="AC359" i="4"/>
  <c r="AA162" i="4"/>
  <c r="AB163" i="4"/>
  <c r="AA444" i="4"/>
  <c r="AB445" i="4"/>
  <c r="AA428" i="4"/>
  <c r="AB429" i="4"/>
  <c r="Z452" i="4"/>
  <c r="AB453" i="4"/>
  <c r="AA344" i="4"/>
  <c r="AB345" i="4"/>
  <c r="Z307" i="4"/>
  <c r="AA308" i="4"/>
  <c r="Z215" i="4"/>
  <c r="AA216" i="4"/>
  <c r="Z487" i="4"/>
  <c r="AA488" i="4"/>
  <c r="Y49" i="4"/>
  <c r="Z50" i="4"/>
  <c r="Z186" i="4"/>
  <c r="AA187" i="4"/>
  <c r="Z549" i="4"/>
  <c r="AA550" i="4"/>
  <c r="Z33" i="4"/>
  <c r="AA239" i="6"/>
  <c r="AA164" i="5"/>
  <c r="AA34" i="4"/>
  <c r="AA121" i="6"/>
  <c r="AA46" i="5"/>
  <c r="Y86" i="4"/>
  <c r="Z87" i="4"/>
  <c r="Z243" i="6"/>
  <c r="Z168" i="5"/>
  <c r="Y291" i="4"/>
  <c r="Z292" i="4"/>
  <c r="Y57" i="4"/>
  <c r="Z58" i="4"/>
  <c r="Y473" i="4"/>
  <c r="Z474" i="4"/>
  <c r="Y242" i="6"/>
  <c r="Y101" i="4"/>
  <c r="Y167" i="5"/>
  <c r="Y215" i="4"/>
  <c r="Z216" i="4"/>
  <c r="X609" i="4"/>
  <c r="R608" i="4"/>
  <c r="R214" i="4"/>
  <c r="X291" i="4"/>
  <c r="X307" i="4"/>
  <c r="X208" i="6"/>
  <c r="Y208" i="6" s="1"/>
  <c r="Z208" i="6" s="1"/>
  <c r="AA208" i="6" s="1"/>
  <c r="AB208" i="6" s="1"/>
  <c r="AC208" i="6" s="1"/>
  <c r="AD208" i="6" s="1"/>
  <c r="AE208" i="6" s="1"/>
  <c r="AF208" i="6" s="1"/>
  <c r="AG208" i="6" s="1"/>
  <c r="AH208" i="6" s="1"/>
  <c r="AI208" i="6" s="1"/>
  <c r="X133" i="5"/>
  <c r="Y133" i="5" s="1"/>
  <c r="Z133" i="5" s="1"/>
  <c r="AA133" i="5" s="1"/>
  <c r="AB133" i="5" s="1"/>
  <c r="AC133" i="5" s="1"/>
  <c r="AD133" i="5" s="1"/>
  <c r="AE133" i="5" s="1"/>
  <c r="AF133" i="5" s="1"/>
  <c r="AG133" i="5" s="1"/>
  <c r="AH133" i="5" s="1"/>
  <c r="AI133" i="5" s="1"/>
  <c r="X241" i="6"/>
  <c r="X166" i="5"/>
  <c r="R72" i="4"/>
  <c r="X169" i="5"/>
  <c r="R92" i="4"/>
  <c r="X244" i="6"/>
  <c r="X557" i="4"/>
  <c r="X487" i="4"/>
  <c r="R99" i="4"/>
  <c r="X242" i="6"/>
  <c r="X210" i="6"/>
  <c r="Y210" i="6" s="1"/>
  <c r="Z210" i="6" s="1"/>
  <c r="AA210" i="6" s="1"/>
  <c r="AB210" i="6" s="1"/>
  <c r="AC210" i="6" s="1"/>
  <c r="AD210" i="6" s="1"/>
  <c r="AE210" i="6" s="1"/>
  <c r="AF210" i="6" s="1"/>
  <c r="AG210" i="6" s="1"/>
  <c r="AH210" i="6" s="1"/>
  <c r="AI210" i="6" s="1"/>
  <c r="X135" i="5"/>
  <c r="Y135" i="5" s="1"/>
  <c r="Z135" i="5" s="1"/>
  <c r="AA135" i="5" s="1"/>
  <c r="AB135" i="5" s="1"/>
  <c r="AC135" i="5" s="1"/>
  <c r="AD135" i="5" s="1"/>
  <c r="AE135" i="5" s="1"/>
  <c r="AF135" i="5" s="1"/>
  <c r="AG135" i="5" s="1"/>
  <c r="AH135" i="5" s="1"/>
  <c r="AI135" i="5" s="1"/>
  <c r="X167" i="5"/>
  <c r="X58" i="4"/>
  <c r="R56" i="4"/>
  <c r="AH57" i="4"/>
  <c r="AI58" i="4"/>
  <c r="AI480" i="4"/>
  <c r="AH616" i="4"/>
  <c r="AI617" i="4"/>
  <c r="AK165" i="5"/>
  <c r="AE194" i="4"/>
  <c r="AG195" i="4"/>
  <c r="AK101" i="4"/>
  <c r="AK558" i="4"/>
  <c r="AJ299" i="4"/>
  <c r="AJ358" i="4"/>
  <c r="AI452" i="4"/>
  <c r="Y299" i="4"/>
  <c r="Z300" i="4"/>
  <c r="X550" i="4"/>
  <c r="R548" i="4"/>
  <c r="AF581" i="4"/>
  <c r="AH582" i="4"/>
  <c r="AI358" i="4"/>
  <c r="AJ359" i="4"/>
  <c r="AF602" i="4"/>
  <c r="AG603" i="4"/>
  <c r="AG420" i="4"/>
  <c r="AH421" i="4"/>
  <c r="AD452" i="4"/>
  <c r="AF453" i="4"/>
  <c r="AD162" i="4"/>
  <c r="AE163" i="4"/>
  <c r="AD358" i="4"/>
  <c r="AE359" i="4"/>
  <c r="AC186" i="4"/>
  <c r="AD187" i="4"/>
  <c r="AC420" i="4"/>
  <c r="AD421" i="4"/>
  <c r="AC487" i="4"/>
  <c r="AD488" i="4"/>
  <c r="AB573" i="4"/>
  <c r="AC574" i="4"/>
  <c r="AA581" i="4"/>
  <c r="AC582" i="4"/>
  <c r="AB444" i="4"/>
  <c r="AC445" i="4"/>
  <c r="AB202" i="4"/>
  <c r="AC203" i="4"/>
  <c r="AA565" i="4"/>
  <c r="AB566" i="4"/>
  <c r="Y87" i="4"/>
  <c r="Y243" i="6"/>
  <c r="Y168" i="5"/>
  <c r="Y165" i="5"/>
  <c r="Y66" i="4"/>
  <c r="Y240" i="6"/>
  <c r="AA609" i="4"/>
  <c r="Z609" i="4"/>
  <c r="Y300" i="4"/>
  <c r="X437" i="4"/>
  <c r="R435" i="4"/>
  <c r="X171" i="4"/>
  <c r="X132" i="5"/>
  <c r="Y132" i="5" s="1"/>
  <c r="Z132" i="5" s="1"/>
  <c r="AA132" i="5" s="1"/>
  <c r="AB132" i="5" s="1"/>
  <c r="AC132" i="5" s="1"/>
  <c r="AD132" i="5" s="1"/>
  <c r="AE132" i="5" s="1"/>
  <c r="AF132" i="5" s="1"/>
  <c r="AG132" i="5" s="1"/>
  <c r="AH132" i="5" s="1"/>
  <c r="AI132" i="5" s="1"/>
  <c r="X240" i="6"/>
  <c r="R64" i="4"/>
  <c r="X165" i="5"/>
  <c r="X65" i="4"/>
  <c r="X207" i="6"/>
  <c r="Y207" i="6" s="1"/>
  <c r="Z207" i="6" s="1"/>
  <c r="AA207" i="6" s="1"/>
  <c r="AB207" i="6" s="1"/>
  <c r="AC207" i="6" s="1"/>
  <c r="AD207" i="6" s="1"/>
  <c r="AE207" i="6" s="1"/>
  <c r="AF207" i="6" s="1"/>
  <c r="AG207" i="6" s="1"/>
  <c r="AH207" i="6" s="1"/>
  <c r="AI207" i="6" s="1"/>
  <c r="X86" i="4"/>
  <c r="X480" i="4"/>
  <c r="R479" i="4"/>
  <c r="R472" i="4"/>
  <c r="X316" i="4"/>
  <c r="R314" i="4"/>
  <c r="R572" i="4"/>
  <c r="AH49" i="4"/>
  <c r="AI50" i="4"/>
  <c r="AH428" i="4"/>
  <c r="AI429" i="4"/>
  <c r="AJ308" i="4"/>
  <c r="AK242" i="6"/>
  <c r="AK136" i="6"/>
  <c r="AH344" i="4"/>
  <c r="AI345" i="4"/>
  <c r="AK31" i="5"/>
  <c r="AK61" i="5"/>
  <c r="AI351" i="4"/>
  <c r="AK58" i="4"/>
  <c r="AK216" i="4"/>
  <c r="AK566" i="4"/>
  <c r="AJ33" i="4"/>
  <c r="AJ57" i="4"/>
  <c r="AJ444" i="4"/>
  <c r="AJ420" i="4"/>
  <c r="AH178" i="4"/>
  <c r="AI179" i="4"/>
  <c r="AF436" i="4"/>
  <c r="AG437" i="4"/>
  <c r="Y460" i="4"/>
  <c r="Z461" i="4"/>
  <c r="Y178" i="4"/>
  <c r="Z179" i="4"/>
  <c r="AH215" i="4"/>
  <c r="AI216" i="4"/>
  <c r="AG307" i="4"/>
  <c r="AH308" i="4"/>
  <c r="AI420" i="4"/>
  <c r="AJ421" i="4"/>
  <c r="AE170" i="4"/>
  <c r="AF171" i="4"/>
  <c r="AG49" i="4"/>
  <c r="AH50" i="4"/>
  <c r="AG202" i="4"/>
  <c r="AH203" i="4"/>
  <c r="AE573" i="4"/>
  <c r="AF574" i="4"/>
  <c r="AD549" i="4"/>
  <c r="AE550" i="4"/>
  <c r="AD33" i="4"/>
  <c r="AE34" i="4"/>
  <c r="AE239" i="6"/>
  <c r="AE164" i="5"/>
  <c r="AE46" i="5"/>
  <c r="AE121" i="6"/>
  <c r="AC33" i="4"/>
  <c r="AD164" i="5"/>
  <c r="AD34" i="4"/>
  <c r="AD239" i="6"/>
  <c r="AD46" i="5"/>
  <c r="AD121" i="6"/>
  <c r="AC602" i="4"/>
  <c r="AD603" i="4"/>
  <c r="AC436" i="4"/>
  <c r="AD437" i="4"/>
  <c r="AB100" i="4"/>
  <c r="AC167" i="5"/>
  <c r="AC242" i="6"/>
  <c r="AC101" i="4"/>
  <c r="AB57" i="4"/>
  <c r="AC58" i="4"/>
  <c r="AA170" i="4"/>
  <c r="AB171" i="4"/>
  <c r="AA178" i="4"/>
  <c r="AB179" i="4"/>
  <c r="AB186" i="4"/>
  <c r="AC187" i="4"/>
  <c r="Z86" i="4"/>
  <c r="AA168" i="5"/>
  <c r="AA87" i="4"/>
  <c r="AA243" i="6"/>
  <c r="Z565" i="4"/>
  <c r="AA566" i="4"/>
  <c r="Y186" i="4"/>
  <c r="Z187" i="4"/>
  <c r="AB460" i="4"/>
  <c r="AA460" i="4"/>
  <c r="AB461" i="4"/>
  <c r="Z573" i="4"/>
  <c r="AA574" i="4"/>
  <c r="Z162" i="4"/>
  <c r="AA163" i="4"/>
  <c r="Z460" i="4"/>
  <c r="AA461" i="4"/>
  <c r="AH549" i="4"/>
  <c r="AI550" i="4"/>
  <c r="AE557" i="4"/>
  <c r="AF558" i="4"/>
  <c r="AF428" i="4"/>
  <c r="AG429" i="4"/>
  <c r="AD323" i="4"/>
  <c r="AF324" i="4"/>
  <c r="AG602" i="4"/>
  <c r="AH603" i="4"/>
  <c r="AJ480" i="4"/>
  <c r="AE41" i="4"/>
  <c r="AF42" i="4"/>
  <c r="AH65" i="4"/>
  <c r="AJ66" i="4"/>
  <c r="AJ165" i="5"/>
  <c r="AJ240" i="6"/>
  <c r="AF299" i="4"/>
  <c r="AG300" i="4"/>
  <c r="AE452" i="4"/>
  <c r="AG453" i="4"/>
  <c r="AI73" i="4"/>
  <c r="AJ166" i="5"/>
  <c r="AJ74" i="4"/>
  <c r="AJ241" i="6"/>
  <c r="AI33" i="4"/>
  <c r="AJ121" i="6"/>
  <c r="AJ46" i="5"/>
  <c r="AJ239" i="6"/>
  <c r="AJ164" i="5"/>
  <c r="AJ34" i="4"/>
  <c r="AF73" i="4"/>
  <c r="AG241" i="6"/>
  <c r="AG166" i="5"/>
  <c r="AG74" i="4"/>
  <c r="AG444" i="4"/>
  <c r="AH445" i="4"/>
  <c r="AF358" i="4"/>
  <c r="AG359" i="4"/>
  <c r="AG460" i="4"/>
  <c r="AH461" i="4"/>
  <c r="AH452" i="4"/>
  <c r="AJ453" i="4"/>
  <c r="AI428" i="4"/>
  <c r="AJ429" i="4"/>
  <c r="AF194" i="4"/>
  <c r="AH195" i="4"/>
  <c r="AF100" i="4"/>
  <c r="AG242" i="6"/>
  <c r="AG101" i="4"/>
  <c r="AG167" i="5"/>
  <c r="AJ186" i="4"/>
  <c r="AI186" i="4"/>
  <c r="AJ187" i="4"/>
  <c r="AE602" i="4"/>
  <c r="AF603" i="4"/>
  <c r="AE420" i="4"/>
  <c r="AF421" i="4"/>
  <c r="AE428" i="4"/>
  <c r="AF429" i="4"/>
  <c r="AD291" i="4"/>
  <c r="AE292" i="4"/>
  <c r="AD186" i="4"/>
  <c r="AE187" i="4"/>
  <c r="AD616" i="4"/>
  <c r="AE617" i="4"/>
  <c r="AE487" i="4"/>
  <c r="AF488" i="4"/>
  <c r="AC473" i="4"/>
  <c r="AD474" i="4"/>
  <c r="AC358" i="4"/>
  <c r="AD359" i="4"/>
  <c r="AD215" i="4"/>
  <c r="AC215" i="4"/>
  <c r="AD216" i="4"/>
  <c r="AC460" i="4"/>
  <c r="AD461" i="4"/>
  <c r="AC291" i="4"/>
  <c r="AD292" i="4"/>
  <c r="AB315" i="4"/>
  <c r="AC316" i="4"/>
  <c r="AC162" i="4"/>
  <c r="AD163" i="4"/>
  <c r="AB602" i="4"/>
  <c r="AC603" i="4"/>
  <c r="AB549" i="4"/>
  <c r="AC550" i="4"/>
  <c r="AA323" i="4"/>
  <c r="AC324" i="4"/>
  <c r="AD573" i="4"/>
  <c r="AC573" i="4"/>
  <c r="AD574" i="4"/>
  <c r="AA589" i="4"/>
  <c r="AB590" i="4"/>
  <c r="AA100" i="4"/>
  <c r="AB101" i="4"/>
  <c r="AB167" i="5"/>
  <c r="AB242" i="6"/>
  <c r="AA229" i="4"/>
  <c r="AB230" i="4"/>
  <c r="AB420" i="4"/>
  <c r="AC421" i="4"/>
  <c r="AB344" i="4"/>
  <c r="AC345" i="4"/>
  <c r="AA331" i="4"/>
  <c r="AB332" i="4"/>
  <c r="Y344" i="4"/>
  <c r="Z345" i="4"/>
  <c r="Y444" i="4"/>
  <c r="Z445" i="4"/>
  <c r="AA169" i="5"/>
  <c r="AA93" i="4"/>
  <c r="AA244" i="6"/>
  <c r="Z229" i="4"/>
  <c r="AA230" i="4"/>
  <c r="Y420" i="4"/>
  <c r="Z421" i="4"/>
  <c r="Z428" i="4"/>
  <c r="AA429" i="4"/>
  <c r="Y41" i="4"/>
  <c r="Z42" i="4"/>
  <c r="Z480" i="4"/>
  <c r="Y573" i="4"/>
  <c r="Z574" i="4"/>
  <c r="Z453" i="4"/>
  <c r="Y461" i="4"/>
  <c r="Y487" i="4"/>
  <c r="Z488" i="4"/>
  <c r="X324" i="4"/>
  <c r="X323" i="4"/>
  <c r="R322" i="4"/>
  <c r="X187" i="4"/>
  <c r="R185" i="4"/>
  <c r="X358" i="4"/>
  <c r="X429" i="4"/>
  <c r="R427" i="4"/>
  <c r="X436" i="4"/>
  <c r="Y557" i="4"/>
  <c r="Z558" i="4"/>
  <c r="Z351" i="4"/>
  <c r="X50" i="4"/>
  <c r="R48" i="4"/>
  <c r="AH73" i="4"/>
  <c r="AI74" i="4"/>
  <c r="AI241" i="6"/>
  <c r="AI166" i="5"/>
  <c r="AH86" i="4"/>
  <c r="AI243" i="6"/>
  <c r="AI87" i="4"/>
  <c r="AI168" i="5"/>
  <c r="AH202" i="4"/>
  <c r="AI203" i="4"/>
  <c r="AI307" i="4"/>
  <c r="AK240" i="6"/>
  <c r="AK223" i="6"/>
  <c r="AH602" i="4"/>
  <c r="AI603" i="4"/>
  <c r="AK167" i="5"/>
  <c r="AH557" i="4"/>
  <c r="AI558" i="4"/>
  <c r="AK66" i="4"/>
  <c r="AK179" i="4"/>
  <c r="AK203" i="4"/>
  <c r="AK453" i="4"/>
  <c r="AJ100" i="4"/>
  <c r="AJ202" i="4"/>
  <c r="AI581" i="4"/>
  <c r="AF331" i="4"/>
  <c r="AG332" i="4"/>
  <c r="AI549" i="4"/>
  <c r="AH186" i="4"/>
  <c r="AI187" i="4"/>
  <c r="AI473" i="4"/>
  <c r="AJ474" i="4"/>
  <c r="AF57" i="4"/>
  <c r="AG58" i="4"/>
  <c r="AG178" i="4"/>
  <c r="AH179" i="4"/>
  <c r="AI162" i="4"/>
  <c r="AJ163" i="4"/>
  <c r="AF291" i="4"/>
  <c r="AG292" i="4"/>
  <c r="AE616" i="4"/>
  <c r="AF617" i="4"/>
  <c r="AA358" i="4"/>
  <c r="AB359" i="4"/>
  <c r="AA215" i="4"/>
  <c r="AB216" i="4"/>
  <c r="AA436" i="4"/>
  <c r="AB437" i="4"/>
  <c r="Z473" i="4"/>
  <c r="AA474" i="4"/>
  <c r="AA573" i="4"/>
  <c r="AB574" i="4"/>
  <c r="Y323" i="4"/>
  <c r="AA324" i="4"/>
  <c r="AA57" i="4"/>
  <c r="AB58" i="4"/>
  <c r="Z331" i="4"/>
  <c r="AA332" i="4"/>
  <c r="Z57" i="4"/>
  <c r="AA58" i="4"/>
  <c r="Y616" i="4"/>
  <c r="Z617" i="4"/>
  <c r="Z589" i="4"/>
  <c r="AA590" i="4"/>
  <c r="Y93" i="4"/>
  <c r="Y244" i="6"/>
  <c r="Y169" i="5"/>
  <c r="X300" i="4"/>
  <c r="R298" i="4"/>
  <c r="AE49" i="4"/>
  <c r="AF50" i="4"/>
  <c r="AG169" i="5"/>
  <c r="AG244" i="6"/>
  <c r="AG93" i="4"/>
  <c r="AF202" i="4"/>
  <c r="AG203" i="4"/>
  <c r="AG33" i="4"/>
  <c r="AH34" i="4"/>
  <c r="AH164" i="5"/>
  <c r="AH239" i="6"/>
  <c r="AH121" i="6"/>
  <c r="AH46" i="5"/>
  <c r="AD49" i="4"/>
  <c r="AE50" i="4"/>
  <c r="AE331" i="4"/>
  <c r="AF332" i="4"/>
  <c r="AD436" i="4"/>
  <c r="AE437" i="4"/>
  <c r="AA33" i="4"/>
  <c r="AB34" i="4"/>
  <c r="AB46" i="5"/>
  <c r="AB121" i="6"/>
  <c r="AB239" i="6"/>
  <c r="AB164" i="5"/>
  <c r="Z194" i="4"/>
  <c r="AB195" i="4"/>
  <c r="AA473" i="4"/>
  <c r="AB474" i="4"/>
  <c r="AA86" i="4"/>
  <c r="AB87" i="4"/>
  <c r="AB168" i="5"/>
  <c r="AB243" i="6"/>
  <c r="Y229" i="4"/>
  <c r="Z230" i="4"/>
  <c r="Z444" i="4"/>
  <c r="AA445" i="4"/>
  <c r="Y307" i="4"/>
  <c r="Z308" i="4"/>
  <c r="X590" i="4"/>
  <c r="X162" i="6" s="1"/>
  <c r="R588" i="4"/>
  <c r="X222" i="4"/>
  <c r="R221" i="4"/>
  <c r="X202" i="4"/>
  <c r="X617" i="4"/>
  <c r="R615" i="4"/>
  <c r="X603" i="4"/>
  <c r="R601" i="4"/>
  <c r="R161" i="4"/>
  <c r="X299" i="4"/>
  <c r="X162" i="4"/>
  <c r="X359" i="4"/>
  <c r="R357" i="4"/>
  <c r="X421" i="4"/>
  <c r="R419" i="4"/>
  <c r="AH460" i="4"/>
  <c r="AI461" i="4"/>
  <c r="AG452" i="4"/>
  <c r="AI453" i="4"/>
  <c r="AF573" i="4"/>
  <c r="AG574" i="4"/>
  <c r="AK34" i="5"/>
  <c r="AH33" i="4"/>
  <c r="AI164" i="5"/>
  <c r="AI239" i="6"/>
  <c r="AI34" i="4"/>
  <c r="AI121" i="6"/>
  <c r="AI46" i="5"/>
  <c r="AK42" i="4"/>
  <c r="AK74" i="4"/>
  <c r="AK359" i="4"/>
  <c r="AK195" i="4"/>
  <c r="AI65" i="4"/>
  <c r="AJ315" i="4"/>
  <c r="AJ49" i="4"/>
  <c r="AJ428" i="4"/>
  <c r="AH299" i="4"/>
  <c r="AI300" i="4"/>
  <c r="AD344" i="4"/>
  <c r="AE345" i="4"/>
  <c r="AC100" i="4"/>
  <c r="AD242" i="6"/>
  <c r="AD167" i="5"/>
  <c r="AD101" i="4"/>
  <c r="AB581" i="4"/>
  <c r="AD582" i="4"/>
  <c r="AC549" i="4"/>
  <c r="AD550" i="4"/>
  <c r="AC49" i="4"/>
  <c r="AD50" i="4"/>
  <c r="AB487" i="4"/>
  <c r="AC488" i="4"/>
  <c r="AB307" i="4"/>
  <c r="AC308" i="4"/>
  <c r="AB33" i="4"/>
  <c r="AC46" i="5"/>
  <c r="AC34" i="4"/>
  <c r="AC121" i="6"/>
  <c r="AC239" i="6"/>
  <c r="AC164" i="5"/>
  <c r="AB162" i="4"/>
  <c r="AC163" i="4"/>
  <c r="Y46" i="5"/>
  <c r="Y239" i="6"/>
  <c r="Y34" i="4"/>
  <c r="Y164" i="5"/>
  <c r="Y121" i="6"/>
  <c r="AH436" i="4"/>
  <c r="AI437" i="4"/>
  <c r="AE315" i="4"/>
  <c r="AF316" i="4"/>
  <c r="AH331" i="4"/>
  <c r="AI332" i="4"/>
  <c r="AF65" i="4"/>
  <c r="AH240" i="6"/>
  <c r="AH66" i="4"/>
  <c r="AH165" i="5"/>
  <c r="AI229" i="4"/>
  <c r="AJ230" i="4"/>
  <c r="AI93" i="4"/>
  <c r="AI244" i="6"/>
  <c r="AI169" i="5"/>
  <c r="AD86" i="4"/>
  <c r="AE243" i="6"/>
  <c r="AE168" i="5"/>
  <c r="AE87" i="4"/>
  <c r="AH581" i="4"/>
  <c r="AJ582" i="4"/>
  <c r="AE33" i="4"/>
  <c r="AF121" i="6"/>
  <c r="AF34" i="4"/>
  <c r="AF239" i="6"/>
  <c r="AF46" i="5"/>
  <c r="AF164" i="5"/>
  <c r="AJ169" i="5"/>
  <c r="AJ244" i="6"/>
  <c r="AJ93" i="4"/>
  <c r="AG358" i="4"/>
  <c r="AH359" i="4"/>
  <c r="AE460" i="4"/>
  <c r="AF461" i="4"/>
  <c r="AG162" i="4"/>
  <c r="AH163" i="4"/>
  <c r="AE581" i="4"/>
  <c r="AG582" i="4"/>
  <c r="Z73" i="4"/>
  <c r="AA241" i="6"/>
  <c r="AA74" i="4"/>
  <c r="AA166" i="5"/>
  <c r="Z616" i="4"/>
  <c r="AA617" i="4"/>
  <c r="Z315" i="4"/>
  <c r="AA316" i="4"/>
  <c r="Y65" i="4"/>
  <c r="AA240" i="6"/>
  <c r="AA66" i="4"/>
  <c r="AA165" i="5"/>
  <c r="Z436" i="4"/>
  <c r="AA437" i="4"/>
  <c r="Y602" i="4"/>
  <c r="Z603" i="4"/>
  <c r="AG616" i="4"/>
  <c r="AH617" i="4"/>
  <c r="AH323" i="4"/>
  <c r="AJ324" i="4"/>
  <c r="AC565" i="4"/>
  <c r="AD566" i="4"/>
  <c r="AC444" i="4"/>
  <c r="AD445" i="4"/>
  <c r="AB41" i="4"/>
  <c r="AC42" i="4"/>
  <c r="AB436" i="4"/>
  <c r="AC437" i="4"/>
  <c r="AB86" i="4"/>
  <c r="AC168" i="5"/>
  <c r="AC87" i="4"/>
  <c r="AC243" i="6"/>
  <c r="AA602" i="4"/>
  <c r="AB603" i="4"/>
  <c r="Z49" i="4"/>
  <c r="AA50" i="4"/>
  <c r="Z100" i="4"/>
  <c r="AA101" i="4"/>
  <c r="AA167" i="5"/>
  <c r="AA242" i="6"/>
  <c r="Z420" i="4"/>
  <c r="AA421" i="4"/>
  <c r="Z344" i="4"/>
  <c r="AA345" i="4"/>
  <c r="Z358" i="4"/>
  <c r="AA359" i="4"/>
  <c r="Z178" i="4"/>
  <c r="AA179" i="4"/>
  <c r="R179" i="4" s="1"/>
  <c r="Y581" i="4"/>
  <c r="AA582" i="4"/>
  <c r="Z299" i="4"/>
  <c r="AA300" i="4"/>
  <c r="Y171" i="4"/>
  <c r="Y315" i="4"/>
  <c r="Z316" i="4"/>
  <c r="Y166" i="5"/>
  <c r="Y74" i="4"/>
  <c r="Y241" i="6"/>
  <c r="Y589" i="4"/>
  <c r="Z590" i="4"/>
  <c r="Y358" i="4"/>
  <c r="Z359" i="4"/>
  <c r="Y170" i="4"/>
  <c r="Z171" i="4"/>
  <c r="X186" i="4"/>
  <c r="X582" i="4"/>
  <c r="R580" i="4"/>
  <c r="X581" i="4"/>
  <c r="X331" i="4"/>
  <c r="X57" i="4"/>
  <c r="X428" i="4"/>
  <c r="X549" i="4"/>
  <c r="R201" i="4"/>
  <c r="X216" i="4"/>
  <c r="X473" i="4"/>
  <c r="X460" i="4"/>
  <c r="X292" i="4"/>
  <c r="R290" i="4"/>
  <c r="R330" i="4"/>
  <c r="AH41" i="4"/>
  <c r="AI42" i="4"/>
  <c r="AK121" i="6"/>
  <c r="AL179" i="6" s="1"/>
  <c r="AK164" i="5"/>
  <c r="AH420" i="4"/>
  <c r="AI421" i="4"/>
  <c r="AK582" i="4"/>
  <c r="AK34" i="4"/>
  <c r="AK292" i="4"/>
  <c r="AK324" i="4"/>
  <c r="AK332" i="4"/>
  <c r="AK480" i="4"/>
  <c r="AJ86" i="4"/>
  <c r="AJ162" i="4"/>
  <c r="AJ344" i="4"/>
  <c r="AJ73" i="4"/>
  <c r="AJ589" i="4"/>
  <c r="AJ557" i="4"/>
  <c r="AI590" i="4"/>
  <c r="AF186" i="4"/>
  <c r="AG187" i="4"/>
  <c r="AI86" i="4"/>
  <c r="AJ87" i="4"/>
  <c r="AJ243" i="6"/>
  <c r="AJ168" i="5"/>
  <c r="AF549" i="4"/>
  <c r="AG550" i="4"/>
  <c r="AG229" i="4"/>
  <c r="AH230" i="4"/>
  <c r="AI344" i="4"/>
  <c r="AJ345" i="4"/>
  <c r="AF41" i="4"/>
  <c r="AG42" i="4"/>
  <c r="AE473" i="4"/>
  <c r="AF474" i="4"/>
  <c r="AC323" i="4"/>
  <c r="AE324" i="4"/>
  <c r="AD57" i="4"/>
  <c r="AE58" i="4"/>
  <c r="AD487" i="4"/>
  <c r="AE488" i="4"/>
  <c r="AH170" i="4"/>
  <c r="AI171" i="4"/>
  <c r="AI589" i="4"/>
  <c r="AJ590" i="4"/>
  <c r="AD460" i="4"/>
  <c r="AE461" i="4"/>
  <c r="AD307" i="4"/>
  <c r="AE308" i="4"/>
  <c r="AC557" i="4"/>
  <c r="AD558" i="4"/>
  <c r="AB452" i="4"/>
  <c r="AD453" i="4"/>
  <c r="AC73" i="4"/>
  <c r="AD166" i="5"/>
  <c r="AD241" i="6"/>
  <c r="AD74" i="4"/>
  <c r="AB299" i="4"/>
  <c r="AC300" i="4"/>
  <c r="AB565" i="4"/>
  <c r="AC566" i="4"/>
  <c r="AB331" i="4"/>
  <c r="AC332" i="4"/>
  <c r="Y202" i="4"/>
  <c r="Z203" i="4"/>
  <c r="R203" i="4" s="1"/>
  <c r="Y565" i="4"/>
  <c r="Z566" i="4"/>
  <c r="AH444" i="4"/>
  <c r="AI445" i="4"/>
  <c r="AH315" i="4"/>
  <c r="AI316" i="4"/>
  <c r="AG73" i="4"/>
  <c r="AH241" i="6"/>
  <c r="AH166" i="5"/>
  <c r="AH74" i="4"/>
  <c r="AE100" i="4"/>
  <c r="AF167" i="5"/>
  <c r="AF242" i="6"/>
  <c r="AF101" i="4"/>
  <c r="AF33" i="4"/>
  <c r="AG121" i="6"/>
  <c r="AG34" i="4"/>
  <c r="AG239" i="6"/>
  <c r="AG164" i="5"/>
  <c r="AG46" i="5"/>
  <c r="AH169" i="5"/>
  <c r="AH93" i="4"/>
  <c r="AH244" i="6"/>
  <c r="AE229" i="4"/>
  <c r="AF230" i="4"/>
  <c r="AG86" i="4"/>
  <c r="AH87" i="4"/>
  <c r="AH243" i="6"/>
  <c r="AH168" i="5"/>
  <c r="AF162" i="4"/>
  <c r="AG163" i="4"/>
  <c r="AG57" i="4"/>
  <c r="AH58" i="4"/>
  <c r="AF307" i="4"/>
  <c r="AG308" i="4"/>
  <c r="AD194" i="4"/>
  <c r="AF195" i="4"/>
  <c r="AE86" i="4"/>
  <c r="AF243" i="6"/>
  <c r="AF168" i="5"/>
  <c r="AF87" i="4"/>
  <c r="AJ351" i="4"/>
  <c r="AE307" i="4"/>
  <c r="AF308" i="4"/>
  <c r="AD428" i="4"/>
  <c r="AE429" i="4"/>
  <c r="AD602" i="4"/>
  <c r="AE603" i="4"/>
  <c r="AD557" i="4"/>
  <c r="AE558" i="4"/>
  <c r="AB65" i="4"/>
  <c r="AD66" i="4"/>
  <c r="AD240" i="6"/>
  <c r="AD165" i="5"/>
  <c r="AC315" i="4"/>
  <c r="AD316" i="4"/>
  <c r="AC589" i="4"/>
  <c r="AD590" i="4"/>
  <c r="AB215" i="4"/>
  <c r="AC216" i="4"/>
  <c r="AC166" i="5"/>
  <c r="AB73" i="4"/>
  <c r="AC74" i="4"/>
  <c r="AC241" i="6"/>
  <c r="AG351" i="4"/>
  <c r="AF589" i="4"/>
  <c r="AG590" i="4"/>
  <c r="AF480" i="4"/>
  <c r="AH565" i="4"/>
  <c r="AG565" i="4"/>
  <c r="AH566" i="4"/>
  <c r="AG549" i="4"/>
  <c r="AH550" i="4"/>
  <c r="AH194" i="4"/>
  <c r="AJ195" i="4"/>
  <c r="AG487" i="4"/>
  <c r="AH488" i="4"/>
  <c r="AG100" i="4"/>
  <c r="AH101" i="4"/>
  <c r="AH167" i="5"/>
  <c r="AH242" i="6"/>
  <c r="AF487" i="4"/>
  <c r="AG488" i="4"/>
  <c r="AI170" i="4"/>
  <c r="AJ171" i="4"/>
  <c r="AF229" i="4"/>
  <c r="AG230" i="4"/>
  <c r="AF315" i="4"/>
  <c r="AG316" i="4"/>
  <c r="AI444" i="4"/>
  <c r="AJ445" i="4"/>
  <c r="AE291" i="4"/>
  <c r="AF292" i="4"/>
  <c r="AE358" i="4"/>
  <c r="AF359" i="4"/>
  <c r="AC194" i="4"/>
  <c r="AE195" i="4"/>
  <c r="AC65" i="4"/>
  <c r="AE66" i="4"/>
  <c r="AE240" i="6"/>
  <c r="AE165" i="5"/>
  <c r="AE216" i="4"/>
  <c r="AD73" i="4"/>
  <c r="AE74" i="4"/>
  <c r="AE241" i="6"/>
  <c r="AE166" i="5"/>
  <c r="AC452" i="4"/>
  <c r="AE453" i="4"/>
  <c r="AC344" i="4"/>
  <c r="AD345" i="4"/>
  <c r="AC299" i="4"/>
  <c r="AD300" i="4"/>
  <c r="AC331" i="4"/>
  <c r="AD332" i="4"/>
  <c r="AC41" i="4"/>
  <c r="AD42" i="4"/>
  <c r="AD420" i="4"/>
  <c r="AE421" i="4"/>
  <c r="AD169" i="5"/>
  <c r="AD93" i="4"/>
  <c r="AD244" i="6"/>
  <c r="AB473" i="4"/>
  <c r="AC474" i="4"/>
  <c r="AA65" i="4"/>
  <c r="AC66" i="4"/>
  <c r="AC165" i="5"/>
  <c r="AC240" i="6"/>
  <c r="AB49" i="4"/>
  <c r="AC50" i="4"/>
  <c r="AA452" i="4"/>
  <c r="AC453" i="4"/>
  <c r="AB616" i="4"/>
  <c r="AC617" i="4"/>
  <c r="AA549" i="4"/>
  <c r="AB550" i="4"/>
  <c r="AC169" i="5"/>
  <c r="AC244" i="6"/>
  <c r="AC93" i="4"/>
  <c r="AA299" i="4"/>
  <c r="AB300" i="4"/>
  <c r="AA186" i="4"/>
  <c r="AB187" i="4"/>
  <c r="AA49" i="4"/>
  <c r="AB50" i="4"/>
  <c r="Z170" i="4"/>
  <c r="AA171" i="4"/>
  <c r="Z65" i="4"/>
  <c r="AB240" i="6"/>
  <c r="AB66" i="4"/>
  <c r="AB165" i="5"/>
  <c r="AB169" i="5"/>
  <c r="AB93" i="4"/>
  <c r="AB244" i="6"/>
  <c r="AA307" i="4"/>
  <c r="AB308" i="4"/>
  <c r="Y436" i="4"/>
  <c r="Z437" i="4"/>
  <c r="AA73" i="4"/>
  <c r="AB166" i="5"/>
  <c r="AB241" i="6"/>
  <c r="AB74" i="4"/>
  <c r="Z557" i="4"/>
  <c r="AA558" i="4"/>
  <c r="Y194" i="4"/>
  <c r="AA195" i="4"/>
  <c r="Y100" i="4"/>
  <c r="Z242" i="6"/>
  <c r="Z167" i="5"/>
  <c r="Z101" i="4"/>
  <c r="Y617" i="4"/>
  <c r="X170" i="4"/>
  <c r="Y33" i="4"/>
  <c r="Z164" i="5"/>
  <c r="Z34" i="4"/>
  <c r="Z239" i="6"/>
  <c r="Z121" i="6"/>
  <c r="Z46" i="5"/>
  <c r="Y549" i="4"/>
  <c r="Z550" i="4"/>
  <c r="R177" i="4"/>
  <c r="X315" i="4"/>
  <c r="R443" i="4"/>
  <c r="X351" i="4"/>
  <c r="R350" i="4"/>
  <c r="X195" i="4"/>
  <c r="R193" i="4"/>
  <c r="X194" i="4"/>
  <c r="X566" i="4"/>
  <c r="R564" i="4"/>
  <c r="X565" i="4"/>
  <c r="X42" i="4"/>
  <c r="R40" i="4"/>
  <c r="R32" i="4"/>
  <c r="X131" i="5"/>
  <c r="Y131" i="5" s="1"/>
  <c r="Z131" i="5" s="1"/>
  <c r="AA131" i="5" s="1"/>
  <c r="AB131" i="5" s="1"/>
  <c r="AC131" i="5" s="1"/>
  <c r="AD131" i="5" s="1"/>
  <c r="AE131" i="5" s="1"/>
  <c r="AF131" i="5" s="1"/>
  <c r="AG131" i="5" s="1"/>
  <c r="AH131" i="5" s="1"/>
  <c r="AI131" i="5" s="1"/>
  <c r="X164" i="5"/>
  <c r="X121" i="6"/>
  <c r="X206" i="6"/>
  <c r="Y206" i="6" s="1"/>
  <c r="Z206" i="6" s="1"/>
  <c r="AA206" i="6" s="1"/>
  <c r="AB206" i="6" s="1"/>
  <c r="AC206" i="6" s="1"/>
  <c r="AD206" i="6" s="1"/>
  <c r="AE206" i="6" s="1"/>
  <c r="AF206" i="6" s="1"/>
  <c r="AG206" i="6" s="1"/>
  <c r="AH206" i="6" s="1"/>
  <c r="AI206" i="6" s="1"/>
  <c r="X239" i="6"/>
  <c r="X46" i="5"/>
  <c r="X444" i="4"/>
  <c r="AI436" i="4"/>
  <c r="AJ437" i="4"/>
  <c r="AH358" i="4"/>
  <c r="AI359" i="4"/>
  <c r="AK239" i="6"/>
  <c r="AK170" i="6"/>
  <c r="AK46" i="5"/>
  <c r="AL104" i="5" s="1"/>
  <c r="AK95" i="5"/>
  <c r="AK93" i="4"/>
  <c r="AK300" i="4"/>
  <c r="AK474" i="4"/>
  <c r="AJ215" i="4"/>
  <c r="AI323" i="4"/>
  <c r="AJ170" i="4"/>
  <c r="AJ178" i="4"/>
  <c r="AJ473" i="4"/>
  <c r="AJ436" i="4"/>
  <c r="AH589" i="4"/>
  <c r="AL7" i="3"/>
  <c r="AL8" i="2"/>
  <c r="AL31" i="2"/>
  <c r="X41" i="2"/>
  <c r="AC60" i="2" s="1"/>
  <c r="R36" i="2"/>
  <c r="AK231" i="2"/>
  <c r="AK274" i="2" s="1"/>
  <c r="AK87" i="3" s="1"/>
  <c r="AL231" i="2"/>
  <c r="AL274" i="2" s="1"/>
  <c r="X60" i="2" l="1"/>
  <c r="X291" i="2" s="1"/>
  <c r="AG60" i="2"/>
  <c r="AE60" i="2"/>
  <c r="Z60" i="2"/>
  <c r="AA60" i="2"/>
  <c r="R101" i="4"/>
  <c r="R222" i="4"/>
  <c r="R566" i="4"/>
  <c r="R33" i="4"/>
  <c r="R315" i="4"/>
  <c r="AJ60" i="2"/>
  <c r="AI60" i="2"/>
  <c r="AH60" i="2"/>
  <c r="AF60" i="2"/>
  <c r="R582" i="4"/>
  <c r="R195" i="4"/>
  <c r="R230" i="4"/>
  <c r="R164" i="5"/>
  <c r="R453" i="4"/>
  <c r="R460" i="4"/>
  <c r="R581" i="4"/>
  <c r="X87" i="5"/>
  <c r="R170" i="4"/>
  <c r="R589" i="4"/>
  <c r="X167" i="6"/>
  <c r="R202" i="4"/>
  <c r="R332" i="4"/>
  <c r="R93" i="4"/>
  <c r="R215" i="4"/>
  <c r="R229" i="4"/>
  <c r="R461" i="4"/>
  <c r="R445" i="4"/>
  <c r="AK164" i="6"/>
  <c r="X157" i="6"/>
  <c r="R74" i="4"/>
  <c r="X158" i="6"/>
  <c r="R351" i="4"/>
  <c r="R49" i="4"/>
  <c r="R602" i="4"/>
  <c r="R187" i="4"/>
  <c r="R574" i="4"/>
  <c r="R420" i="4"/>
  <c r="R308" i="4"/>
  <c r="R87" i="4"/>
  <c r="R616" i="4"/>
  <c r="R573" i="4"/>
  <c r="R474" i="4"/>
  <c r="R163" i="4"/>
  <c r="R292" i="4"/>
  <c r="R331" i="4"/>
  <c r="X90" i="5"/>
  <c r="R178" i="4"/>
  <c r="R66" i="4"/>
  <c r="AI90" i="5"/>
  <c r="AI165" i="6"/>
  <c r="Z179" i="6"/>
  <c r="Y124" i="6"/>
  <c r="AD92" i="5"/>
  <c r="AD167" i="6"/>
  <c r="AJ83" i="5"/>
  <c r="AJ158" i="6"/>
  <c r="AJ162" i="6"/>
  <c r="AJ87" i="5"/>
  <c r="R171" i="4"/>
  <c r="X82" i="5"/>
  <c r="AJ210" i="6"/>
  <c r="AK210" i="6" s="1"/>
  <c r="R210" i="6"/>
  <c r="Y163" i="6"/>
  <c r="Y88" i="5"/>
  <c r="AG164" i="6"/>
  <c r="AG89" i="5"/>
  <c r="AJ209" i="6"/>
  <c r="AK209" i="6" s="1"/>
  <c r="R209" i="6"/>
  <c r="X160" i="6"/>
  <c r="X161" i="6"/>
  <c r="AE166" i="6"/>
  <c r="AE91" i="5"/>
  <c r="X83" i="5"/>
  <c r="AB83" i="5"/>
  <c r="AB158" i="6"/>
  <c r="X154" i="5"/>
  <c r="AI162" i="6"/>
  <c r="AI87" i="5"/>
  <c r="AJ131" i="5"/>
  <c r="AK131" i="5" s="1"/>
  <c r="R131" i="5"/>
  <c r="R194" i="4"/>
  <c r="X85" i="5"/>
  <c r="AA161" i="6"/>
  <c r="AA86" i="5"/>
  <c r="AG163" i="6"/>
  <c r="AG88" i="5"/>
  <c r="AH162" i="6"/>
  <c r="AH87" i="5"/>
  <c r="R473" i="4"/>
  <c r="AJ104" i="5"/>
  <c r="AI49" i="5"/>
  <c r="AA157" i="6"/>
  <c r="AA82" i="5"/>
  <c r="AI179" i="6"/>
  <c r="AH124" i="6"/>
  <c r="AH161" i="6"/>
  <c r="AH86" i="5"/>
  <c r="R429" i="4"/>
  <c r="AA164" i="6"/>
  <c r="AA89" i="5"/>
  <c r="AC157" i="6"/>
  <c r="AC82" i="5"/>
  <c r="AJ157" i="6"/>
  <c r="AJ82" i="5"/>
  <c r="AK92" i="5"/>
  <c r="AK167" i="6"/>
  <c r="R242" i="6"/>
  <c r="R166" i="5"/>
  <c r="R609" i="4"/>
  <c r="AB104" i="5"/>
  <c r="AA49" i="5"/>
  <c r="AD166" i="6"/>
  <c r="AD91" i="5"/>
  <c r="AF160" i="6"/>
  <c r="AF85" i="5"/>
  <c r="AI167" i="6"/>
  <c r="AI92" i="5"/>
  <c r="AE165" i="6"/>
  <c r="AE90" i="5"/>
  <c r="AI160" i="6"/>
  <c r="AI85" i="5"/>
  <c r="Y60" i="2"/>
  <c r="R168" i="5"/>
  <c r="AK165" i="6"/>
  <c r="AK90" i="5"/>
  <c r="AI104" i="5"/>
  <c r="AH49" i="5"/>
  <c r="AG90" i="5"/>
  <c r="AG165" i="6"/>
  <c r="AK60" i="2"/>
  <c r="AB60" i="2"/>
  <c r="Y157" i="6"/>
  <c r="Y82" i="5"/>
  <c r="AB160" i="6"/>
  <c r="AB85" i="5"/>
  <c r="AC160" i="6"/>
  <c r="AC85" i="5"/>
  <c r="AH167" i="6"/>
  <c r="AH92" i="5"/>
  <c r="AF164" i="6"/>
  <c r="AF89" i="5"/>
  <c r="AG83" i="5"/>
  <c r="AG158" i="6"/>
  <c r="AJ164" i="6"/>
  <c r="AJ89" i="5"/>
  <c r="AJ161" i="6"/>
  <c r="AJ86" i="5"/>
  <c r="AK83" i="5"/>
  <c r="AK158" i="6"/>
  <c r="R216" i="4"/>
  <c r="AA85" i="5"/>
  <c r="AA160" i="6"/>
  <c r="AA162" i="6"/>
  <c r="AA87" i="5"/>
  <c r="AG104" i="5"/>
  <c r="AF49" i="5"/>
  <c r="AE164" i="6"/>
  <c r="AE89" i="5"/>
  <c r="Y158" i="6"/>
  <c r="Y83" i="5"/>
  <c r="AD179" i="6"/>
  <c r="AC124" i="6"/>
  <c r="AJ179" i="6"/>
  <c r="AI124" i="6"/>
  <c r="R34" i="4"/>
  <c r="X165" i="6"/>
  <c r="AJ166" i="6"/>
  <c r="AJ91" i="5"/>
  <c r="X92" i="5"/>
  <c r="R323" i="4"/>
  <c r="AI161" i="6"/>
  <c r="AI86" i="5"/>
  <c r="AJ160" i="6"/>
  <c r="AJ85" i="5"/>
  <c r="AF179" i="6"/>
  <c r="AE124" i="6"/>
  <c r="AK49" i="5"/>
  <c r="AJ207" i="6"/>
  <c r="AK207" i="6" s="1"/>
  <c r="R207" i="6"/>
  <c r="R437" i="4"/>
  <c r="R241" i="6"/>
  <c r="AB179" i="6"/>
  <c r="AA124" i="6"/>
  <c r="AH91" i="5"/>
  <c r="AH166" i="6"/>
  <c r="AC163" i="6"/>
  <c r="AC88" i="5"/>
  <c r="AG159" i="6"/>
  <c r="AG84" i="5"/>
  <c r="AK89" i="5"/>
  <c r="AB159" i="6"/>
  <c r="AB84" i="5"/>
  <c r="AH104" i="5"/>
  <c r="AG49" i="5"/>
  <c r="Z91" i="5"/>
  <c r="Z166" i="6"/>
  <c r="Y166" i="6"/>
  <c r="Y91" i="5"/>
  <c r="AD161" i="6"/>
  <c r="AD86" i="5"/>
  <c r="AA159" i="6"/>
  <c r="AA84" i="5"/>
  <c r="AG166" i="6"/>
  <c r="AG91" i="5"/>
  <c r="AC162" i="6"/>
  <c r="AC87" i="5"/>
  <c r="AH179" i="6"/>
  <c r="AG124" i="6"/>
  <c r="AD162" i="6"/>
  <c r="AD87" i="5"/>
  <c r="AI163" i="6"/>
  <c r="AI88" i="5"/>
  <c r="R186" i="4"/>
  <c r="Y162" i="6"/>
  <c r="Y87" i="5"/>
  <c r="AC83" i="5"/>
  <c r="AC158" i="6"/>
  <c r="AC166" i="6"/>
  <c r="AC91" i="5"/>
  <c r="AI158" i="6"/>
  <c r="AI83" i="5"/>
  <c r="R421" i="4"/>
  <c r="AI164" i="6"/>
  <c r="AI89" i="5"/>
  <c r="R50" i="4"/>
  <c r="R324" i="4"/>
  <c r="AG92" i="5"/>
  <c r="AG167" i="6"/>
  <c r="AK104" i="5"/>
  <c r="AJ49" i="5"/>
  <c r="AH159" i="6"/>
  <c r="AH84" i="5"/>
  <c r="Z163" i="6"/>
  <c r="Z88" i="5"/>
  <c r="AF104" i="5"/>
  <c r="AE49" i="5"/>
  <c r="R480" i="4"/>
  <c r="X159" i="6"/>
  <c r="X84" i="5"/>
  <c r="R65" i="4"/>
  <c r="Y164" i="6"/>
  <c r="Y89" i="5"/>
  <c r="R487" i="4"/>
  <c r="AJ133" i="5"/>
  <c r="AK133" i="5" s="1"/>
  <c r="R133" i="5"/>
  <c r="AA158" i="6"/>
  <c r="AA83" i="5"/>
  <c r="AF163" i="6"/>
  <c r="AF88" i="5"/>
  <c r="AF162" i="6"/>
  <c r="AF87" i="5"/>
  <c r="R488" i="4"/>
  <c r="Z160" i="6"/>
  <c r="Z85" i="5"/>
  <c r="AG160" i="6"/>
  <c r="AG85" i="5"/>
  <c r="AF165" i="6"/>
  <c r="AF90" i="5"/>
  <c r="R243" i="6"/>
  <c r="AL8" i="5"/>
  <c r="AL8" i="6"/>
  <c r="AL8" i="4"/>
  <c r="X155" i="5"/>
  <c r="X141" i="5"/>
  <c r="Y104" i="5"/>
  <c r="X49" i="5"/>
  <c r="Z159" i="6"/>
  <c r="Z84" i="5"/>
  <c r="AE160" i="6"/>
  <c r="AE85" i="5"/>
  <c r="AB161" i="6"/>
  <c r="AB86" i="5"/>
  <c r="AF82" i="5"/>
  <c r="AF157" i="6"/>
  <c r="AG161" i="6"/>
  <c r="AG86" i="5"/>
  <c r="R549" i="4"/>
  <c r="Y159" i="6"/>
  <c r="Y84" i="5"/>
  <c r="Z161" i="6"/>
  <c r="Z86" i="5"/>
  <c r="AF158" i="6"/>
  <c r="AF83" i="5"/>
  <c r="Z104" i="5"/>
  <c r="Y49" i="5"/>
  <c r="AD104" i="5"/>
  <c r="AC49" i="5"/>
  <c r="AI159" i="6"/>
  <c r="AI84" i="5"/>
  <c r="R590" i="4"/>
  <c r="AH158" i="6"/>
  <c r="AH83" i="5"/>
  <c r="AA90" i="5"/>
  <c r="AA165" i="6"/>
  <c r="AB92" i="5"/>
  <c r="AB167" i="6"/>
  <c r="AG162" i="6"/>
  <c r="AG87" i="5"/>
  <c r="AJ124" i="6"/>
  <c r="AK179" i="6"/>
  <c r="AC167" i="6"/>
  <c r="AC92" i="5"/>
  <c r="AE179" i="6"/>
  <c r="AD124" i="6"/>
  <c r="X89" i="5"/>
  <c r="X163" i="6"/>
  <c r="X88" i="5"/>
  <c r="R86" i="4"/>
  <c r="R165" i="5"/>
  <c r="R557" i="4"/>
  <c r="AJ208" i="6"/>
  <c r="AK208" i="6" s="1"/>
  <c r="R208" i="6"/>
  <c r="AD159" i="6"/>
  <c r="AD84" i="5"/>
  <c r="AE159" i="6"/>
  <c r="AE84" i="5"/>
  <c r="AL615" i="4"/>
  <c r="AL556" i="4"/>
  <c r="AL601" i="4"/>
  <c r="AL603" i="4" s="1"/>
  <c r="AL588" i="4"/>
  <c r="AL590" i="4" s="1"/>
  <c r="AL608" i="4"/>
  <c r="AL609" i="4" s="1"/>
  <c r="AL548" i="4"/>
  <c r="AL572" i="4"/>
  <c r="AL564" i="4"/>
  <c r="AL566" i="4" s="1"/>
  <c r="AL443" i="4"/>
  <c r="AL445" i="4" s="1"/>
  <c r="AL350" i="4"/>
  <c r="AL161" i="4"/>
  <c r="AL163" i="4" s="1"/>
  <c r="AL85" i="4"/>
  <c r="AL87" i="4" s="1"/>
  <c r="AL56" i="4"/>
  <c r="AL58" i="4" s="1"/>
  <c r="AL306" i="4"/>
  <c r="AL435" i="4"/>
  <c r="AL437" i="4" s="1"/>
  <c r="AL298" i="4"/>
  <c r="AL201" i="4"/>
  <c r="AL203" i="4" s="1"/>
  <c r="AL40" i="4"/>
  <c r="AL32" i="4"/>
  <c r="AL34" i="4" s="1"/>
  <c r="AL486" i="4"/>
  <c r="AL488" i="4" s="1"/>
  <c r="AL427" i="4"/>
  <c r="AL429" i="4" s="1"/>
  <c r="AL290" i="4"/>
  <c r="AL292" i="4" s="1"/>
  <c r="AL169" i="4"/>
  <c r="AL171" i="4" s="1"/>
  <c r="AL64" i="4"/>
  <c r="AL66" i="4" s="1"/>
  <c r="AL479" i="4"/>
  <c r="AL580" i="4"/>
  <c r="AL582" i="4" s="1"/>
  <c r="AL472" i="4"/>
  <c r="AL357" i="4"/>
  <c r="AL359" i="4" s="1"/>
  <c r="AL343" i="4"/>
  <c r="AL345" i="4" s="1"/>
  <c r="AL185" i="4"/>
  <c r="AL187" i="4" s="1"/>
  <c r="AL459" i="4"/>
  <c r="AL461" i="4" s="1"/>
  <c r="AL330" i="4"/>
  <c r="AL332" i="4" s="1"/>
  <c r="AL221" i="4"/>
  <c r="AL222" i="4" s="1"/>
  <c r="AL177" i="4"/>
  <c r="AL48" i="4"/>
  <c r="AL50" i="4" s="1"/>
  <c r="AL451" i="4"/>
  <c r="AL453" i="4" s="1"/>
  <c r="AL322" i="4"/>
  <c r="AL324" i="4" s="1"/>
  <c r="AL228" i="4"/>
  <c r="AL230" i="4" s="1"/>
  <c r="AL419" i="4"/>
  <c r="AL421" i="4" s="1"/>
  <c r="AL314" i="4"/>
  <c r="AL316" i="4" s="1"/>
  <c r="AL214" i="4"/>
  <c r="AL99" i="4"/>
  <c r="AL72" i="4"/>
  <c r="AL74" i="4" s="1"/>
  <c r="AL193" i="4"/>
  <c r="AL195" i="4" s="1"/>
  <c r="AL550" i="4"/>
  <c r="AL617" i="4"/>
  <c r="AL480" i="4"/>
  <c r="AL351" i="4"/>
  <c r="AL308" i="4"/>
  <c r="AL101" i="4"/>
  <c r="AL216" i="4"/>
  <c r="AL42" i="4"/>
  <c r="AL92" i="4"/>
  <c r="AL93" i="4" s="1"/>
  <c r="R169" i="5"/>
  <c r="Z162" i="6"/>
  <c r="Z87" i="5"/>
  <c r="AJ92" i="5"/>
  <c r="AJ167" i="6"/>
  <c r="AB163" i="6"/>
  <c r="AB88" i="5"/>
  <c r="R444" i="4"/>
  <c r="R42" i="4"/>
  <c r="R239" i="6"/>
  <c r="R565" i="4"/>
  <c r="AA104" i="5"/>
  <c r="Z49" i="5"/>
  <c r="Z167" i="6"/>
  <c r="Z92" i="5"/>
  <c r="AC165" i="6"/>
  <c r="AC90" i="5"/>
  <c r="AC159" i="6"/>
  <c r="AC84" i="5"/>
  <c r="AE163" i="6"/>
  <c r="AE88" i="5"/>
  <c r="AH165" i="6"/>
  <c r="AH90" i="5"/>
  <c r="AF92" i="5"/>
  <c r="AF167" i="6"/>
  <c r="AJ163" i="6"/>
  <c r="AJ88" i="5"/>
  <c r="R428" i="4"/>
  <c r="AC164" i="6"/>
  <c r="AC89" i="5"/>
  <c r="AJ165" i="6"/>
  <c r="AJ90" i="5"/>
  <c r="AG179" i="6"/>
  <c r="AF124" i="6"/>
  <c r="AD163" i="6"/>
  <c r="AD88" i="5"/>
  <c r="AH160" i="6"/>
  <c r="AH85" i="5"/>
  <c r="AB82" i="5"/>
  <c r="AB157" i="6"/>
  <c r="AK124" i="6"/>
  <c r="R359" i="4"/>
  <c r="R603" i="4"/>
  <c r="AG82" i="5"/>
  <c r="AG157" i="6"/>
  <c r="Y90" i="5"/>
  <c r="Y165" i="6"/>
  <c r="AH163" i="6"/>
  <c r="AH88" i="5"/>
  <c r="R358" i="4"/>
  <c r="AA91" i="5"/>
  <c r="AA166" i="6"/>
  <c r="AF166" i="6"/>
  <c r="AF91" i="5"/>
  <c r="AI82" i="5"/>
  <c r="AI157" i="6"/>
  <c r="AE104" i="5"/>
  <c r="AD49" i="5"/>
  <c r="X164" i="6"/>
  <c r="R550" i="4"/>
  <c r="R58" i="4"/>
  <c r="R307" i="4"/>
  <c r="Y167" i="6"/>
  <c r="Y92" i="5"/>
  <c r="R100" i="4"/>
  <c r="R345" i="4"/>
  <c r="AL114" i="6"/>
  <c r="AL115" i="6"/>
  <c r="AL98" i="6"/>
  <c r="AL61" i="6"/>
  <c r="AL49" i="6"/>
  <c r="AL18" i="6"/>
  <c r="AL101" i="6"/>
  <c r="AL50" i="6"/>
  <c r="AL79" i="6"/>
  <c r="AL78" i="6"/>
  <c r="AL51" i="6"/>
  <c r="AL89" i="6"/>
  <c r="AL81" i="6"/>
  <c r="AL39" i="6"/>
  <c r="AL85" i="6"/>
  <c r="AL99" i="6"/>
  <c r="AL71" i="6"/>
  <c r="AL69" i="6"/>
  <c r="AL37" i="6"/>
  <c r="AL80" i="6"/>
  <c r="AL58" i="6"/>
  <c r="AL91" i="6"/>
  <c r="AL67" i="6"/>
  <c r="AL29" i="6"/>
  <c r="AL17" i="6"/>
  <c r="AL100" i="6"/>
  <c r="AL26" i="6"/>
  <c r="AL113" i="6"/>
  <c r="AL65" i="6"/>
  <c r="AL68" i="6"/>
  <c r="AL95" i="6"/>
  <c r="AL150" i="6"/>
  <c r="AL60" i="6"/>
  <c r="AL47" i="6"/>
  <c r="AL90" i="6"/>
  <c r="AL40" i="6"/>
  <c r="AL15" i="6"/>
  <c r="AL75" i="6"/>
  <c r="AL27" i="6"/>
  <c r="AL59" i="6"/>
  <c r="AL55" i="6"/>
  <c r="AL19" i="6"/>
  <c r="AL41" i="6"/>
  <c r="AL28" i="6"/>
  <c r="AL70" i="6"/>
  <c r="AL97" i="6"/>
  <c r="AL48" i="6"/>
  <c r="AL87" i="6"/>
  <c r="AL57" i="6"/>
  <c r="AL38" i="6"/>
  <c r="AL35" i="6"/>
  <c r="AL13" i="6"/>
  <c r="AL77" i="6"/>
  <c r="AL169" i="6"/>
  <c r="AL16" i="6"/>
  <c r="AL168" i="6"/>
  <c r="AL23" i="6"/>
  <c r="AL45" i="6"/>
  <c r="AL88" i="6"/>
  <c r="AL25" i="6"/>
  <c r="AL242" i="6"/>
  <c r="AL243" i="6"/>
  <c r="AL244" i="6"/>
  <c r="R244" i="6"/>
  <c r="X216" i="6"/>
  <c r="X230" i="6"/>
  <c r="R121" i="6"/>
  <c r="X124" i="6"/>
  <c r="Y179" i="6"/>
  <c r="AB90" i="5"/>
  <c r="AB165" i="6"/>
  <c r="AD165" i="6"/>
  <c r="AD90" i="5"/>
  <c r="Z158" i="6"/>
  <c r="Z83" i="5"/>
  <c r="AH164" i="6"/>
  <c r="AH89" i="5"/>
  <c r="AJ206" i="6"/>
  <c r="AK206" i="6" s="1"/>
  <c r="AL206" i="6" s="1"/>
  <c r="R206" i="6"/>
  <c r="AA179" i="6"/>
  <c r="Z124" i="6"/>
  <c r="AB87" i="5"/>
  <c r="AB162" i="6"/>
  <c r="AD85" i="5"/>
  <c r="AD160" i="6"/>
  <c r="AC161" i="6"/>
  <c r="AC86" i="5"/>
  <c r="R57" i="4"/>
  <c r="AA167" i="6"/>
  <c r="AA92" i="5"/>
  <c r="AE82" i="5"/>
  <c r="AE157" i="6"/>
  <c r="AH82" i="5"/>
  <c r="AH157" i="6"/>
  <c r="R162" i="4"/>
  <c r="AB89" i="5"/>
  <c r="AB164" i="6"/>
  <c r="AC179" i="6"/>
  <c r="AB124" i="6"/>
  <c r="AK160" i="6"/>
  <c r="AK85" i="5"/>
  <c r="AE158" i="6"/>
  <c r="AE83" i="5"/>
  <c r="R240" i="6"/>
  <c r="R167" i="5"/>
  <c r="R291" i="4"/>
  <c r="Z157" i="6"/>
  <c r="Z82" i="5"/>
  <c r="AE167" i="6"/>
  <c r="AE92" i="5"/>
  <c r="AE161" i="6"/>
  <c r="AE86" i="5"/>
  <c r="X91" i="5"/>
  <c r="R558" i="4"/>
  <c r="R344" i="4"/>
  <c r="AL39" i="5"/>
  <c r="AL40" i="5"/>
  <c r="AL24" i="5"/>
  <c r="AL94" i="5"/>
  <c r="AL75" i="5"/>
  <c r="AL25" i="5"/>
  <c r="AL21" i="5"/>
  <c r="AL20" i="5"/>
  <c r="AL23" i="5"/>
  <c r="AL38" i="5"/>
  <c r="AL22" i="5"/>
  <c r="AL93" i="5"/>
  <c r="AL26" i="5"/>
  <c r="AL13" i="5"/>
  <c r="AL16" i="5"/>
  <c r="AL165" i="5"/>
  <c r="AL166" i="5"/>
  <c r="AL167" i="5"/>
  <c r="AL168" i="5"/>
  <c r="AL164" i="5"/>
  <c r="AL169" i="5"/>
  <c r="Y161" i="6"/>
  <c r="Y86" i="5"/>
  <c r="AI166" i="6"/>
  <c r="AI91" i="5"/>
  <c r="X86" i="5"/>
  <c r="AE162" i="6"/>
  <c r="AE87" i="5"/>
  <c r="AF159" i="6"/>
  <c r="AF84" i="5"/>
  <c r="AK162" i="6"/>
  <c r="AK87" i="5"/>
  <c r="R299" i="4"/>
  <c r="R617" i="4"/>
  <c r="AA163" i="6"/>
  <c r="AA88" i="5"/>
  <c r="AC104" i="5"/>
  <c r="AB49" i="5"/>
  <c r="R300" i="4"/>
  <c r="R436" i="4"/>
  <c r="AF161" i="6"/>
  <c r="AF86" i="5"/>
  <c r="AB166" i="6"/>
  <c r="AB91" i="5"/>
  <c r="AD158" i="6"/>
  <c r="AD83" i="5"/>
  <c r="AD157" i="6"/>
  <c r="AD82" i="5"/>
  <c r="R316" i="4"/>
  <c r="AJ132" i="5"/>
  <c r="AK132" i="5" s="1"/>
  <c r="AL132" i="5" s="1"/>
  <c r="R132" i="5"/>
  <c r="Y160" i="6"/>
  <c r="Y85" i="5"/>
  <c r="AJ135" i="5"/>
  <c r="AK135" i="5" s="1"/>
  <c r="AL135" i="5" s="1"/>
  <c r="R135" i="5"/>
  <c r="Z164" i="6"/>
  <c r="Z89" i="5"/>
  <c r="X166" i="6"/>
  <c r="R452" i="4"/>
  <c r="R41" i="4"/>
  <c r="Z165" i="6"/>
  <c r="Z90" i="5"/>
  <c r="AD164" i="6"/>
  <c r="AD89" i="5"/>
  <c r="AJ134" i="5"/>
  <c r="AK134" i="5" s="1"/>
  <c r="AL134" i="5" s="1"/>
  <c r="R134" i="5"/>
  <c r="R73" i="4"/>
  <c r="AH291" i="2"/>
  <c r="AH72" i="3"/>
  <c r="AA291" i="2"/>
  <c r="AA72" i="3"/>
  <c r="X72" i="3"/>
  <c r="AC291" i="2"/>
  <c r="AC72" i="3"/>
  <c r="AK291" i="2"/>
  <c r="AK72" i="3"/>
  <c r="AF291" i="2"/>
  <c r="AF72" i="3"/>
  <c r="AB291" i="2"/>
  <c r="AB72" i="3"/>
  <c r="AJ291" i="2"/>
  <c r="AJ72" i="3"/>
  <c r="AG291" i="2"/>
  <c r="AG72" i="3"/>
  <c r="Z291" i="2"/>
  <c r="Z72" i="3"/>
  <c r="AI291" i="2"/>
  <c r="AI72" i="3"/>
  <c r="AE291" i="2"/>
  <c r="AE72" i="3"/>
  <c r="AD60" i="2"/>
  <c r="AL87" i="3"/>
  <c r="AM7" i="2"/>
  <c r="AL8" i="3"/>
  <c r="AL36" i="2"/>
  <c r="AL41" i="2" s="1"/>
  <c r="R41" i="2"/>
  <c r="AJ48" i="2"/>
  <c r="AD48" i="2"/>
  <c r="AA48" i="2"/>
  <c r="AF48" i="2"/>
  <c r="AK48" i="2"/>
  <c r="AE48" i="2"/>
  <c r="AB48" i="2"/>
  <c r="AG48" i="2"/>
  <c r="AI48" i="2"/>
  <c r="AH48" i="2"/>
  <c r="Y48" i="2"/>
  <c r="Z48" i="2"/>
  <c r="X48" i="2"/>
  <c r="AC48" i="2"/>
  <c r="AL39" i="3"/>
  <c r="AL40" i="3"/>
  <c r="AF231" i="2"/>
  <c r="AF274" i="2" s="1"/>
  <c r="AF87" i="3" s="1"/>
  <c r="AC231" i="2"/>
  <c r="AC274" i="2" s="1"/>
  <c r="AC87" i="3" s="1"/>
  <c r="Y231" i="2"/>
  <c r="Y274" i="2" s="1"/>
  <c r="Y87" i="3" s="1"/>
  <c r="AB231" i="2"/>
  <c r="AB274" i="2" s="1"/>
  <c r="AB87" i="3" s="1"/>
  <c r="AG231" i="2"/>
  <c r="AG274" i="2" s="1"/>
  <c r="AG87" i="3" s="1"/>
  <c r="Z231" i="2"/>
  <c r="Z274" i="2" s="1"/>
  <c r="Z87" i="3" s="1"/>
  <c r="AJ231" i="2"/>
  <c r="AJ274" i="2" s="1"/>
  <c r="AJ87" i="3" s="1"/>
  <c r="AA231" i="2"/>
  <c r="AA274" i="2" s="1"/>
  <c r="AA87" i="3" s="1"/>
  <c r="AI231" i="2"/>
  <c r="AI274" i="2" s="1"/>
  <c r="AI87" i="3" s="1"/>
  <c r="AH231" i="2"/>
  <c r="AH274" i="2" s="1"/>
  <c r="AH87" i="3" s="1"/>
  <c r="AD231" i="2"/>
  <c r="AD274" i="2" s="1"/>
  <c r="AD87" i="3" s="1"/>
  <c r="AE231" i="2"/>
  <c r="AE274" i="2" s="1"/>
  <c r="AE87" i="3" s="1"/>
  <c r="R235" i="2"/>
  <c r="T235" i="2"/>
  <c r="AL239" i="6" l="1"/>
  <c r="AL240" i="6"/>
  <c r="AL241" i="6"/>
  <c r="AL121" i="6"/>
  <c r="X212" i="6"/>
  <c r="Z128" i="3"/>
  <c r="AL170" i="6"/>
  <c r="X224" i="6"/>
  <c r="AL148" i="5"/>
  <c r="AL165" i="6"/>
  <c r="AL90" i="5"/>
  <c r="AL154" i="5" s="1"/>
  <c r="AL167" i="6"/>
  <c r="AL92" i="5"/>
  <c r="AC128" i="3"/>
  <c r="R87" i="5"/>
  <c r="AL46" i="5"/>
  <c r="AL155" i="5" s="1"/>
  <c r="R158" i="6"/>
  <c r="R162" i="6"/>
  <c r="AL223" i="6"/>
  <c r="R167" i="6"/>
  <c r="AL216" i="6"/>
  <c r="AD154" i="5"/>
  <c r="Z212" i="6"/>
  <c r="AL85" i="5"/>
  <c r="AL160" i="6"/>
  <c r="AL87" i="5"/>
  <c r="AL136" i="5"/>
  <c r="AL106" i="6"/>
  <c r="AL136" i="6"/>
  <c r="AH78" i="5"/>
  <c r="AJ194" i="4"/>
  <c r="AJ452" i="4"/>
  <c r="AK358" i="4"/>
  <c r="AK487" i="4"/>
  <c r="AK86" i="4"/>
  <c r="AK589" i="4"/>
  <c r="X228" i="6"/>
  <c r="R163" i="6"/>
  <c r="Y228" i="6"/>
  <c r="Z228" i="6"/>
  <c r="AA228" i="6"/>
  <c r="AB228" i="6"/>
  <c r="AC228" i="6"/>
  <c r="AD228" i="6"/>
  <c r="AE228" i="6"/>
  <c r="AF228" i="6"/>
  <c r="AG228" i="6"/>
  <c r="AH228" i="6"/>
  <c r="AI228" i="6"/>
  <c r="R228" i="6" s="1"/>
  <c r="AJ228" i="6"/>
  <c r="AJ154" i="5"/>
  <c r="AB154" i="5"/>
  <c r="R83" i="5"/>
  <c r="AH212" i="6"/>
  <c r="AD224" i="6"/>
  <c r="Z224" i="6"/>
  <c r="Z153" i="6"/>
  <c r="Z78" i="5"/>
  <c r="AD78" i="5"/>
  <c r="AB227" i="6"/>
  <c r="AH153" i="6"/>
  <c r="AK73" i="4"/>
  <c r="AK49" i="4"/>
  <c r="AK473" i="4"/>
  <c r="AK33" i="4"/>
  <c r="AK162" i="4"/>
  <c r="AK602" i="4"/>
  <c r="R89" i="5"/>
  <c r="X150" i="5"/>
  <c r="X138" i="5"/>
  <c r="R84" i="5"/>
  <c r="Y150" i="5"/>
  <c r="Y138" i="5"/>
  <c r="Z150" i="5"/>
  <c r="Z138" i="5"/>
  <c r="AA150" i="5"/>
  <c r="AA138" i="5"/>
  <c r="AB138" i="5"/>
  <c r="AB150" i="5"/>
  <c r="AC150" i="5"/>
  <c r="AC138" i="5"/>
  <c r="AD138" i="5"/>
  <c r="AD150" i="5"/>
  <c r="AE138" i="5"/>
  <c r="AE150" i="5"/>
  <c r="AF138" i="5"/>
  <c r="AF150" i="5"/>
  <c r="AG138" i="5"/>
  <c r="AG150" i="5"/>
  <c r="AH138" i="5"/>
  <c r="AH150" i="5"/>
  <c r="AI150" i="5"/>
  <c r="R150" i="5" s="1"/>
  <c r="AI138" i="5"/>
  <c r="R138" i="5" s="1"/>
  <c r="R92" i="5"/>
  <c r="AG153" i="6"/>
  <c r="Y72" i="3"/>
  <c r="Y291" i="2"/>
  <c r="R85" i="5"/>
  <c r="AI154" i="5"/>
  <c r="R154" i="5" s="1"/>
  <c r="AA154" i="5"/>
  <c r="AG212" i="6"/>
  <c r="AC224" i="6"/>
  <c r="Y212" i="6"/>
  <c r="AL61" i="5"/>
  <c r="AD153" i="6"/>
  <c r="R164" i="6"/>
  <c r="AK100" i="4"/>
  <c r="AL179" i="4"/>
  <c r="AK178" i="4"/>
  <c r="AJ581" i="4"/>
  <c r="AK41" i="4"/>
  <c r="AK557" i="4"/>
  <c r="X213" i="6"/>
  <c r="R159" i="6"/>
  <c r="X225" i="6"/>
  <c r="Y213" i="6"/>
  <c r="Z213" i="6"/>
  <c r="Z225" i="6"/>
  <c r="AA213" i="6"/>
  <c r="AA225" i="6"/>
  <c r="AB225" i="6"/>
  <c r="AB213" i="6"/>
  <c r="AC213" i="6"/>
  <c r="AC225" i="6"/>
  <c r="AD213" i="6"/>
  <c r="AD225" i="6"/>
  <c r="AE213" i="6"/>
  <c r="AE225" i="6"/>
  <c r="AF213" i="6"/>
  <c r="AF225" i="6"/>
  <c r="AG213" i="6"/>
  <c r="AG225" i="6"/>
  <c r="AH225" i="6"/>
  <c r="AH213" i="6"/>
  <c r="AI225" i="6"/>
  <c r="R225" i="6" s="1"/>
  <c r="AI213" i="6"/>
  <c r="R213" i="6" s="1"/>
  <c r="AG78" i="5"/>
  <c r="AH154" i="5"/>
  <c r="Z154" i="5"/>
  <c r="AL209" i="6"/>
  <c r="AG224" i="6"/>
  <c r="AC212" i="6"/>
  <c r="Y224" i="6"/>
  <c r="X140" i="5"/>
  <c r="X152" i="5"/>
  <c r="R91" i="5"/>
  <c r="Y140" i="5"/>
  <c r="Y152" i="5"/>
  <c r="Z140" i="5"/>
  <c r="Z152" i="5"/>
  <c r="AA140" i="5"/>
  <c r="AA152" i="5"/>
  <c r="AB152" i="5"/>
  <c r="AB140" i="5"/>
  <c r="AC152" i="5"/>
  <c r="AC140" i="5"/>
  <c r="AD152" i="5"/>
  <c r="AD140" i="5"/>
  <c r="AE152" i="5"/>
  <c r="AE140" i="5"/>
  <c r="AF140" i="5"/>
  <c r="AF152" i="5"/>
  <c r="AG152" i="5"/>
  <c r="AG140" i="5"/>
  <c r="AH152" i="5"/>
  <c r="AH140" i="5"/>
  <c r="AI140" i="5"/>
  <c r="R140" i="5" s="1"/>
  <c r="AI152" i="5"/>
  <c r="R152" i="5" s="1"/>
  <c r="AJ152" i="5"/>
  <c r="AJ140" i="5"/>
  <c r="R161" i="6"/>
  <c r="AB153" i="6"/>
  <c r="AL211" i="6"/>
  <c r="AL162" i="6"/>
  <c r="AL558" i="4"/>
  <c r="AK215" i="4"/>
  <c r="AK202" i="4"/>
  <c r="AK444" i="4"/>
  <c r="AK616" i="4"/>
  <c r="AL208" i="6"/>
  <c r="X52" i="5"/>
  <c r="Y52" i="5" s="1"/>
  <c r="R49" i="5"/>
  <c r="AJ52" i="5"/>
  <c r="AG154" i="5"/>
  <c r="Y154" i="5"/>
  <c r="AL210" i="6"/>
  <c r="AJ224" i="6"/>
  <c r="AF224" i="6"/>
  <c r="AB224" i="6"/>
  <c r="AB78" i="5"/>
  <c r="AL109" i="6"/>
  <c r="AK315" i="4"/>
  <c r="AK331" i="4"/>
  <c r="AJ65" i="4"/>
  <c r="AK299" i="4"/>
  <c r="AK565" i="4"/>
  <c r="R104" i="5"/>
  <c r="Y155" i="5"/>
  <c r="Y141" i="5"/>
  <c r="Z141" i="5"/>
  <c r="Z155" i="5"/>
  <c r="AA155" i="5"/>
  <c r="AA141" i="5"/>
  <c r="AB155" i="5"/>
  <c r="AB141" i="5"/>
  <c r="AC155" i="5"/>
  <c r="AC141" i="5"/>
  <c r="AD141" i="5"/>
  <c r="AD155" i="5"/>
  <c r="AE155" i="5"/>
  <c r="AE141" i="5"/>
  <c r="AF141" i="5"/>
  <c r="AF155" i="5"/>
  <c r="AG141" i="5"/>
  <c r="AG155" i="5"/>
  <c r="AH155" i="5"/>
  <c r="AH141" i="5"/>
  <c r="AI155" i="5"/>
  <c r="R155" i="5" s="1"/>
  <c r="AI141" i="5"/>
  <c r="R141" i="5" s="1"/>
  <c r="AJ155" i="5"/>
  <c r="AJ141" i="5"/>
  <c r="AK141" i="5"/>
  <c r="AK155" i="5"/>
  <c r="AL133" i="5"/>
  <c r="AL207" i="6"/>
  <c r="AL131" i="5"/>
  <c r="AF154" i="5"/>
  <c r="X78" i="5"/>
  <c r="X137" i="5"/>
  <c r="X149" i="5"/>
  <c r="R82" i="5"/>
  <c r="Y137" i="5"/>
  <c r="Y149" i="5"/>
  <c r="Z149" i="5"/>
  <c r="Z137" i="5"/>
  <c r="AA137" i="5"/>
  <c r="AA149" i="5"/>
  <c r="AB149" i="5"/>
  <c r="AB137" i="5"/>
  <c r="AC137" i="5"/>
  <c r="AC149" i="5"/>
  <c r="AD149" i="5"/>
  <c r="AD137" i="5"/>
  <c r="AE149" i="5"/>
  <c r="AE137" i="5"/>
  <c r="AF149" i="5"/>
  <c r="AF137" i="5"/>
  <c r="AG137" i="5"/>
  <c r="AG149" i="5"/>
  <c r="AH137" i="5"/>
  <c r="AH149" i="5"/>
  <c r="AI137" i="5"/>
  <c r="R137" i="5" s="1"/>
  <c r="AI149" i="5"/>
  <c r="R149" i="5" s="1"/>
  <c r="AJ137" i="5"/>
  <c r="AJ149" i="5"/>
  <c r="AJ212" i="6"/>
  <c r="AF212" i="6"/>
  <c r="AB212" i="6"/>
  <c r="X128" i="3"/>
  <c r="X140" i="3"/>
  <c r="Y140" i="3"/>
  <c r="Y128" i="3"/>
  <c r="Z140" i="3"/>
  <c r="AA140" i="3"/>
  <c r="AB140" i="3"/>
  <c r="AC140" i="3"/>
  <c r="AD140" i="3"/>
  <c r="AE140" i="3"/>
  <c r="AF140" i="3"/>
  <c r="AG140" i="3"/>
  <c r="AH140" i="3"/>
  <c r="AI140" i="3"/>
  <c r="R140" i="3" s="1"/>
  <c r="AJ140" i="3"/>
  <c r="AK140" i="3"/>
  <c r="AM7" i="6"/>
  <c r="AM179" i="6" s="1"/>
  <c r="AM7" i="5"/>
  <c r="AM7" i="4"/>
  <c r="AB128" i="3"/>
  <c r="X215" i="6"/>
  <c r="R166" i="6"/>
  <c r="X227" i="6"/>
  <c r="Y227" i="6"/>
  <c r="Y215" i="6"/>
  <c r="Z215" i="6"/>
  <c r="Z227" i="6"/>
  <c r="AA215" i="6"/>
  <c r="AA227" i="6"/>
  <c r="AB215" i="6"/>
  <c r="AC227" i="6"/>
  <c r="AC215" i="6"/>
  <c r="AD227" i="6"/>
  <c r="AD215" i="6"/>
  <c r="AE215" i="6"/>
  <c r="AE227" i="6"/>
  <c r="AF215" i="6"/>
  <c r="AF227" i="6"/>
  <c r="AG227" i="6"/>
  <c r="AG215" i="6"/>
  <c r="AH227" i="6"/>
  <c r="AH215" i="6"/>
  <c r="AI227" i="6"/>
  <c r="R227" i="6" s="1"/>
  <c r="AI215" i="6"/>
  <c r="R215" i="6" s="1"/>
  <c r="AJ227" i="6"/>
  <c r="AJ215" i="6"/>
  <c r="R179" i="6"/>
  <c r="Y230" i="6"/>
  <c r="Y216" i="6"/>
  <c r="Z230" i="6"/>
  <c r="Z216" i="6"/>
  <c r="AA230" i="6"/>
  <c r="AA216" i="6"/>
  <c r="AB216" i="6"/>
  <c r="AB230" i="6"/>
  <c r="AC216" i="6"/>
  <c r="AC230" i="6"/>
  <c r="AD216" i="6"/>
  <c r="AD230" i="6"/>
  <c r="AE230" i="6"/>
  <c r="AE216" i="6"/>
  <c r="AF216" i="6"/>
  <c r="AF230" i="6"/>
  <c r="AG230" i="6"/>
  <c r="AG216" i="6"/>
  <c r="AH230" i="6"/>
  <c r="AH216" i="6"/>
  <c r="AI216" i="6"/>
  <c r="R216" i="6" s="1"/>
  <c r="AI230" i="6"/>
  <c r="R230" i="6" s="1"/>
  <c r="AJ216" i="6"/>
  <c r="AJ230" i="6"/>
  <c r="AK216" i="6"/>
  <c r="AK230" i="6"/>
  <c r="AK420" i="4"/>
  <c r="AK460" i="4"/>
  <c r="AK170" i="4"/>
  <c r="AK436" i="4"/>
  <c r="AK573" i="4"/>
  <c r="AA153" i="6"/>
  <c r="AF78" i="5"/>
  <c r="R165" i="6"/>
  <c r="X229" i="6"/>
  <c r="Y229" i="6"/>
  <c r="Z229" i="6"/>
  <c r="AA229" i="6"/>
  <c r="AB229" i="6"/>
  <c r="AC229" i="6"/>
  <c r="AD229" i="6"/>
  <c r="AE229" i="6"/>
  <c r="AF229" i="6"/>
  <c r="AG229" i="6"/>
  <c r="AH229" i="6"/>
  <c r="AI229" i="6"/>
  <c r="R229" i="6" s="1"/>
  <c r="AJ229" i="6"/>
  <c r="AK229" i="6"/>
  <c r="AE78" i="5"/>
  <c r="AE154" i="5"/>
  <c r="R90" i="5"/>
  <c r="AI153" i="6"/>
  <c r="AI224" i="6"/>
  <c r="R224" i="6" s="1"/>
  <c r="AE224" i="6"/>
  <c r="AA224" i="6"/>
  <c r="R157" i="6"/>
  <c r="AL34" i="5"/>
  <c r="AK128" i="3"/>
  <c r="X139" i="5"/>
  <c r="X151" i="5"/>
  <c r="R86" i="5"/>
  <c r="Y151" i="5"/>
  <c r="Y139" i="5"/>
  <c r="Z139" i="5"/>
  <c r="Z151" i="5"/>
  <c r="AA139" i="5"/>
  <c r="AA151" i="5"/>
  <c r="AB139" i="5"/>
  <c r="AB151" i="5"/>
  <c r="AC139" i="5"/>
  <c r="AC151" i="5"/>
  <c r="AD139" i="5"/>
  <c r="AD151" i="5"/>
  <c r="AE139" i="5"/>
  <c r="AE151" i="5"/>
  <c r="AF151" i="5"/>
  <c r="AF139" i="5"/>
  <c r="AG139" i="5"/>
  <c r="AG151" i="5"/>
  <c r="AH151" i="5"/>
  <c r="AH139" i="5"/>
  <c r="AI139" i="5"/>
  <c r="R139" i="5" s="1"/>
  <c r="AI151" i="5"/>
  <c r="R151" i="5" s="1"/>
  <c r="AJ139" i="5"/>
  <c r="AJ151" i="5"/>
  <c r="AL31" i="5"/>
  <c r="AL95" i="5"/>
  <c r="X127" i="6"/>
  <c r="R124" i="6"/>
  <c r="AJ127" i="6"/>
  <c r="AJ129" i="6" s="1"/>
  <c r="AK127" i="6"/>
  <c r="AL180" i="6" s="1"/>
  <c r="AL175" i="6" s="1"/>
  <c r="Y153" i="6"/>
  <c r="AC78" i="5"/>
  <c r="AL300" i="4"/>
  <c r="AK229" i="4"/>
  <c r="AK186" i="4"/>
  <c r="AK291" i="4"/>
  <c r="AK307" i="4"/>
  <c r="AK549" i="4"/>
  <c r="AA78" i="5"/>
  <c r="AF153" i="6"/>
  <c r="AE153" i="6"/>
  <c r="X226" i="6"/>
  <c r="X214" i="6"/>
  <c r="Y226" i="6"/>
  <c r="Y214" i="6"/>
  <c r="Z214" i="6"/>
  <c r="Z226" i="6"/>
  <c r="AA226" i="6"/>
  <c r="AA214" i="6"/>
  <c r="AB214" i="6"/>
  <c r="AB226" i="6"/>
  <c r="AC214" i="6"/>
  <c r="AC226" i="6"/>
  <c r="AD214" i="6"/>
  <c r="AD226" i="6"/>
  <c r="AE226" i="6"/>
  <c r="AE214" i="6"/>
  <c r="AF226" i="6"/>
  <c r="AF214" i="6"/>
  <c r="AG214" i="6"/>
  <c r="AG226" i="6"/>
  <c r="AH214" i="6"/>
  <c r="AH226" i="6"/>
  <c r="AI214" i="6"/>
  <c r="R214" i="6" s="1"/>
  <c r="AI226" i="6"/>
  <c r="R226" i="6" s="1"/>
  <c r="AJ214" i="6"/>
  <c r="AJ226" i="6"/>
  <c r="AI78" i="5"/>
  <c r="AI212" i="6"/>
  <c r="R212" i="6" s="1"/>
  <c r="AE212" i="6"/>
  <c r="AA212" i="6"/>
  <c r="X153" i="6"/>
  <c r="AM231" i="2"/>
  <c r="AM274" i="2" s="1"/>
  <c r="AA128" i="3"/>
  <c r="AL229" i="6"/>
  <c r="AL230" i="6"/>
  <c r="Y78" i="5"/>
  <c r="AC153" i="6"/>
  <c r="AL574" i="4"/>
  <c r="AL474" i="4"/>
  <c r="AL164" i="6" s="1"/>
  <c r="AJ323" i="4"/>
  <c r="AK344" i="4"/>
  <c r="AK428" i="4"/>
  <c r="AK57" i="4"/>
  <c r="X153" i="5"/>
  <c r="R88" i="5"/>
  <c r="Y153" i="5"/>
  <c r="Z153" i="5"/>
  <c r="AA153" i="5"/>
  <c r="AB153" i="5"/>
  <c r="AC153" i="5"/>
  <c r="AD153" i="5"/>
  <c r="AE153" i="5"/>
  <c r="AF153" i="5"/>
  <c r="AG153" i="5"/>
  <c r="AH153" i="5"/>
  <c r="AI153" i="5"/>
  <c r="R153" i="5" s="1"/>
  <c r="AJ153" i="5"/>
  <c r="AK154" i="5"/>
  <c r="AC154" i="5"/>
  <c r="Y225" i="6"/>
  <c r="R160" i="6"/>
  <c r="AH224" i="6"/>
  <c r="AD212" i="6"/>
  <c r="AG128" i="3"/>
  <c r="AF128" i="3"/>
  <c r="AD128" i="3"/>
  <c r="AI128" i="3"/>
  <c r="R128" i="3" s="1"/>
  <c r="R60" i="2"/>
  <c r="AD291" i="2"/>
  <c r="AD72" i="3"/>
  <c r="AE128" i="3"/>
  <c r="AH128" i="3"/>
  <c r="AJ128" i="3"/>
  <c r="AC13" i="3"/>
  <c r="AC222" i="2"/>
  <c r="AC65" i="2"/>
  <c r="AC228" i="2"/>
  <c r="AC226" i="2"/>
  <c r="AC220" i="2"/>
  <c r="AC224" i="2"/>
  <c r="AB13" i="3"/>
  <c r="AB224" i="2"/>
  <c r="AB222" i="2"/>
  <c r="AB226" i="2"/>
  <c r="AB220" i="2"/>
  <c r="AB228" i="2"/>
  <c r="AB65" i="2"/>
  <c r="AK220" i="2"/>
  <c r="AK13" i="3"/>
  <c r="AK226" i="2"/>
  <c r="AK65" i="2"/>
  <c r="AK222" i="2"/>
  <c r="AK224" i="2"/>
  <c r="AK228" i="2"/>
  <c r="AD13" i="3"/>
  <c r="AD222" i="2"/>
  <c r="AD228" i="2"/>
  <c r="AD226" i="2"/>
  <c r="AD224" i="2"/>
  <c r="AD65" i="2"/>
  <c r="AD220" i="2"/>
  <c r="AL60" i="2"/>
  <c r="AM7" i="3"/>
  <c r="AM8" i="2"/>
  <c r="AM31" i="2"/>
  <c r="X65" i="2"/>
  <c r="X13" i="3"/>
  <c r="X226" i="2"/>
  <c r="X228" i="2"/>
  <c r="X220" i="2"/>
  <c r="X224" i="2"/>
  <c r="R48" i="2"/>
  <c r="X222" i="2"/>
  <c r="Z13" i="3"/>
  <c r="Z228" i="2"/>
  <c r="Z65" i="2"/>
  <c r="Z226" i="2"/>
  <c r="Z224" i="2"/>
  <c r="Z222" i="2"/>
  <c r="Z220" i="2"/>
  <c r="AH13" i="3"/>
  <c r="AH224" i="2"/>
  <c r="AH222" i="2"/>
  <c r="AH228" i="2"/>
  <c r="AH220" i="2"/>
  <c r="AH226" i="2"/>
  <c r="AH65" i="2"/>
  <c r="AJ13" i="3"/>
  <c r="AJ226" i="2"/>
  <c r="AJ228" i="2"/>
  <c r="AJ222" i="2"/>
  <c r="AJ220" i="2"/>
  <c r="AJ224" i="2"/>
  <c r="AJ65" i="2"/>
  <c r="Y13" i="3"/>
  <c r="Y228" i="2"/>
  <c r="Y65" i="2"/>
  <c r="Y222" i="2"/>
  <c r="Y220" i="2"/>
  <c r="Y226" i="2"/>
  <c r="Y224" i="2"/>
  <c r="AI13" i="3"/>
  <c r="AI220" i="2"/>
  <c r="AI228" i="2"/>
  <c r="AI65" i="2"/>
  <c r="AI222" i="2"/>
  <c r="AI226" i="2"/>
  <c r="AI224" i="2"/>
  <c r="AL48" i="2"/>
  <c r="AF13" i="3"/>
  <c r="AF228" i="2"/>
  <c r="AF222" i="2"/>
  <c r="AF220" i="2"/>
  <c r="AF224" i="2"/>
  <c r="AF65" i="2"/>
  <c r="AF226" i="2"/>
  <c r="AG13" i="3"/>
  <c r="AG224" i="2"/>
  <c r="AG220" i="2"/>
  <c r="AG228" i="2"/>
  <c r="AG226" i="2"/>
  <c r="AG222" i="2"/>
  <c r="AG65" i="2"/>
  <c r="AE13" i="3"/>
  <c r="AE226" i="2"/>
  <c r="AE228" i="2"/>
  <c r="AE220" i="2"/>
  <c r="AE222" i="2"/>
  <c r="AE65" i="2"/>
  <c r="AE224" i="2"/>
  <c r="AA13" i="3"/>
  <c r="AA222" i="2"/>
  <c r="AA65" i="2"/>
  <c r="AA224" i="2"/>
  <c r="AA220" i="2"/>
  <c r="AA226" i="2"/>
  <c r="AA228" i="2"/>
  <c r="R231" i="2"/>
  <c r="AL141" i="5" l="1"/>
  <c r="AM104" i="5"/>
  <c r="AL140" i="3"/>
  <c r="R222" i="2"/>
  <c r="AK129" i="6"/>
  <c r="Z52" i="5"/>
  <c r="Z105" i="5"/>
  <c r="Z100" i="5" s="1"/>
  <c r="Z72" i="5" s="1"/>
  <c r="Y54" i="5"/>
  <c r="AK82" i="5"/>
  <c r="AK157" i="6"/>
  <c r="X129" i="6"/>
  <c r="AK166" i="6"/>
  <c r="AK91" i="5"/>
  <c r="AM564" i="4"/>
  <c r="AM615" i="4"/>
  <c r="AM548" i="4"/>
  <c r="AM588" i="4"/>
  <c r="AM590" i="4" s="1"/>
  <c r="AM580" i="4"/>
  <c r="AM601" i="4"/>
  <c r="AM608" i="4"/>
  <c r="AM609" i="4" s="1"/>
  <c r="AM572" i="4"/>
  <c r="AM574" i="4" s="1"/>
  <c r="AM419" i="4"/>
  <c r="AM330" i="4"/>
  <c r="AM185" i="4"/>
  <c r="AM290" i="4"/>
  <c r="AM292" i="4" s="1"/>
  <c r="AM556" i="4"/>
  <c r="AM486" i="4"/>
  <c r="AM427" i="4"/>
  <c r="AM429" i="4" s="1"/>
  <c r="AM306" i="4"/>
  <c r="AM177" i="4"/>
  <c r="AM459" i="4"/>
  <c r="AM322" i="4"/>
  <c r="AM324" i="4" s="1"/>
  <c r="AM193" i="4"/>
  <c r="AM195" i="4" s="1"/>
  <c r="AM32" i="4"/>
  <c r="AM451" i="4"/>
  <c r="AM343" i="4"/>
  <c r="AM345" i="4" s="1"/>
  <c r="AM228" i="4"/>
  <c r="AM161" i="4"/>
  <c r="AM64" i="4"/>
  <c r="AM472" i="4"/>
  <c r="AM474" i="4" s="1"/>
  <c r="AM357" i="4"/>
  <c r="AM359" i="4" s="1"/>
  <c r="AM314" i="4"/>
  <c r="AM214" i="4"/>
  <c r="AM99" i="4"/>
  <c r="AM72" i="4"/>
  <c r="AM169" i="4"/>
  <c r="AM479" i="4"/>
  <c r="AM350" i="4"/>
  <c r="AM221" i="4"/>
  <c r="AM222" i="4" s="1"/>
  <c r="AM443" i="4"/>
  <c r="AM298" i="4"/>
  <c r="AM201" i="4"/>
  <c r="AM85" i="4"/>
  <c r="AM56" i="4"/>
  <c r="AM48" i="4"/>
  <c r="AM435" i="4"/>
  <c r="AM437" i="4" s="1"/>
  <c r="AM40" i="4"/>
  <c r="AM42" i="4" s="1"/>
  <c r="AM488" i="4"/>
  <c r="AM461" i="4"/>
  <c r="AM453" i="4"/>
  <c r="AM550" i="4"/>
  <c r="AM617" i="4"/>
  <c r="AM566" i="4"/>
  <c r="AM421" i="4"/>
  <c r="AM351" i="4"/>
  <c r="AM300" i="4"/>
  <c r="AM332" i="4"/>
  <c r="AM603" i="4"/>
  <c r="AM163" i="4"/>
  <c r="AM216" i="4"/>
  <c r="AM187" i="4"/>
  <c r="AM203" i="4"/>
  <c r="AM308" i="4"/>
  <c r="AM179" i="4"/>
  <c r="AM480" i="4"/>
  <c r="AM58" i="4"/>
  <c r="AM66" i="4"/>
  <c r="AM171" i="4"/>
  <c r="AM74" i="4"/>
  <c r="AM50" i="4"/>
  <c r="AM34" i="4"/>
  <c r="AM101" i="4"/>
  <c r="AM230" i="4"/>
  <c r="AM87" i="4"/>
  <c r="AM92" i="4"/>
  <c r="AM93" i="4" s="1"/>
  <c r="AJ159" i="6"/>
  <c r="AJ84" i="5"/>
  <c r="AM210" i="6"/>
  <c r="X231" i="6"/>
  <c r="Y180" i="6"/>
  <c r="AM39" i="5"/>
  <c r="AM40" i="5"/>
  <c r="AM93" i="5"/>
  <c r="AM75" i="5"/>
  <c r="AM23" i="5"/>
  <c r="AM25" i="5"/>
  <c r="AM16" i="5"/>
  <c r="AM20" i="5"/>
  <c r="AM22" i="5"/>
  <c r="AM21" i="5"/>
  <c r="AM24" i="5"/>
  <c r="AM13" i="5"/>
  <c r="AM136" i="5" s="1"/>
  <c r="AM94" i="5"/>
  <c r="AM38" i="5"/>
  <c r="AM26" i="5"/>
  <c r="AM167" i="5"/>
  <c r="AM166" i="5"/>
  <c r="AM168" i="5"/>
  <c r="R78" i="5"/>
  <c r="AK180" i="6"/>
  <c r="AK175" i="6" s="1"/>
  <c r="AL49" i="5"/>
  <c r="AK52" i="5"/>
  <c r="AK105" i="5"/>
  <c r="AK100" i="5" s="1"/>
  <c r="X156" i="5"/>
  <c r="Y105" i="5"/>
  <c r="AM114" i="6"/>
  <c r="AM115" i="6"/>
  <c r="AM98" i="6"/>
  <c r="AM77" i="6"/>
  <c r="AM41" i="6"/>
  <c r="AM65" i="6"/>
  <c r="AM59" i="6"/>
  <c r="AM29" i="6"/>
  <c r="AM100" i="6"/>
  <c r="AM79" i="6"/>
  <c r="AM18" i="6"/>
  <c r="AM90" i="6"/>
  <c r="AM47" i="6"/>
  <c r="AM97" i="6"/>
  <c r="AM78" i="6"/>
  <c r="AM101" i="6"/>
  <c r="AM60" i="6"/>
  <c r="AM19" i="6"/>
  <c r="AM23" i="6"/>
  <c r="AM67" i="6"/>
  <c r="AM81" i="6"/>
  <c r="AM57" i="6"/>
  <c r="AM45" i="6"/>
  <c r="AM99" i="6"/>
  <c r="AM87" i="6"/>
  <c r="AM89" i="6"/>
  <c r="AM39" i="6"/>
  <c r="AM25" i="6"/>
  <c r="AM150" i="6"/>
  <c r="AM88" i="6"/>
  <c r="AM16" i="6"/>
  <c r="AM91" i="6"/>
  <c r="AM35" i="6"/>
  <c r="AM71" i="6"/>
  <c r="AM49" i="6"/>
  <c r="AM48" i="6"/>
  <c r="AM61" i="6"/>
  <c r="AM50" i="6"/>
  <c r="AM168" i="6"/>
  <c r="AM13" i="6"/>
  <c r="AM38" i="6"/>
  <c r="AM95" i="6"/>
  <c r="AM68" i="6"/>
  <c r="AM113" i="6"/>
  <c r="AM51" i="6"/>
  <c r="AM58" i="6"/>
  <c r="AM15" i="6"/>
  <c r="AM85" i="6"/>
  <c r="AM75" i="6"/>
  <c r="AM37" i="6"/>
  <c r="AM26" i="6"/>
  <c r="AM17" i="6"/>
  <c r="AM69" i="6"/>
  <c r="AM55" i="6"/>
  <c r="AM40" i="6"/>
  <c r="AM28" i="6"/>
  <c r="AM80" i="6"/>
  <c r="AM169" i="6"/>
  <c r="AM27" i="6"/>
  <c r="AM70" i="6"/>
  <c r="AM242" i="6"/>
  <c r="AM243" i="6"/>
  <c r="AM241" i="6"/>
  <c r="AM244" i="6"/>
  <c r="AL89" i="5"/>
  <c r="X54" i="5"/>
  <c r="Y127" i="6"/>
  <c r="Z127" i="6" s="1"/>
  <c r="AK161" i="6"/>
  <c r="AK86" i="5"/>
  <c r="AK163" i="6"/>
  <c r="AK88" i="5"/>
  <c r="AL124" i="6"/>
  <c r="AM8" i="5"/>
  <c r="AM8" i="6"/>
  <c r="AM8" i="4"/>
  <c r="X63" i="5"/>
  <c r="X72" i="5"/>
  <c r="X138" i="6"/>
  <c r="R153" i="6"/>
  <c r="X147" i="6"/>
  <c r="AM208" i="6"/>
  <c r="AJ54" i="5"/>
  <c r="AL83" i="5"/>
  <c r="AL158" i="6"/>
  <c r="R291" i="2"/>
  <c r="AL72" i="3"/>
  <c r="AL128" i="3"/>
  <c r="R226" i="2"/>
  <c r="R228" i="2"/>
  <c r="R224" i="2"/>
  <c r="AM87" i="3"/>
  <c r="AF38" i="3"/>
  <c r="AF216" i="2"/>
  <c r="AF271" i="2" s="1"/>
  <c r="Z38" i="3"/>
  <c r="Z216" i="2"/>
  <c r="Z271" i="2" s="1"/>
  <c r="Z68" i="2"/>
  <c r="Z72" i="2"/>
  <c r="Z22" i="3" s="1"/>
  <c r="Z73" i="2"/>
  <c r="Z23" i="3" s="1"/>
  <c r="Z77" i="2"/>
  <c r="Z76" i="2"/>
  <c r="Z70" i="2"/>
  <c r="Z79" i="2"/>
  <c r="Z75" i="2"/>
  <c r="Z25" i="3" s="1"/>
  <c r="Z74" i="2"/>
  <c r="Z78" i="2"/>
  <c r="Z69" i="2"/>
  <c r="Z71" i="2"/>
  <c r="Z21" i="3" s="1"/>
  <c r="R220" i="2"/>
  <c r="AA78" i="2"/>
  <c r="AA79" i="2"/>
  <c r="AA69" i="2"/>
  <c r="AA72" i="2"/>
  <c r="AA77" i="2"/>
  <c r="AA68" i="2"/>
  <c r="AA76" i="2"/>
  <c r="AA73" i="2"/>
  <c r="AA71" i="2"/>
  <c r="AA70" i="2"/>
  <c r="AA74" i="2"/>
  <c r="AA75" i="2"/>
  <c r="AE79" i="2"/>
  <c r="AE71" i="2"/>
  <c r="AE68" i="2"/>
  <c r="AE69" i="2"/>
  <c r="AE76" i="2"/>
  <c r="AE77" i="2"/>
  <c r="AE78" i="2"/>
  <c r="AE72" i="2"/>
  <c r="AE73" i="2"/>
  <c r="AE70" i="2"/>
  <c r="AE75" i="2"/>
  <c r="AE74" i="2"/>
  <c r="AH68" i="2"/>
  <c r="AH79" i="2"/>
  <c r="AH77" i="2"/>
  <c r="AH69" i="2"/>
  <c r="AH78" i="2"/>
  <c r="AH75" i="2"/>
  <c r="AH76" i="2"/>
  <c r="AH73" i="2"/>
  <c r="AH71" i="2"/>
  <c r="AH21" i="3" s="1"/>
  <c r="AH72" i="2"/>
  <c r="AH70" i="2"/>
  <c r="AH74" i="2"/>
  <c r="R13" i="3"/>
  <c r="AB76" i="2"/>
  <c r="AB79" i="2"/>
  <c r="AB72" i="2"/>
  <c r="AB68" i="2"/>
  <c r="AB77" i="2"/>
  <c r="AB74" i="2"/>
  <c r="AB78" i="2"/>
  <c r="AB75" i="2"/>
  <c r="AB70" i="2"/>
  <c r="AB71" i="2"/>
  <c r="AB21" i="3" s="1"/>
  <c r="AB69" i="2"/>
  <c r="AB73" i="2"/>
  <c r="AA38" i="3"/>
  <c r="AA216" i="2"/>
  <c r="AA271" i="2" s="1"/>
  <c r="AE38" i="3"/>
  <c r="AE216" i="2"/>
  <c r="AE271" i="2" s="1"/>
  <c r="AG77" i="2"/>
  <c r="AG75" i="2"/>
  <c r="AG79" i="2"/>
  <c r="AG71" i="2"/>
  <c r="AG70" i="2"/>
  <c r="AG74" i="2"/>
  <c r="AG69" i="2"/>
  <c r="AG72" i="2"/>
  <c r="AG68" i="2"/>
  <c r="AG78" i="2"/>
  <c r="AG73" i="2"/>
  <c r="AG76" i="2"/>
  <c r="AG38" i="3"/>
  <c r="AG216" i="2"/>
  <c r="AG271" i="2" s="1"/>
  <c r="AJ78" i="2"/>
  <c r="AJ68" i="2"/>
  <c r="AJ79" i="2"/>
  <c r="AJ72" i="2"/>
  <c r="AJ73" i="2"/>
  <c r="AJ70" i="2"/>
  <c r="AJ75" i="2"/>
  <c r="AJ76" i="2"/>
  <c r="AJ74" i="2"/>
  <c r="AJ71" i="2"/>
  <c r="AJ69" i="2"/>
  <c r="AJ77" i="2"/>
  <c r="AH38" i="3"/>
  <c r="AH216" i="2"/>
  <c r="AH271" i="2" s="1"/>
  <c r="AD38" i="3"/>
  <c r="AD216" i="2"/>
  <c r="AD271" i="2" s="1"/>
  <c r="AB38" i="3"/>
  <c r="AB216" i="2"/>
  <c r="AB271" i="2" s="1"/>
  <c r="AL220" i="2"/>
  <c r="AL228" i="2"/>
  <c r="AL226" i="2"/>
  <c r="AL224" i="2"/>
  <c r="AL65" i="2"/>
  <c r="AL222" i="2"/>
  <c r="AL13" i="3"/>
  <c r="AI78" i="2"/>
  <c r="AI71" i="2"/>
  <c r="AI72" i="2"/>
  <c r="AI77" i="2"/>
  <c r="AI79" i="2"/>
  <c r="AI74" i="2"/>
  <c r="AI76" i="2"/>
  <c r="AI68" i="2"/>
  <c r="AI73" i="2"/>
  <c r="AI75" i="2"/>
  <c r="AI25" i="3" s="1"/>
  <c r="AI69" i="2"/>
  <c r="AI70" i="2"/>
  <c r="Y77" i="2"/>
  <c r="Y76" i="2"/>
  <c r="Y75" i="2"/>
  <c r="Y25" i="3" s="1"/>
  <c r="Y78" i="2"/>
  <c r="Y70" i="2"/>
  <c r="Y73" i="2"/>
  <c r="Y69" i="2"/>
  <c r="Y74" i="2"/>
  <c r="Y24" i="3" s="1"/>
  <c r="Y71" i="2"/>
  <c r="Y72" i="2"/>
  <c r="Y79" i="2"/>
  <c r="Y68" i="2"/>
  <c r="AM40" i="3"/>
  <c r="AM39" i="3"/>
  <c r="AD68" i="2"/>
  <c r="AD72" i="2"/>
  <c r="AD75" i="2"/>
  <c r="AD71" i="2"/>
  <c r="AD76" i="2"/>
  <c r="AD79" i="2"/>
  <c r="AD74" i="2"/>
  <c r="AD73" i="2"/>
  <c r="AD69" i="2"/>
  <c r="AD78" i="2"/>
  <c r="AD77" i="2"/>
  <c r="AD70" i="2"/>
  <c r="AK38" i="3"/>
  <c r="AK216" i="2"/>
  <c r="AK271" i="2" s="1"/>
  <c r="AC69" i="2"/>
  <c r="AC78" i="2"/>
  <c r="AC76" i="2"/>
  <c r="AC68" i="2"/>
  <c r="AC74" i="2"/>
  <c r="AC70" i="2"/>
  <c r="AC75" i="2"/>
  <c r="AC79" i="2"/>
  <c r="AC72" i="2"/>
  <c r="AC73" i="2"/>
  <c r="AC71" i="2"/>
  <c r="AC77" i="2"/>
  <c r="AJ38" i="3"/>
  <c r="AJ216" i="2"/>
  <c r="AM36" i="2"/>
  <c r="AM41" i="2" s="1"/>
  <c r="AK71" i="2"/>
  <c r="AK21" i="3" s="1"/>
  <c r="AK68" i="2"/>
  <c r="AK78" i="2"/>
  <c r="AK76" i="2"/>
  <c r="AK79" i="2"/>
  <c r="AK77" i="2"/>
  <c r="AK69" i="2"/>
  <c r="AK72" i="2"/>
  <c r="AK22" i="3" s="1"/>
  <c r="AK70" i="2"/>
  <c r="AK73" i="2"/>
  <c r="AK75" i="2"/>
  <c r="AK25" i="3" s="1"/>
  <c r="AK74" i="2"/>
  <c r="AK24" i="3" s="1"/>
  <c r="AC38" i="3"/>
  <c r="AC216" i="2"/>
  <c r="AC271" i="2" s="1"/>
  <c r="AF76" i="2"/>
  <c r="AF77" i="2"/>
  <c r="AF69" i="2"/>
  <c r="AF74" i="2"/>
  <c r="AF72" i="2"/>
  <c r="AF75" i="2"/>
  <c r="AF73" i="2"/>
  <c r="AF79" i="2"/>
  <c r="AF71" i="2"/>
  <c r="AF70" i="2"/>
  <c r="AF78" i="2"/>
  <c r="AF68" i="2"/>
  <c r="AI38" i="3"/>
  <c r="AI216" i="2"/>
  <c r="AI271" i="2" s="1"/>
  <c r="Y38" i="3"/>
  <c r="Y216" i="2"/>
  <c r="Y271" i="2" s="1"/>
  <c r="X38" i="3"/>
  <c r="X216" i="2"/>
  <c r="X271" i="2" s="1"/>
  <c r="X72" i="2"/>
  <c r="X22" i="3" s="1"/>
  <c r="X70" i="2"/>
  <c r="X75" i="2"/>
  <c r="X69" i="2"/>
  <c r="X76" i="2"/>
  <c r="X77" i="2"/>
  <c r="X73" i="2"/>
  <c r="R65" i="2"/>
  <c r="X78" i="2"/>
  <c r="X74" i="2"/>
  <c r="X68" i="2"/>
  <c r="X79" i="2"/>
  <c r="X71" i="2"/>
  <c r="AN7" i="2"/>
  <c r="AM8" i="3"/>
  <c r="AL291" i="2"/>
  <c r="Z63" i="5" l="1"/>
  <c r="Z65" i="5" s="1"/>
  <c r="AM211" i="6"/>
  <c r="AM95" i="5"/>
  <c r="AM223" i="6"/>
  <c r="AM106" i="6"/>
  <c r="AM170" i="6"/>
  <c r="AM169" i="5"/>
  <c r="AM90" i="5"/>
  <c r="AM154" i="5" s="1"/>
  <c r="AM165" i="6"/>
  <c r="AM229" i="6" s="1"/>
  <c r="AM164" i="5"/>
  <c r="AM165" i="5"/>
  <c r="AM148" i="5"/>
  <c r="AB26" i="3"/>
  <c r="AM92" i="5"/>
  <c r="AM89" i="5"/>
  <c r="AM209" i="6"/>
  <c r="AM87" i="5"/>
  <c r="AL127" i="6"/>
  <c r="X65" i="5"/>
  <c r="X67" i="5" s="1"/>
  <c r="AM207" i="6"/>
  <c r="AM61" i="5"/>
  <c r="AM164" i="6"/>
  <c r="AL299" i="4"/>
  <c r="AL215" i="4"/>
  <c r="AK452" i="4"/>
  <c r="AL487" i="4"/>
  <c r="AL602" i="4"/>
  <c r="AK228" i="6"/>
  <c r="Y156" i="5"/>
  <c r="Z156" i="5"/>
  <c r="Y100" i="5"/>
  <c r="AJ138" i="5"/>
  <c r="AJ78" i="5"/>
  <c r="AJ150" i="5"/>
  <c r="AL41" i="4"/>
  <c r="AL358" i="4"/>
  <c r="AK194" i="4"/>
  <c r="AL291" i="4"/>
  <c r="AL589" i="4"/>
  <c r="AK152" i="5"/>
  <c r="AK140" i="5"/>
  <c r="AN7" i="5"/>
  <c r="AN7" i="6"/>
  <c r="AN7" i="4"/>
  <c r="AL444" i="4"/>
  <c r="AL315" i="4"/>
  <c r="AL33" i="4"/>
  <c r="AL557" i="4"/>
  <c r="AK581" i="4"/>
  <c r="X222" i="6"/>
  <c r="X219" i="6" s="1"/>
  <c r="AM206" i="6"/>
  <c r="X89" i="2"/>
  <c r="X130" i="2" s="1"/>
  <c r="X21" i="3"/>
  <c r="X213" i="2"/>
  <c r="AM136" i="6"/>
  <c r="AL436" i="4"/>
  <c r="AL473" i="4"/>
  <c r="AK323" i="4"/>
  <c r="AL186" i="4"/>
  <c r="AL549" i="4"/>
  <c r="AK215" i="6"/>
  <c r="AK227" i="6"/>
  <c r="AK224" i="6"/>
  <c r="AK212" i="6"/>
  <c r="AM167" i="6"/>
  <c r="AM121" i="6"/>
  <c r="X84" i="2"/>
  <c r="X20" i="3"/>
  <c r="X140" i="6"/>
  <c r="AM239" i="6"/>
  <c r="AM109" i="6"/>
  <c r="AA127" i="6"/>
  <c r="AM46" i="5"/>
  <c r="AJ153" i="6"/>
  <c r="AJ213" i="6"/>
  <c r="AJ225" i="6"/>
  <c r="AM316" i="4"/>
  <c r="AM445" i="4"/>
  <c r="AM582" i="4"/>
  <c r="AM85" i="5" s="1"/>
  <c r="AL49" i="4"/>
  <c r="AK65" i="4"/>
  <c r="AM132" i="5"/>
  <c r="AL460" i="4"/>
  <c r="AL331" i="4"/>
  <c r="AL616" i="4"/>
  <c r="AK149" i="5"/>
  <c r="AK137" i="5"/>
  <c r="AK153" i="5"/>
  <c r="AA180" i="6"/>
  <c r="AA175" i="6" s="1"/>
  <c r="Z129" i="6"/>
  <c r="AM31" i="5"/>
  <c r="Y231" i="6"/>
  <c r="Y175" i="6"/>
  <c r="AL57" i="4"/>
  <c r="AL170" i="4"/>
  <c r="AL162" i="4"/>
  <c r="AL178" i="4"/>
  <c r="AL420" i="4"/>
  <c r="AL565" i="4"/>
  <c r="R70" i="2"/>
  <c r="X26" i="3"/>
  <c r="Y20" i="3"/>
  <c r="AK151" i="5"/>
  <c r="AK139" i="5"/>
  <c r="X147" i="5"/>
  <c r="X144" i="5" s="1"/>
  <c r="Y147" i="5"/>
  <c r="AM240" i="6"/>
  <c r="AM34" i="5"/>
  <c r="AL86" i="4"/>
  <c r="AM134" i="5"/>
  <c r="AL73" i="4"/>
  <c r="AL229" i="4"/>
  <c r="AL307" i="4"/>
  <c r="AL573" i="4"/>
  <c r="AM133" i="5"/>
  <c r="AM131" i="5"/>
  <c r="AA52" i="5"/>
  <c r="AA105" i="5"/>
  <c r="AA100" i="5" s="1"/>
  <c r="Z54" i="5"/>
  <c r="AK214" i="6"/>
  <c r="AK226" i="6"/>
  <c r="Z180" i="6"/>
  <c r="Y129" i="6"/>
  <c r="AL52" i="5"/>
  <c r="AM105" i="5" s="1"/>
  <c r="AM100" i="5" s="1"/>
  <c r="AL105" i="5"/>
  <c r="AL100" i="5" s="1"/>
  <c r="AK54" i="5"/>
  <c r="AM162" i="6"/>
  <c r="AM558" i="4"/>
  <c r="AL202" i="4"/>
  <c r="AL100" i="4"/>
  <c r="AM135" i="5"/>
  <c r="AL344" i="4"/>
  <c r="AL428" i="4"/>
  <c r="AG86" i="3"/>
  <c r="AK26" i="3"/>
  <c r="R77" i="2"/>
  <c r="AC86" i="3"/>
  <c r="AE86" i="3"/>
  <c r="AH26" i="3"/>
  <c r="AE213" i="2"/>
  <c r="AI86" i="3"/>
  <c r="AI213" i="2"/>
  <c r="AA86" i="3"/>
  <c r="R69" i="2"/>
  <c r="AB86" i="3"/>
  <c r="AD86" i="3"/>
  <c r="Z86" i="3"/>
  <c r="R79" i="2"/>
  <c r="AK86" i="3"/>
  <c r="Y86" i="3"/>
  <c r="AH86" i="3"/>
  <c r="Z26" i="3"/>
  <c r="AF86" i="3"/>
  <c r="AF20" i="3"/>
  <c r="AD84" i="2"/>
  <c r="AF24" i="3"/>
  <c r="AE100" i="2"/>
  <c r="R216" i="2"/>
  <c r="AN7" i="3"/>
  <c r="AN8" i="2"/>
  <c r="AN31" i="2"/>
  <c r="AN231" i="2"/>
  <c r="X24" i="3"/>
  <c r="X100" i="2"/>
  <c r="X190" i="2" s="1"/>
  <c r="R74" i="2"/>
  <c r="AF25" i="3"/>
  <c r="AD105" i="2"/>
  <c r="R72" i="2"/>
  <c r="AC22" i="3"/>
  <c r="AB94" i="2"/>
  <c r="AC24" i="3"/>
  <c r="AB100" i="2"/>
  <c r="AC100" i="2"/>
  <c r="AD24" i="3"/>
  <c r="AB105" i="2"/>
  <c r="AD25" i="3"/>
  <c r="Y94" i="2"/>
  <c r="Y22" i="3"/>
  <c r="Y97" i="2"/>
  <c r="Y23" i="3"/>
  <c r="AI24" i="3"/>
  <c r="AH100" i="2"/>
  <c r="AI21" i="3"/>
  <c r="AG89" i="2"/>
  <c r="AL74" i="2"/>
  <c r="AL71" i="2"/>
  <c r="AL69" i="2"/>
  <c r="AL72" i="2"/>
  <c r="AL78" i="2"/>
  <c r="AL79" i="2"/>
  <c r="AL76" i="2"/>
  <c r="AL73" i="2"/>
  <c r="AL68" i="2"/>
  <c r="AL77" i="2"/>
  <c r="AL75" i="2"/>
  <c r="AL70" i="2"/>
  <c r="AL216" i="2"/>
  <c r="AL271" i="2" s="1"/>
  <c r="AL38" i="3"/>
  <c r="AJ213" i="2"/>
  <c r="AJ23" i="3"/>
  <c r="AI97" i="2"/>
  <c r="AJ26" i="3"/>
  <c r="AG23" i="3"/>
  <c r="AF97" i="2"/>
  <c r="AB22" i="3"/>
  <c r="AA94" i="2"/>
  <c r="AH24" i="3"/>
  <c r="AG100" i="2"/>
  <c r="AG97" i="2"/>
  <c r="AH23" i="3"/>
  <c r="AD100" i="2"/>
  <c r="AE24" i="3"/>
  <c r="AE22" i="3"/>
  <c r="AD94" i="2"/>
  <c r="AA25" i="3"/>
  <c r="Y105" i="2"/>
  <c r="AA23" i="3"/>
  <c r="Z97" i="2"/>
  <c r="Z94" i="2"/>
  <c r="AA22" i="3"/>
  <c r="Y100" i="2"/>
  <c r="Z24" i="3"/>
  <c r="Z213" i="2"/>
  <c r="Z20" i="3"/>
  <c r="R71" i="2"/>
  <c r="R78" i="2"/>
  <c r="R76" i="2"/>
  <c r="X94" i="2"/>
  <c r="AF21" i="3"/>
  <c r="AD89" i="2"/>
  <c r="AF22" i="3"/>
  <c r="AE94" i="2"/>
  <c r="AF213" i="2"/>
  <c r="AK213" i="2"/>
  <c r="AC213" i="2"/>
  <c r="AA84" i="2"/>
  <c r="AC20" i="3"/>
  <c r="AD26" i="3"/>
  <c r="AD22" i="3"/>
  <c r="AC94" i="2"/>
  <c r="Y21" i="3"/>
  <c r="AI23" i="3"/>
  <c r="AH97" i="2"/>
  <c r="AI26" i="3"/>
  <c r="AJ94" i="2"/>
  <c r="AJ22" i="3"/>
  <c r="AI94" i="2"/>
  <c r="AG26" i="3"/>
  <c r="AF100" i="2"/>
  <c r="AG24" i="3"/>
  <c r="AG25" i="3"/>
  <c r="AE105" i="2"/>
  <c r="AA100" i="2"/>
  <c r="AB24" i="3"/>
  <c r="AH213" i="2"/>
  <c r="AE25" i="3"/>
  <c r="AC105" i="2"/>
  <c r="AE26" i="3"/>
  <c r="AE20" i="3"/>
  <c r="AC84" i="2"/>
  <c r="AA24" i="3"/>
  <c r="Z100" i="2"/>
  <c r="AA213" i="2"/>
  <c r="AM60" i="2"/>
  <c r="AM48" i="2"/>
  <c r="AA89" i="2"/>
  <c r="AC21" i="3"/>
  <c r="AC25" i="3"/>
  <c r="AA105" i="2"/>
  <c r="AD213" i="2"/>
  <c r="AD20" i="3"/>
  <c r="AB84" i="2"/>
  <c r="Y26" i="3"/>
  <c r="AI20" i="3"/>
  <c r="AG84" i="2"/>
  <c r="AI89" i="2"/>
  <c r="AJ21" i="3"/>
  <c r="AH89" i="2"/>
  <c r="AI105" i="2"/>
  <c r="AJ25" i="3"/>
  <c r="AH105" i="2"/>
  <c r="AG20" i="3"/>
  <c r="AE84" i="2"/>
  <c r="AB213" i="2"/>
  <c r="AG94" i="2"/>
  <c r="AH22" i="3"/>
  <c r="AG105" i="2"/>
  <c r="AH25" i="3"/>
  <c r="AF105" i="2"/>
  <c r="AE21" i="3"/>
  <c r="AC89" i="2"/>
  <c r="AA20" i="3"/>
  <c r="Y84" i="2"/>
  <c r="R68" i="2"/>
  <c r="X23" i="3"/>
  <c r="R73" i="2"/>
  <c r="X97" i="2"/>
  <c r="X25" i="3"/>
  <c r="X105" i="2"/>
  <c r="R75" i="2"/>
  <c r="R38" i="3"/>
  <c r="AF26" i="3"/>
  <c r="AF23" i="3"/>
  <c r="AE97" i="2"/>
  <c r="AK23" i="3"/>
  <c r="AJ97" i="2"/>
  <c r="AK20" i="3"/>
  <c r="AI84" i="2"/>
  <c r="AJ271" i="2"/>
  <c r="AC23" i="3"/>
  <c r="AB97" i="2"/>
  <c r="AC26" i="3"/>
  <c r="AC97" i="2"/>
  <c r="AD23" i="3"/>
  <c r="AD21" i="3"/>
  <c r="AB89" i="2"/>
  <c r="Y213" i="2"/>
  <c r="AI22" i="3"/>
  <c r="AH94" i="2"/>
  <c r="AJ100" i="2"/>
  <c r="AJ24" i="3"/>
  <c r="AI100" i="2"/>
  <c r="AJ20" i="3"/>
  <c r="AH84" i="2"/>
  <c r="AG213" i="2"/>
  <c r="AG22" i="3"/>
  <c r="AF94" i="2"/>
  <c r="AF89" i="2"/>
  <c r="AG21" i="3"/>
  <c r="AE89" i="2"/>
  <c r="AB23" i="3"/>
  <c r="AA97" i="2"/>
  <c r="AB25" i="3"/>
  <c r="Z105" i="2"/>
  <c r="AB20" i="3"/>
  <c r="Z84" i="2"/>
  <c r="AH20" i="3"/>
  <c r="AF84" i="2"/>
  <c r="AE23" i="3"/>
  <c r="AD97" i="2"/>
  <c r="Z89" i="2"/>
  <c r="AA21" i="3"/>
  <c r="Y89" i="2"/>
  <c r="AA26" i="3"/>
  <c r="R274" i="2"/>
  <c r="AM158" i="6" l="1"/>
  <c r="AM124" i="6"/>
  <c r="AM127" i="6" s="1"/>
  <c r="AM160" i="6"/>
  <c r="AL166" i="6"/>
  <c r="AL91" i="5"/>
  <c r="AM83" i="5"/>
  <c r="AA63" i="5"/>
  <c r="AA65" i="5" s="1"/>
  <c r="AA72" i="5"/>
  <c r="AA138" i="6"/>
  <c r="AA140" i="6" s="1"/>
  <c r="AA147" i="6"/>
  <c r="AB105" i="5"/>
  <c r="AB100" i="5" s="1"/>
  <c r="AA54" i="5"/>
  <c r="AA147" i="5" s="1"/>
  <c r="AB52" i="5"/>
  <c r="AA231" i="6"/>
  <c r="X142" i="6"/>
  <c r="AA156" i="5"/>
  <c r="AK159" i="6"/>
  <c r="AK84" i="5"/>
  <c r="AN104" i="5"/>
  <c r="AM155" i="5"/>
  <c r="AM141" i="5"/>
  <c r="Z147" i="5"/>
  <c r="Z231" i="6"/>
  <c r="AL161" i="6"/>
  <c r="AL86" i="5"/>
  <c r="AL54" i="5"/>
  <c r="AN548" i="4"/>
  <c r="AM549" i="4" s="1"/>
  <c r="AN601" i="4"/>
  <c r="AN572" i="4"/>
  <c r="AM573" i="4" s="1"/>
  <c r="AN608" i="4"/>
  <c r="AN556" i="4"/>
  <c r="AN615" i="4"/>
  <c r="AN135" i="5" s="1"/>
  <c r="AN588" i="4"/>
  <c r="AN590" i="4" s="1"/>
  <c r="AN564" i="4"/>
  <c r="AN472" i="4"/>
  <c r="AN298" i="4"/>
  <c r="AN177" i="4"/>
  <c r="AN479" i="4"/>
  <c r="AN480" i="4" s="1"/>
  <c r="AN419" i="4"/>
  <c r="AN314" i="4"/>
  <c r="AN316" i="4" s="1"/>
  <c r="AN169" i="4"/>
  <c r="AN171" i="4" s="1"/>
  <c r="AN486" i="4"/>
  <c r="AN290" i="4"/>
  <c r="AN228" i="4"/>
  <c r="AN85" i="4"/>
  <c r="AN451" i="4"/>
  <c r="AN580" i="4"/>
  <c r="AN459" i="4"/>
  <c r="AN461" i="4" s="1"/>
  <c r="AN306" i="4"/>
  <c r="AN308" i="4" s="1"/>
  <c r="AN214" i="4"/>
  <c r="AN161" i="4"/>
  <c r="AN72" i="4"/>
  <c r="AN48" i="4"/>
  <c r="AN64" i="4"/>
  <c r="AN66" i="4" s="1"/>
  <c r="AN443" i="4"/>
  <c r="AN350" i="4"/>
  <c r="AN351" i="4" s="1"/>
  <c r="AN330" i="4"/>
  <c r="AN332" i="4" s="1"/>
  <c r="AN221" i="4"/>
  <c r="AN32" i="4"/>
  <c r="AN435" i="4"/>
  <c r="AN343" i="4"/>
  <c r="AN345" i="4" s="1"/>
  <c r="AN201" i="4"/>
  <c r="AN99" i="4"/>
  <c r="AN56" i="4"/>
  <c r="AN58" i="4" s="1"/>
  <c r="AN427" i="4"/>
  <c r="AN429" i="4" s="1"/>
  <c r="AN357" i="4"/>
  <c r="AN193" i="4"/>
  <c r="AN40" i="4"/>
  <c r="AN322" i="4"/>
  <c r="AN324" i="4" s="1"/>
  <c r="AN185" i="4"/>
  <c r="AN445" i="4"/>
  <c r="AN617" i="4"/>
  <c r="AN300" i="4"/>
  <c r="AN609" i="4"/>
  <c r="AN437" i="4"/>
  <c r="AN603" i="4"/>
  <c r="AN566" i="4"/>
  <c r="AN582" i="4"/>
  <c r="AN216" i="4"/>
  <c r="AN558" i="4"/>
  <c r="AN453" i="4"/>
  <c r="AN574" i="4"/>
  <c r="AN359" i="4"/>
  <c r="AN292" i="4"/>
  <c r="AN222" i="4"/>
  <c r="AN488" i="4"/>
  <c r="AN421" i="4"/>
  <c r="AN179" i="4"/>
  <c r="AN187" i="4"/>
  <c r="AN163" i="4"/>
  <c r="AN34" i="4"/>
  <c r="AN195" i="4"/>
  <c r="AN101" i="4"/>
  <c r="AN42" i="4"/>
  <c r="AN87" i="4"/>
  <c r="AN50" i="4"/>
  <c r="AN230" i="4"/>
  <c r="AN74" i="4"/>
  <c r="AN203" i="4"/>
  <c r="AN92" i="4"/>
  <c r="Z175" i="6"/>
  <c r="Y147" i="6"/>
  <c r="Y138" i="6"/>
  <c r="AM49" i="5"/>
  <c r="AB180" i="6"/>
  <c r="AB175" i="6" s="1"/>
  <c r="AA129" i="6"/>
  <c r="AA222" i="6" s="1"/>
  <c r="AL82" i="5"/>
  <c r="AL157" i="6"/>
  <c r="AN115" i="6"/>
  <c r="AN114" i="6"/>
  <c r="AN71" i="6"/>
  <c r="AN50" i="6"/>
  <c r="AN90" i="6"/>
  <c r="AN51" i="6"/>
  <c r="AN99" i="6"/>
  <c r="AN88" i="6"/>
  <c r="AN17" i="6"/>
  <c r="AN69" i="6"/>
  <c r="AN59" i="6"/>
  <c r="AN87" i="6"/>
  <c r="AN60" i="6"/>
  <c r="AN49" i="6"/>
  <c r="AN91" i="6"/>
  <c r="AN13" i="6"/>
  <c r="AN39" i="6"/>
  <c r="AN70" i="6"/>
  <c r="AN57" i="6"/>
  <c r="AN67" i="6"/>
  <c r="AN58" i="6"/>
  <c r="AN41" i="6"/>
  <c r="AN65" i="6"/>
  <c r="AN101" i="6"/>
  <c r="AN78" i="6"/>
  <c r="AN38" i="6"/>
  <c r="AN48" i="6"/>
  <c r="AN61" i="6"/>
  <c r="AN18" i="6"/>
  <c r="AN45" i="6"/>
  <c r="AN80" i="6"/>
  <c r="AN29" i="6"/>
  <c r="AN168" i="6"/>
  <c r="AN95" i="6"/>
  <c r="AN25" i="6"/>
  <c r="AN15" i="6"/>
  <c r="AN47" i="6"/>
  <c r="AN81" i="6"/>
  <c r="AN16" i="6"/>
  <c r="AN97" i="6"/>
  <c r="AN28" i="6"/>
  <c r="AN169" i="6"/>
  <c r="AN75" i="6"/>
  <c r="AN85" i="6"/>
  <c r="AN26" i="6"/>
  <c r="AN98" i="6"/>
  <c r="AN68" i="6"/>
  <c r="AN19" i="6"/>
  <c r="AN113" i="6"/>
  <c r="AN150" i="6"/>
  <c r="AN89" i="6"/>
  <c r="AN37" i="6"/>
  <c r="AN27" i="6"/>
  <c r="AN79" i="6"/>
  <c r="AN23" i="6"/>
  <c r="AN40" i="6"/>
  <c r="AN100" i="6"/>
  <c r="AN55" i="6"/>
  <c r="AN77" i="6"/>
  <c r="AN35" i="6"/>
  <c r="AN240" i="6"/>
  <c r="AN243" i="6"/>
  <c r="AN167" i="6"/>
  <c r="AN244" i="6"/>
  <c r="AM140" i="3"/>
  <c r="AN179" i="6"/>
  <c r="AM216" i="6"/>
  <c r="AM230" i="6"/>
  <c r="Y222" i="6"/>
  <c r="Y219" i="6" s="1"/>
  <c r="AN40" i="5"/>
  <c r="AN39" i="5"/>
  <c r="AN24" i="5"/>
  <c r="AN94" i="5"/>
  <c r="AN25" i="5"/>
  <c r="AN75" i="5"/>
  <c r="AN21" i="5"/>
  <c r="AN23" i="5"/>
  <c r="AN93" i="5"/>
  <c r="AN38" i="5"/>
  <c r="AN20" i="5"/>
  <c r="AN26" i="5"/>
  <c r="AN22" i="5"/>
  <c r="AN16" i="5"/>
  <c r="AN13" i="5"/>
  <c r="AN166" i="5"/>
  <c r="AN165" i="5"/>
  <c r="AN168" i="5"/>
  <c r="AN167" i="5"/>
  <c r="AN169" i="5"/>
  <c r="Y63" i="5"/>
  <c r="Y72" i="5"/>
  <c r="AN210" i="6"/>
  <c r="X130" i="5"/>
  <c r="X127" i="5" s="1"/>
  <c r="X124" i="5" s="1"/>
  <c r="Y59" i="5"/>
  <c r="AN8" i="6"/>
  <c r="AN8" i="5"/>
  <c r="AN8" i="4"/>
  <c r="AL163" i="6"/>
  <c r="AL88" i="5"/>
  <c r="AB127" i="6"/>
  <c r="Z222" i="6"/>
  <c r="AM180" i="6"/>
  <c r="AM175" i="6" s="1"/>
  <c r="AB156" i="5"/>
  <c r="AL129" i="6"/>
  <c r="AN209" i="6"/>
  <c r="AD190" i="2"/>
  <c r="AD83" i="3" s="1"/>
  <c r="Z279" i="2"/>
  <c r="AH279" i="2"/>
  <c r="AI279" i="2"/>
  <c r="Y279" i="2"/>
  <c r="AF190" i="2"/>
  <c r="AH190" i="2"/>
  <c r="AF279" i="2"/>
  <c r="X120" i="2"/>
  <c r="X125" i="2" s="1"/>
  <c r="X123" i="3"/>
  <c r="Y123" i="3"/>
  <c r="X110" i="2"/>
  <c r="X279" i="2"/>
  <c r="Y284" i="2" s="1"/>
  <c r="AE279" i="2"/>
  <c r="AG279" i="2"/>
  <c r="X180" i="2"/>
  <c r="X185" i="2" s="1"/>
  <c r="Y126" i="3"/>
  <c r="X170" i="2"/>
  <c r="X126" i="3"/>
  <c r="Z126" i="3"/>
  <c r="AA126" i="3"/>
  <c r="AB126" i="3"/>
  <c r="AC126" i="3"/>
  <c r="AD126" i="3"/>
  <c r="AE126" i="3"/>
  <c r="AF126" i="3"/>
  <c r="AG126" i="3"/>
  <c r="AH126" i="3"/>
  <c r="AI126" i="3"/>
  <c r="R126" i="3" s="1"/>
  <c r="AJ126" i="3"/>
  <c r="AD279" i="2"/>
  <c r="X205" i="2"/>
  <c r="X210" i="2" s="1"/>
  <c r="X195" i="2"/>
  <c r="Y127" i="3"/>
  <c r="AB279" i="2"/>
  <c r="AC279" i="2"/>
  <c r="AA279" i="2"/>
  <c r="Y125" i="3"/>
  <c r="X160" i="2"/>
  <c r="X165" i="2" s="1"/>
  <c r="X150" i="2"/>
  <c r="X124" i="3"/>
  <c r="X140" i="2"/>
  <c r="X145" i="2" s="1"/>
  <c r="Y124" i="3"/>
  <c r="X127" i="3"/>
  <c r="Z127" i="3"/>
  <c r="AA127" i="3"/>
  <c r="AB127" i="3"/>
  <c r="AC127" i="3"/>
  <c r="AD127" i="3"/>
  <c r="AE127" i="3"/>
  <c r="AF127" i="3"/>
  <c r="AG127" i="3"/>
  <c r="AH127" i="3"/>
  <c r="AI127" i="3"/>
  <c r="R127" i="3" s="1"/>
  <c r="X125" i="3"/>
  <c r="Z125" i="3"/>
  <c r="AA125" i="3"/>
  <c r="AB125" i="3"/>
  <c r="AC125" i="3"/>
  <c r="AD125" i="3"/>
  <c r="AE125" i="3"/>
  <c r="AF125" i="3"/>
  <c r="AG125" i="3"/>
  <c r="AH125" i="3"/>
  <c r="AI125" i="3"/>
  <c r="R125" i="3" s="1"/>
  <c r="AJ125" i="3"/>
  <c r="Z124" i="3"/>
  <c r="AA124" i="3"/>
  <c r="AB124" i="3"/>
  <c r="AC124" i="3"/>
  <c r="AD124" i="3"/>
  <c r="AE124" i="3"/>
  <c r="AF124" i="3"/>
  <c r="AG124" i="3"/>
  <c r="AH124" i="3"/>
  <c r="AI124" i="3"/>
  <c r="R124" i="3" s="1"/>
  <c r="Z123" i="3"/>
  <c r="AA123" i="3"/>
  <c r="AB123" i="3"/>
  <c r="AC123" i="3"/>
  <c r="AD123" i="3"/>
  <c r="AE123" i="3"/>
  <c r="AF123" i="3"/>
  <c r="AG123" i="3"/>
  <c r="AH123" i="3"/>
  <c r="AI123" i="3"/>
  <c r="R123" i="3" s="1"/>
  <c r="AM128" i="3"/>
  <c r="AM72" i="3"/>
  <c r="Z85" i="3"/>
  <c r="AE85" i="3"/>
  <c r="AB85" i="3"/>
  <c r="AA85" i="3"/>
  <c r="AJ85" i="3"/>
  <c r="Y190" i="2"/>
  <c r="AL86" i="3"/>
  <c r="AG85" i="3"/>
  <c r="AD85" i="3"/>
  <c r="X85" i="3"/>
  <c r="AJ86" i="3"/>
  <c r="AC85" i="3"/>
  <c r="X86" i="3"/>
  <c r="AK16" i="3"/>
  <c r="AK31" i="3" s="1"/>
  <c r="AK85" i="3"/>
  <c r="AH85" i="3"/>
  <c r="AF85" i="3"/>
  <c r="AL213" i="2"/>
  <c r="AI85" i="3"/>
  <c r="R213" i="2"/>
  <c r="Y85" i="3"/>
  <c r="Y16" i="3"/>
  <c r="Y31" i="3" s="1"/>
  <c r="AH16" i="3"/>
  <c r="AH31" i="3" s="1"/>
  <c r="R25" i="3"/>
  <c r="AC16" i="3"/>
  <c r="AC31" i="3" s="1"/>
  <c r="AF130" i="2"/>
  <c r="AF140" i="2"/>
  <c r="AG205" i="2"/>
  <c r="AG195" i="2"/>
  <c r="AC150" i="2"/>
  <c r="AC160" i="2"/>
  <c r="R89" i="2"/>
  <c r="AA150" i="2"/>
  <c r="AA160" i="2"/>
  <c r="AL25" i="3"/>
  <c r="AJ105" i="2"/>
  <c r="Y170" i="2"/>
  <c r="Y180" i="2"/>
  <c r="AB195" i="2"/>
  <c r="AB205" i="2"/>
  <c r="R100" i="2"/>
  <c r="Y130" i="2"/>
  <c r="X135" i="2" s="1"/>
  <c r="Y140" i="2"/>
  <c r="AB16" i="3"/>
  <c r="AB31" i="3" s="1"/>
  <c r="AF160" i="2"/>
  <c r="AF150" i="2"/>
  <c r="AH120" i="2"/>
  <c r="AH110" i="2"/>
  <c r="AB130" i="2"/>
  <c r="AB140" i="2"/>
  <c r="R97" i="2"/>
  <c r="Y110" i="2"/>
  <c r="Y120" i="2"/>
  <c r="AG16" i="3"/>
  <c r="AG31" i="3" s="1"/>
  <c r="AH205" i="2"/>
  <c r="AH195" i="2"/>
  <c r="AH130" i="2"/>
  <c r="AH140" i="2"/>
  <c r="AI16" i="3"/>
  <c r="AI31" i="3" s="1"/>
  <c r="AB120" i="2"/>
  <c r="AB110" i="2"/>
  <c r="AI160" i="2"/>
  <c r="AI150" i="2"/>
  <c r="AA110" i="2"/>
  <c r="AA120" i="2"/>
  <c r="AE160" i="2"/>
  <c r="AE150" i="2"/>
  <c r="R94" i="2"/>
  <c r="R21" i="3"/>
  <c r="Z16" i="3"/>
  <c r="Z31" i="3" s="1"/>
  <c r="Y205" i="2"/>
  <c r="Y195" i="2"/>
  <c r="AG180" i="2"/>
  <c r="AG170" i="2"/>
  <c r="AL21" i="3"/>
  <c r="AJ89" i="2"/>
  <c r="AB150" i="2"/>
  <c r="AB160" i="2"/>
  <c r="AD205" i="2"/>
  <c r="AD195" i="2"/>
  <c r="R24" i="3"/>
  <c r="AN39" i="3"/>
  <c r="AN40" i="3"/>
  <c r="AD110" i="2"/>
  <c r="AD120" i="2"/>
  <c r="AD170" i="2"/>
  <c r="AD180" i="2"/>
  <c r="AA180" i="2"/>
  <c r="AA170" i="2"/>
  <c r="R84" i="2"/>
  <c r="AC130" i="2"/>
  <c r="AC140" i="2"/>
  <c r="AG110" i="2"/>
  <c r="AG120" i="2"/>
  <c r="AA195" i="2"/>
  <c r="AA205" i="2"/>
  <c r="AM222" i="2"/>
  <c r="AM226" i="2"/>
  <c r="AM224" i="2"/>
  <c r="AM220" i="2"/>
  <c r="AM228" i="2"/>
  <c r="AM65" i="2"/>
  <c r="AM13" i="3"/>
  <c r="AA190" i="2"/>
  <c r="Z190" i="2"/>
  <c r="AH180" i="2"/>
  <c r="AH170" i="2"/>
  <c r="AF110" i="2"/>
  <c r="AF120" i="2"/>
  <c r="Z205" i="2"/>
  <c r="Z195" i="2"/>
  <c r="AE140" i="2"/>
  <c r="AE130" i="2"/>
  <c r="AJ16" i="3"/>
  <c r="AJ190" i="2"/>
  <c r="AI190" i="2"/>
  <c r="AH150" i="2"/>
  <c r="AH160" i="2"/>
  <c r="AB180" i="2"/>
  <c r="AB170" i="2"/>
  <c r="AI110" i="2"/>
  <c r="AI120" i="2"/>
  <c r="AE180" i="2"/>
  <c r="AE170" i="2"/>
  <c r="X16" i="3"/>
  <c r="R20" i="3"/>
  <c r="AA16" i="3"/>
  <c r="AA31" i="3" s="1"/>
  <c r="AF205" i="2"/>
  <c r="AF195" i="2"/>
  <c r="AG150" i="2"/>
  <c r="AG160" i="2"/>
  <c r="AD16" i="3"/>
  <c r="AD31" i="3" s="1"/>
  <c r="AC110" i="2"/>
  <c r="AC120" i="2"/>
  <c r="AC205" i="2"/>
  <c r="AC195" i="2"/>
  <c r="R22" i="3"/>
  <c r="R26" i="3"/>
  <c r="Z150" i="2"/>
  <c r="Z160" i="2"/>
  <c r="AG190" i="2"/>
  <c r="AL20" i="3"/>
  <c r="AJ84" i="2"/>
  <c r="AL26" i="3"/>
  <c r="AL24" i="3"/>
  <c r="AK100" i="2"/>
  <c r="Y150" i="2"/>
  <c r="Y160" i="2"/>
  <c r="AC190" i="2"/>
  <c r="AN36" i="2"/>
  <c r="AN41" i="2" s="1"/>
  <c r="AF16" i="3"/>
  <c r="AF31" i="3" s="1"/>
  <c r="Z110" i="2"/>
  <c r="Z120" i="2"/>
  <c r="AC170" i="2"/>
  <c r="AC180" i="2"/>
  <c r="AJ170" i="2"/>
  <c r="AJ180" i="2"/>
  <c r="AE120" i="2"/>
  <c r="AE110" i="2"/>
  <c r="Z140" i="2"/>
  <c r="Z130" i="2"/>
  <c r="R105" i="2"/>
  <c r="R23" i="3"/>
  <c r="AI195" i="2"/>
  <c r="AI205" i="2"/>
  <c r="AI130" i="2"/>
  <c r="AI140" i="2"/>
  <c r="AA140" i="2"/>
  <c r="AA130" i="2"/>
  <c r="AM291" i="2"/>
  <c r="AE16" i="3"/>
  <c r="AE31" i="3" s="1"/>
  <c r="AE205" i="2"/>
  <c r="AE195" i="2"/>
  <c r="AJ160" i="2"/>
  <c r="AJ150" i="2"/>
  <c r="AD130" i="2"/>
  <c r="AD140" i="2"/>
  <c r="Z180" i="2"/>
  <c r="Z170" i="2"/>
  <c r="AD150" i="2"/>
  <c r="AD160" i="2"/>
  <c r="AF170" i="2"/>
  <c r="AF180" i="2"/>
  <c r="AI170" i="2"/>
  <c r="AI180" i="2"/>
  <c r="AL23" i="3"/>
  <c r="AK97" i="2"/>
  <c r="AL22" i="3"/>
  <c r="AK94" i="2"/>
  <c r="AK125" i="3" s="1"/>
  <c r="AG130" i="2"/>
  <c r="AG140" i="2"/>
  <c r="AB190" i="2"/>
  <c r="AN274" i="2"/>
  <c r="AN87" i="3" s="1"/>
  <c r="AO7" i="2"/>
  <c r="AN8" i="3"/>
  <c r="AE190" i="2"/>
  <c r="R271" i="2"/>
  <c r="AN109" i="6" l="1"/>
  <c r="AA219" i="6"/>
  <c r="AN92" i="5"/>
  <c r="AN164" i="5"/>
  <c r="AN239" i="6"/>
  <c r="AN121" i="6"/>
  <c r="AN134" i="5"/>
  <c r="AN241" i="6"/>
  <c r="AN242" i="6"/>
  <c r="AN106" i="6"/>
  <c r="AN211" i="6"/>
  <c r="AN162" i="6"/>
  <c r="AN87" i="5"/>
  <c r="Z219" i="6"/>
  <c r="AN223" i="6"/>
  <c r="AN46" i="5"/>
  <c r="AN141" i="5" s="1"/>
  <c r="AN93" i="4"/>
  <c r="AA155" i="2"/>
  <c r="AN133" i="5"/>
  <c r="AF135" i="2"/>
  <c r="AN170" i="6"/>
  <c r="AN180" i="6"/>
  <c r="AN175" i="6" s="1"/>
  <c r="AM129" i="6"/>
  <c r="AN136" i="5"/>
  <c r="AC185" i="2"/>
  <c r="AE185" i="2"/>
  <c r="AN230" i="6"/>
  <c r="AN85" i="5"/>
  <c r="AN160" i="6"/>
  <c r="AC127" i="6"/>
  <c r="AC180" i="6"/>
  <c r="AB129" i="6"/>
  <c r="AB222" i="6" s="1"/>
  <c r="AN148" i="5"/>
  <c r="AN34" i="5"/>
  <c r="AN95" i="5"/>
  <c r="AL149" i="5"/>
  <c r="AL137" i="5"/>
  <c r="Y140" i="6"/>
  <c r="AM41" i="4"/>
  <c r="AM436" i="4"/>
  <c r="AM73" i="4"/>
  <c r="AN208" i="6"/>
  <c r="AM229" i="4"/>
  <c r="AM299" i="4"/>
  <c r="AM602" i="4"/>
  <c r="AL214" i="6"/>
  <c r="AL226" i="6"/>
  <c r="AL194" i="4"/>
  <c r="AM33" i="4"/>
  <c r="AM162" i="4"/>
  <c r="AM291" i="4"/>
  <c r="AM473" i="4"/>
  <c r="AK150" i="5"/>
  <c r="AK78" i="5"/>
  <c r="AK138" i="5"/>
  <c r="AN550" i="4"/>
  <c r="AM358" i="4"/>
  <c r="AM215" i="4"/>
  <c r="AM487" i="4"/>
  <c r="AM565" i="4"/>
  <c r="AK153" i="6"/>
  <c r="AK213" i="6"/>
  <c r="AK225" i="6"/>
  <c r="AN136" i="6"/>
  <c r="AM428" i="4"/>
  <c r="AM331" i="4"/>
  <c r="AM307" i="4"/>
  <c r="AM170" i="4"/>
  <c r="AM589" i="4"/>
  <c r="AB63" i="5"/>
  <c r="AB65" i="5" s="1"/>
  <c r="AB72" i="5"/>
  <c r="AO7" i="5"/>
  <c r="AO7" i="6"/>
  <c r="AO7" i="4"/>
  <c r="Z185" i="2"/>
  <c r="AL153" i="5"/>
  <c r="AN31" i="5"/>
  <c r="AL228" i="6"/>
  <c r="AN61" i="5"/>
  <c r="AB138" i="6"/>
  <c r="AB140" i="6" s="1"/>
  <c r="AB147" i="6"/>
  <c r="AN474" i="4"/>
  <c r="AN164" i="6" s="1"/>
  <c r="AM57" i="4"/>
  <c r="AM460" i="4"/>
  <c r="AM315" i="4"/>
  <c r="AM616" i="4"/>
  <c r="AN206" i="6"/>
  <c r="AC52" i="5"/>
  <c r="AD52" i="5" s="1"/>
  <c r="AC105" i="5"/>
  <c r="AB54" i="5"/>
  <c r="AM100" i="4"/>
  <c r="AM444" i="4"/>
  <c r="AL581" i="4"/>
  <c r="AM420" i="4"/>
  <c r="AM557" i="4"/>
  <c r="Y134" i="6"/>
  <c r="X205" i="6"/>
  <c r="X202" i="6" s="1"/>
  <c r="X199" i="6" s="1"/>
  <c r="AL140" i="5"/>
  <c r="AL152" i="5"/>
  <c r="Y65" i="5"/>
  <c r="Y67" i="5" s="1"/>
  <c r="AM52" i="5"/>
  <c r="AM54" i="5" s="1"/>
  <c r="AM186" i="4"/>
  <c r="AM202" i="4"/>
  <c r="AL65" i="4"/>
  <c r="AL452" i="4"/>
  <c r="AN131" i="5"/>
  <c r="AB231" i="6"/>
  <c r="AL227" i="6"/>
  <c r="AL215" i="6"/>
  <c r="AN216" i="6"/>
  <c r="AL224" i="6"/>
  <c r="AL212" i="6"/>
  <c r="Z138" i="6"/>
  <c r="Z140" i="6" s="1"/>
  <c r="Z147" i="6"/>
  <c r="AL323" i="4"/>
  <c r="AM344" i="4"/>
  <c r="AM49" i="4"/>
  <c r="AM86" i="4"/>
  <c r="AM178" i="4"/>
  <c r="AL139" i="5"/>
  <c r="AL151" i="5"/>
  <c r="AN207" i="6"/>
  <c r="AN132" i="5"/>
  <c r="Y165" i="2"/>
  <c r="AI185" i="2"/>
  <c r="AK126" i="3"/>
  <c r="AG175" i="2"/>
  <c r="AF83" i="3"/>
  <c r="AA284" i="2"/>
  <c r="AD284" i="2"/>
  <c r="AI284" i="2"/>
  <c r="AJ279" i="2"/>
  <c r="AJ284" i="2" s="1"/>
  <c r="AB185" i="2"/>
  <c r="AE175" i="2"/>
  <c r="AC155" i="2"/>
  <c r="Z284" i="2"/>
  <c r="Z96" i="3" s="1"/>
  <c r="AC125" i="2"/>
  <c r="AH284" i="2"/>
  <c r="AH83" i="3"/>
  <c r="AH175" i="2"/>
  <c r="AC135" i="2"/>
  <c r="AD175" i="2"/>
  <c r="AC145" i="2"/>
  <c r="AE200" i="2"/>
  <c r="AI210" i="2"/>
  <c r="Y96" i="3"/>
  <c r="X155" i="2"/>
  <c r="X284" i="2"/>
  <c r="AB200" i="2"/>
  <c r="X175" i="2"/>
  <c r="Y155" i="2"/>
  <c r="AG165" i="2"/>
  <c r="AB135" i="2"/>
  <c r="AC284" i="2"/>
  <c r="AF185" i="2"/>
  <c r="AB175" i="2"/>
  <c r="AI125" i="2"/>
  <c r="AH185" i="2"/>
  <c r="Y83" i="3"/>
  <c r="X200" i="2"/>
  <c r="X115" i="2"/>
  <c r="AE284" i="2"/>
  <c r="AB284" i="2"/>
  <c r="AE210" i="2"/>
  <c r="AJ127" i="3"/>
  <c r="AC210" i="2"/>
  <c r="Z210" i="2"/>
  <c r="AF155" i="2"/>
  <c r="AH165" i="2"/>
  <c r="AB165" i="2"/>
  <c r="R279" i="2"/>
  <c r="AF284" i="2"/>
  <c r="AG284" i="2"/>
  <c r="AJ124" i="3"/>
  <c r="AD145" i="2"/>
  <c r="AA145" i="2"/>
  <c r="Y135" i="2"/>
  <c r="AJ123" i="3"/>
  <c r="AG145" i="2"/>
  <c r="AI145" i="2"/>
  <c r="AD115" i="2"/>
  <c r="Y115" i="2"/>
  <c r="AH115" i="2"/>
  <c r="AL85" i="3"/>
  <c r="AA175" i="2"/>
  <c r="AH210" i="2"/>
  <c r="AI83" i="3"/>
  <c r="AA83" i="3"/>
  <c r="AJ83" i="3"/>
  <c r="AC83" i="3"/>
  <c r="AE83" i="3"/>
  <c r="AB83" i="3"/>
  <c r="X83" i="3"/>
  <c r="AG83" i="3"/>
  <c r="Z83" i="3"/>
  <c r="AK170" i="2"/>
  <c r="AJ175" i="2" s="1"/>
  <c r="AK180" i="2"/>
  <c r="AK185" i="2" s="1"/>
  <c r="AE165" i="2"/>
  <c r="AD165" i="2"/>
  <c r="AK160" i="2"/>
  <c r="AK165" i="2" s="1"/>
  <c r="AK150" i="2"/>
  <c r="AJ155" i="2" s="1"/>
  <c r="AI155" i="2"/>
  <c r="AJ185" i="2"/>
  <c r="Z200" i="2"/>
  <c r="Y200" i="2"/>
  <c r="AM216" i="2"/>
  <c r="AM38" i="3"/>
  <c r="AA210" i="2"/>
  <c r="R110" i="2"/>
  <c r="AC175" i="2"/>
  <c r="AD210" i="2"/>
  <c r="AG185" i="2"/>
  <c r="AD155" i="2"/>
  <c r="AH155" i="2"/>
  <c r="R180" i="2"/>
  <c r="AA135" i="2"/>
  <c r="AF165" i="2"/>
  <c r="Y185" i="2"/>
  <c r="AA165" i="2"/>
  <c r="AA81" i="3" s="1"/>
  <c r="R140" i="2"/>
  <c r="AG210" i="2"/>
  <c r="AO7" i="3"/>
  <c r="AO8" i="2"/>
  <c r="AO31" i="2"/>
  <c r="AO231" i="2"/>
  <c r="Z175" i="2"/>
  <c r="Y175" i="2"/>
  <c r="AJ165" i="2"/>
  <c r="R195" i="2"/>
  <c r="X31" i="3"/>
  <c r="R31" i="3" s="1"/>
  <c r="R16" i="3"/>
  <c r="R28" i="3" s="1"/>
  <c r="AG155" i="2"/>
  <c r="AJ31" i="3"/>
  <c r="AE125" i="2"/>
  <c r="AD125" i="2"/>
  <c r="AI165" i="2"/>
  <c r="AH145" i="2"/>
  <c r="AG115" i="2"/>
  <c r="R190" i="2"/>
  <c r="Z155" i="2"/>
  <c r="AC165" i="2"/>
  <c r="AF145" i="2"/>
  <c r="AI175" i="2"/>
  <c r="AA125" i="2"/>
  <c r="Z125" i="2"/>
  <c r="AN60" i="2"/>
  <c r="AN48" i="2"/>
  <c r="AK190" i="2"/>
  <c r="AJ120" i="2"/>
  <c r="AJ110" i="2"/>
  <c r="AF210" i="2"/>
  <c r="AD135" i="2"/>
  <c r="AF125" i="2"/>
  <c r="AM71" i="2"/>
  <c r="AM72" i="2"/>
  <c r="AM70" i="2"/>
  <c r="AM76" i="2"/>
  <c r="AM75" i="2"/>
  <c r="AM74" i="2"/>
  <c r="AM77" i="2"/>
  <c r="AM69" i="2"/>
  <c r="AM78" i="2"/>
  <c r="AM79" i="2"/>
  <c r="AM68" i="2"/>
  <c r="AM73" i="2"/>
  <c r="AG125" i="2"/>
  <c r="R120" i="2"/>
  <c r="AA185" i="2"/>
  <c r="AC115" i="2"/>
  <c r="Y210" i="2"/>
  <c r="R150" i="2"/>
  <c r="AB115" i="2"/>
  <c r="AA115" i="2"/>
  <c r="AH135" i="2"/>
  <c r="AG135" i="2"/>
  <c r="Y125" i="2"/>
  <c r="R170" i="2"/>
  <c r="AH125" i="2"/>
  <c r="Z145" i="2"/>
  <c r="Y145" i="2"/>
  <c r="AB210" i="2"/>
  <c r="AJ205" i="2"/>
  <c r="AJ195" i="2"/>
  <c r="AB155" i="2"/>
  <c r="AE135" i="2"/>
  <c r="Z135" i="2"/>
  <c r="R205" i="2"/>
  <c r="AL16" i="3"/>
  <c r="AL31" i="3" s="1"/>
  <c r="Z165" i="2"/>
  <c r="AE145" i="2"/>
  <c r="AE115" i="2"/>
  <c r="AF115" i="2"/>
  <c r="AD185" i="2"/>
  <c r="AD200" i="2"/>
  <c r="AC200" i="2"/>
  <c r="AJ140" i="2"/>
  <c r="AJ130" i="2"/>
  <c r="AF175" i="2"/>
  <c r="R160" i="2"/>
  <c r="Z115" i="2"/>
  <c r="AB125" i="2"/>
  <c r="AH200" i="2"/>
  <c r="AG200" i="2"/>
  <c r="AB145" i="2"/>
  <c r="AE155" i="2"/>
  <c r="AA200" i="2"/>
  <c r="R130" i="2"/>
  <c r="AF200" i="2"/>
  <c r="Y142" i="6" l="1"/>
  <c r="Z134" i="6" s="1"/>
  <c r="Z142" i="6" s="1"/>
  <c r="AN124" i="6"/>
  <c r="AN155" i="5"/>
  <c r="AN165" i="6"/>
  <c r="AN229" i="6" s="1"/>
  <c r="AN90" i="5"/>
  <c r="AN154" i="5" s="1"/>
  <c r="AN49" i="5"/>
  <c r="AD54" i="5"/>
  <c r="AE105" i="5"/>
  <c r="AE100" i="5" s="1"/>
  <c r="AN140" i="3"/>
  <c r="AO8" i="6"/>
  <c r="AO8" i="5"/>
  <c r="AO8" i="4"/>
  <c r="AO572" i="4"/>
  <c r="AN573" i="4" s="1"/>
  <c r="AO443" i="4"/>
  <c r="AN444" i="4" s="1"/>
  <c r="AO564" i="4"/>
  <c r="AN565" i="4" s="1"/>
  <c r="AO435" i="4"/>
  <c r="AN436" i="4" s="1"/>
  <c r="AO556" i="4"/>
  <c r="AN557" i="4" s="1"/>
  <c r="AO427" i="4"/>
  <c r="AN428" i="4" s="1"/>
  <c r="AO548" i="4"/>
  <c r="AN549" i="4" s="1"/>
  <c r="AO419" i="4"/>
  <c r="AN420" i="4" s="1"/>
  <c r="AO615" i="4"/>
  <c r="AN616" i="4" s="1"/>
  <c r="AO451" i="4"/>
  <c r="AM452" i="4" s="1"/>
  <c r="AO601" i="4"/>
  <c r="AN602" i="4" s="1"/>
  <c r="AO486" i="4"/>
  <c r="AN487" i="4" s="1"/>
  <c r="AO588" i="4"/>
  <c r="AN589" i="4" s="1"/>
  <c r="AO472" i="4"/>
  <c r="AN473" i="4" s="1"/>
  <c r="AO580" i="4"/>
  <c r="AM581" i="4" s="1"/>
  <c r="AO306" i="4"/>
  <c r="AN307" i="4" s="1"/>
  <c r="AO193" i="4"/>
  <c r="AM194" i="4" s="1"/>
  <c r="AO32" i="4"/>
  <c r="AO608" i="4"/>
  <c r="AO314" i="4"/>
  <c r="AN315" i="4" s="1"/>
  <c r="AO290" i="4"/>
  <c r="AN291" i="4" s="1"/>
  <c r="AO201" i="4"/>
  <c r="AN202" i="4" s="1"/>
  <c r="AO72" i="4"/>
  <c r="AN73" i="4" s="1"/>
  <c r="AO48" i="4"/>
  <c r="AN49" i="4" s="1"/>
  <c r="AO161" i="4"/>
  <c r="AN162" i="4" s="1"/>
  <c r="AO479" i="4"/>
  <c r="AO480" i="4" s="1"/>
  <c r="AO350" i="4"/>
  <c r="AO298" i="4"/>
  <c r="AN299" i="4" s="1"/>
  <c r="AO228" i="4"/>
  <c r="AN229" i="4" s="1"/>
  <c r="AO169" i="4"/>
  <c r="AN170" i="4" s="1"/>
  <c r="AO459" i="4"/>
  <c r="AN460" i="4" s="1"/>
  <c r="AO343" i="4"/>
  <c r="AN344" i="4" s="1"/>
  <c r="AO177" i="4"/>
  <c r="AN178" i="4" s="1"/>
  <c r="AO99" i="4"/>
  <c r="AN100" i="4" s="1"/>
  <c r="AO56" i="4"/>
  <c r="AN57" i="4" s="1"/>
  <c r="AO357" i="4"/>
  <c r="AN358" i="4" s="1"/>
  <c r="AO221" i="4"/>
  <c r="AO222" i="4" s="1"/>
  <c r="AO40" i="4"/>
  <c r="AN41" i="4" s="1"/>
  <c r="AO330" i="4"/>
  <c r="AN331" i="4" s="1"/>
  <c r="AO214" i="4"/>
  <c r="AN215" i="4" s="1"/>
  <c r="AO322" i="4"/>
  <c r="AM323" i="4" s="1"/>
  <c r="AO185" i="4"/>
  <c r="AN186" i="4" s="1"/>
  <c r="AO85" i="4"/>
  <c r="AO64" i="4"/>
  <c r="AM65" i="4" s="1"/>
  <c r="AO617" i="4"/>
  <c r="AO351" i="4"/>
  <c r="AO550" i="4"/>
  <c r="AO461" i="4"/>
  <c r="AO345" i="4"/>
  <c r="AO603" i="4"/>
  <c r="AO582" i="4"/>
  <c r="AO421" i="4"/>
  <c r="AO171" i="4"/>
  <c r="AO609" i="4"/>
  <c r="AO590" i="4"/>
  <c r="AO437" i="4"/>
  <c r="AO574" i="4"/>
  <c r="AO308" i="4"/>
  <c r="AO488" i="4"/>
  <c r="AO332" i="4"/>
  <c r="AO558" i="4"/>
  <c r="AO230" i="4"/>
  <c r="AO74" i="4"/>
  <c r="AO300" i="4"/>
  <c r="AO292" i="4"/>
  <c r="AO163" i="4"/>
  <c r="AO195" i="4"/>
  <c r="AO58" i="4"/>
  <c r="AO87" i="4"/>
  <c r="AO316" i="4"/>
  <c r="AO216" i="4"/>
  <c r="AO50" i="4"/>
  <c r="AO566" i="4"/>
  <c r="AO92" i="4"/>
  <c r="AO93" i="4" s="1"/>
  <c r="AM161" i="6"/>
  <c r="AM86" i="5"/>
  <c r="Y130" i="5"/>
  <c r="Y127" i="5" s="1"/>
  <c r="Z59" i="5"/>
  <c r="Z67" i="5" s="1"/>
  <c r="AB147" i="5"/>
  <c r="AO179" i="6"/>
  <c r="AO39" i="5"/>
  <c r="AO95" i="5" s="1"/>
  <c r="AO40" i="5"/>
  <c r="AO23" i="5"/>
  <c r="AO20" i="5"/>
  <c r="AO93" i="5"/>
  <c r="AO22" i="5"/>
  <c r="AO94" i="5"/>
  <c r="AO24" i="5"/>
  <c r="AO13" i="5"/>
  <c r="AO26" i="5"/>
  <c r="AO75" i="5"/>
  <c r="AO38" i="5"/>
  <c r="AO16" i="5"/>
  <c r="AO21" i="5"/>
  <c r="AO25" i="5"/>
  <c r="AN158" i="6"/>
  <c r="AN83" i="5"/>
  <c r="AN52" i="5"/>
  <c r="AO104" i="5"/>
  <c r="AK138" i="6"/>
  <c r="AK140" i="6" s="1"/>
  <c r="AK147" i="6"/>
  <c r="AK63" i="5"/>
  <c r="AK65" i="5" s="1"/>
  <c r="AK72" i="5"/>
  <c r="AM166" i="6"/>
  <c r="AM91" i="5"/>
  <c r="AC100" i="5"/>
  <c r="AC156" i="5"/>
  <c r="AC54" i="5"/>
  <c r="AC147" i="5" s="1"/>
  <c r="AD105" i="5"/>
  <c r="AD100" i="5" s="1"/>
  <c r="AE52" i="5"/>
  <c r="AC175" i="6"/>
  <c r="AC231" i="6"/>
  <c r="AD180" i="6"/>
  <c r="AC129" i="6"/>
  <c r="AD127" i="6"/>
  <c r="AO115" i="6"/>
  <c r="AO114" i="6"/>
  <c r="AO77" i="6"/>
  <c r="AO79" i="6"/>
  <c r="AO51" i="6"/>
  <c r="AO48" i="6"/>
  <c r="AO98" i="6"/>
  <c r="AO40" i="6"/>
  <c r="AO69" i="6"/>
  <c r="AO25" i="6"/>
  <c r="AO99" i="6"/>
  <c r="AO78" i="6"/>
  <c r="AO88" i="6"/>
  <c r="AO89" i="6"/>
  <c r="AO80" i="6"/>
  <c r="AO49" i="6"/>
  <c r="AO71" i="6"/>
  <c r="AO50" i="6"/>
  <c r="AO16" i="6"/>
  <c r="AO59" i="6"/>
  <c r="AO168" i="6"/>
  <c r="AO61" i="6"/>
  <c r="AO18" i="6"/>
  <c r="AO23" i="6"/>
  <c r="AO101" i="6"/>
  <c r="AO90" i="6"/>
  <c r="AO67" i="6"/>
  <c r="AO19" i="6"/>
  <c r="AO97" i="6"/>
  <c r="AO60" i="6"/>
  <c r="AO38" i="6"/>
  <c r="AO28" i="6"/>
  <c r="AO113" i="6"/>
  <c r="AO41" i="6"/>
  <c r="AO37" i="6"/>
  <c r="AO85" i="6"/>
  <c r="AO57" i="6"/>
  <c r="AO13" i="6"/>
  <c r="AO27" i="6"/>
  <c r="AO65" i="6"/>
  <c r="AO91" i="6"/>
  <c r="AO95" i="6"/>
  <c r="AO45" i="6"/>
  <c r="AO55" i="6"/>
  <c r="AO17" i="6"/>
  <c r="AO169" i="6"/>
  <c r="AO70" i="6"/>
  <c r="AO58" i="6"/>
  <c r="AO87" i="6"/>
  <c r="AO75" i="6"/>
  <c r="AO47" i="6"/>
  <c r="AO150" i="6"/>
  <c r="AO15" i="6"/>
  <c r="AO39" i="6"/>
  <c r="AO35" i="6"/>
  <c r="AO26" i="6"/>
  <c r="AO29" i="6"/>
  <c r="AO68" i="6"/>
  <c r="AO81" i="6"/>
  <c r="AO100" i="6"/>
  <c r="AO242" i="6"/>
  <c r="AO240" i="6"/>
  <c r="AO239" i="6"/>
  <c r="AO244" i="6"/>
  <c r="AB219" i="6"/>
  <c r="AM163" i="6"/>
  <c r="AM88" i="5"/>
  <c r="AN89" i="5"/>
  <c r="AN105" i="5"/>
  <c r="AN100" i="5" s="1"/>
  <c r="AL159" i="6"/>
  <c r="AL84" i="5"/>
  <c r="AM157" i="6"/>
  <c r="AM82" i="5"/>
  <c r="AN127" i="6"/>
  <c r="AD96" i="3"/>
  <c r="Y81" i="3"/>
  <c r="AG82" i="3"/>
  <c r="AI96" i="3"/>
  <c r="AH96" i="3"/>
  <c r="AA96" i="3"/>
  <c r="Y79" i="3"/>
  <c r="AE84" i="3"/>
  <c r="AC80" i="3"/>
  <c r="AB82" i="3"/>
  <c r="AH82" i="3"/>
  <c r="AE82" i="3"/>
  <c r="AB84" i="3"/>
  <c r="AF96" i="3"/>
  <c r="Y146" i="3"/>
  <c r="AJ96" i="3"/>
  <c r="X96" i="3"/>
  <c r="Z133" i="3" s="1"/>
  <c r="AB96" i="3"/>
  <c r="AG96" i="3"/>
  <c r="AE96" i="3"/>
  <c r="AC96" i="3"/>
  <c r="AF81" i="3"/>
  <c r="Y80" i="3"/>
  <c r="X294" i="2"/>
  <c r="AA82" i="3"/>
  <c r="R284" i="2"/>
  <c r="AC146" i="3"/>
  <c r="AG146" i="3"/>
  <c r="Z146" i="3"/>
  <c r="AD146" i="3"/>
  <c r="AH146" i="3"/>
  <c r="AB146" i="3"/>
  <c r="AF146" i="3"/>
  <c r="AJ146" i="3"/>
  <c r="X146" i="3"/>
  <c r="AA146" i="3"/>
  <c r="AE146" i="3"/>
  <c r="AI146" i="3"/>
  <c r="AH79" i="3"/>
  <c r="AD79" i="3"/>
  <c r="AN72" i="3"/>
  <c r="AN128" i="3"/>
  <c r="AG80" i="3"/>
  <c r="X79" i="3"/>
  <c r="AF80" i="3"/>
  <c r="AF82" i="3"/>
  <c r="AD80" i="3"/>
  <c r="Z81" i="3"/>
  <c r="X84" i="3"/>
  <c r="AJ82" i="3"/>
  <c r="AE80" i="3"/>
  <c r="AC84" i="3"/>
  <c r="AA79" i="3"/>
  <c r="AB80" i="3"/>
  <c r="AH80" i="3"/>
  <c r="AB81" i="3"/>
  <c r="AD84" i="3"/>
  <c r="AB79" i="3"/>
  <c r="AG79" i="3"/>
  <c r="Y82" i="3"/>
  <c r="AA80" i="3"/>
  <c r="AF84" i="3"/>
  <c r="AA84" i="3"/>
  <c r="AE81" i="3"/>
  <c r="Z82" i="3"/>
  <c r="Y84" i="3"/>
  <c r="X81" i="3"/>
  <c r="AK83" i="3"/>
  <c r="AK146" i="3" s="1"/>
  <c r="Z84" i="3"/>
  <c r="AF79" i="3"/>
  <c r="AE79" i="3"/>
  <c r="AH81" i="3"/>
  <c r="AC81" i="3"/>
  <c r="Z80" i="3"/>
  <c r="AC79" i="3"/>
  <c r="AD81" i="3"/>
  <c r="AI81" i="3"/>
  <c r="AG84" i="3"/>
  <c r="AJ81" i="3"/>
  <c r="X80" i="3"/>
  <c r="AH84" i="3"/>
  <c r="Z79" i="3"/>
  <c r="AG81" i="3"/>
  <c r="X82" i="3"/>
  <c r="Y145" i="3" s="1"/>
  <c r="AI82" i="3"/>
  <c r="AC82" i="3"/>
  <c r="AD82" i="3"/>
  <c r="R165" i="2"/>
  <c r="R175" i="2"/>
  <c r="R125" i="2"/>
  <c r="R145" i="2"/>
  <c r="AJ210" i="2"/>
  <c r="AM24" i="3"/>
  <c r="AL100" i="2"/>
  <c r="AL94" i="2"/>
  <c r="AM22" i="3"/>
  <c r="AN291" i="2"/>
  <c r="AO36" i="2"/>
  <c r="AO41" i="2" s="1"/>
  <c r="R185" i="2"/>
  <c r="AL97" i="2"/>
  <c r="AM23" i="3"/>
  <c r="AM213" i="2"/>
  <c r="AN228" i="2"/>
  <c r="AN226" i="2"/>
  <c r="AN220" i="2"/>
  <c r="AN222" i="2"/>
  <c r="AN224" i="2"/>
  <c r="AN65" i="2"/>
  <c r="AN13" i="3"/>
  <c r="AO274" i="2"/>
  <c r="AO87" i="3" s="1"/>
  <c r="R155" i="2"/>
  <c r="AJ145" i="2"/>
  <c r="R210" i="2"/>
  <c r="AM26" i="3"/>
  <c r="AK105" i="2"/>
  <c r="AM25" i="3"/>
  <c r="AM21" i="3"/>
  <c r="AK89" i="2"/>
  <c r="AI115" i="2"/>
  <c r="AP7" i="2"/>
  <c r="AO8" i="3"/>
  <c r="AI135" i="2"/>
  <c r="AI200" i="2"/>
  <c r="AK84" i="2"/>
  <c r="AM20" i="3"/>
  <c r="AJ125" i="2"/>
  <c r="AO40" i="3"/>
  <c r="AO39" i="3"/>
  <c r="AM271" i="2"/>
  <c r="AN54" i="5" l="1"/>
  <c r="Y205" i="6"/>
  <c r="Y202" i="6" s="1"/>
  <c r="Y199" i="6" s="1"/>
  <c r="AO136" i="5"/>
  <c r="AO179" i="4"/>
  <c r="AO324" i="4"/>
  <c r="AO134" i="5"/>
  <c r="AO243" i="6"/>
  <c r="AO474" i="4"/>
  <c r="AO208" i="6"/>
  <c r="AO429" i="4"/>
  <c r="AO133" i="5"/>
  <c r="AO168" i="5"/>
  <c r="AO42" i="4"/>
  <c r="AO241" i="6"/>
  <c r="AO166" i="5"/>
  <c r="AO203" i="4"/>
  <c r="AO106" i="6"/>
  <c r="AO170" i="6"/>
  <c r="AO169" i="5"/>
  <c r="AO109" i="6"/>
  <c r="AO105" i="5"/>
  <c r="AO100" i="5" s="1"/>
  <c r="AO34" i="5"/>
  <c r="AO162" i="6"/>
  <c r="AO89" i="5"/>
  <c r="AO165" i="6"/>
  <c r="AO229" i="6" s="1"/>
  <c r="AO31" i="5"/>
  <c r="AO359" i="4"/>
  <c r="AO90" i="5"/>
  <c r="AO121" i="6"/>
  <c r="AO136" i="6"/>
  <c r="AO180" i="6"/>
  <c r="AO175" i="6" s="1"/>
  <c r="AL78" i="5"/>
  <c r="AL150" i="5"/>
  <c r="AL138" i="5"/>
  <c r="AM153" i="5"/>
  <c r="AO223" i="6"/>
  <c r="AN129" i="6"/>
  <c r="AL213" i="6"/>
  <c r="AL153" i="6"/>
  <c r="AL225" i="6"/>
  <c r="AM228" i="6"/>
  <c r="AC222" i="6"/>
  <c r="AC219" i="6" s="1"/>
  <c r="AO148" i="5"/>
  <c r="AM226" i="6"/>
  <c r="AM214" i="6"/>
  <c r="AN86" i="4"/>
  <c r="AO209" i="6"/>
  <c r="AO210" i="6"/>
  <c r="AN91" i="5"/>
  <c r="AN152" i="5" s="1"/>
  <c r="AN166" i="6"/>
  <c r="AN227" i="6" s="1"/>
  <c r="AO34" i="4"/>
  <c r="AN33" i="4"/>
  <c r="AO135" i="5"/>
  <c r="AO206" i="6"/>
  <c r="AF52" i="5"/>
  <c r="AF105" i="5"/>
  <c r="AE54" i="5"/>
  <c r="AD156" i="5"/>
  <c r="AO131" i="5"/>
  <c r="AO87" i="5"/>
  <c r="AO46" i="5"/>
  <c r="AO155" i="5" s="1"/>
  <c r="AO101" i="4"/>
  <c r="AO445" i="4"/>
  <c r="AC72" i="5"/>
  <c r="AC63" i="5"/>
  <c r="AO211" i="6"/>
  <c r="AM137" i="5"/>
  <c r="AM149" i="5"/>
  <c r="AO164" i="6"/>
  <c r="AD63" i="5"/>
  <c r="AD65" i="5" s="1"/>
  <c r="AD72" i="5"/>
  <c r="AM152" i="5"/>
  <c r="AM140" i="5"/>
  <c r="AO207" i="6"/>
  <c r="AO187" i="4"/>
  <c r="AO132" i="5"/>
  <c r="AD175" i="6"/>
  <c r="AP7" i="5"/>
  <c r="AP7" i="6"/>
  <c r="AP7" i="4"/>
  <c r="AM212" i="6"/>
  <c r="AM224" i="6"/>
  <c r="Z205" i="6"/>
  <c r="Z202" i="6" s="1"/>
  <c r="Z199" i="6" s="1"/>
  <c r="AA134" i="6"/>
  <c r="AA142" i="6" s="1"/>
  <c r="AM215" i="6"/>
  <c r="AM227" i="6"/>
  <c r="AA59" i="5"/>
  <c r="AA67" i="5" s="1"/>
  <c r="Z130" i="5"/>
  <c r="Z127" i="5" s="1"/>
  <c r="AN161" i="6"/>
  <c r="AN214" i="6" s="1"/>
  <c r="AN86" i="5"/>
  <c r="AE63" i="5"/>
  <c r="AE65" i="5" s="1"/>
  <c r="AE72" i="5"/>
  <c r="AO165" i="5"/>
  <c r="AO61" i="5"/>
  <c r="AO453" i="4"/>
  <c r="AD147" i="5"/>
  <c r="AE156" i="5"/>
  <c r="AO167" i="5"/>
  <c r="AO66" i="4"/>
  <c r="AE180" i="6"/>
  <c r="AE175" i="6" s="1"/>
  <c r="AD129" i="6"/>
  <c r="AE127" i="6"/>
  <c r="AD231" i="6"/>
  <c r="AC147" i="6"/>
  <c r="AC138" i="6"/>
  <c r="AO164" i="5"/>
  <c r="AM151" i="5"/>
  <c r="AM139" i="5"/>
  <c r="AM159" i="6"/>
  <c r="AM84" i="5"/>
  <c r="X75" i="3"/>
  <c r="X133" i="3"/>
  <c r="Y147" i="3"/>
  <c r="AF133" i="3"/>
  <c r="AC147" i="3"/>
  <c r="AE133" i="3"/>
  <c r="AI133" i="3"/>
  <c r="AJ147" i="3"/>
  <c r="AC133" i="3"/>
  <c r="AF147" i="3"/>
  <c r="AE147" i="3"/>
  <c r="AA147" i="3"/>
  <c r="Z147" i="3"/>
  <c r="AA133" i="3"/>
  <c r="AD133" i="3"/>
  <c r="AB147" i="3"/>
  <c r="AD147" i="3"/>
  <c r="AI147" i="3"/>
  <c r="AH147" i="3"/>
  <c r="AG147" i="3"/>
  <c r="Y133" i="3"/>
  <c r="AB133" i="3"/>
  <c r="X147" i="3"/>
  <c r="AJ133" i="3"/>
  <c r="AG133" i="3"/>
  <c r="R115" i="2"/>
  <c r="AH133" i="3"/>
  <c r="AK279" i="2"/>
  <c r="AK284" i="2" s="1"/>
  <c r="AL126" i="3"/>
  <c r="X60" i="3"/>
  <c r="Y131" i="3"/>
  <c r="Y143" i="3"/>
  <c r="Y142" i="3"/>
  <c r="Y130" i="3"/>
  <c r="Y129" i="3"/>
  <c r="Y141" i="3"/>
  <c r="Y132" i="3"/>
  <c r="Y144" i="3"/>
  <c r="AK127" i="3"/>
  <c r="AL125" i="3"/>
  <c r="AK124" i="3"/>
  <c r="AK123" i="3"/>
  <c r="AC145" i="3"/>
  <c r="AG145" i="3"/>
  <c r="Z145" i="3"/>
  <c r="AD145" i="3"/>
  <c r="AH145" i="3"/>
  <c r="AB145" i="3"/>
  <c r="AF145" i="3"/>
  <c r="AJ145" i="3"/>
  <c r="X145" i="3"/>
  <c r="AA145" i="3"/>
  <c r="AE145" i="3"/>
  <c r="AI145" i="3"/>
  <c r="R145" i="3" s="1"/>
  <c r="AC144" i="3"/>
  <c r="AG144" i="3"/>
  <c r="X132" i="3"/>
  <c r="Z144" i="3"/>
  <c r="AD144" i="3"/>
  <c r="AH144" i="3"/>
  <c r="AA144" i="3"/>
  <c r="AE144" i="3"/>
  <c r="AB144" i="3"/>
  <c r="AF144" i="3"/>
  <c r="X144" i="3"/>
  <c r="AA142" i="3"/>
  <c r="AE142" i="3"/>
  <c r="AB142" i="3"/>
  <c r="AF142" i="3"/>
  <c r="X142" i="3"/>
  <c r="AC142" i="3"/>
  <c r="AG142" i="3"/>
  <c r="X130" i="3"/>
  <c r="Z142" i="3"/>
  <c r="AD142" i="3"/>
  <c r="AH142" i="3"/>
  <c r="Z141" i="3"/>
  <c r="AD141" i="3"/>
  <c r="AH141" i="3"/>
  <c r="AA141" i="3"/>
  <c r="AE141" i="3"/>
  <c r="AB141" i="3"/>
  <c r="AF141" i="3"/>
  <c r="X141" i="3"/>
  <c r="AC141" i="3"/>
  <c r="AG141" i="3"/>
  <c r="X129" i="3"/>
  <c r="AB143" i="3"/>
  <c r="AF143" i="3"/>
  <c r="AJ143" i="3"/>
  <c r="X143" i="3"/>
  <c r="AC143" i="3"/>
  <c r="AG143" i="3"/>
  <c r="X131" i="3"/>
  <c r="Z143" i="3"/>
  <c r="AD143" i="3"/>
  <c r="AH143" i="3"/>
  <c r="AA143" i="3"/>
  <c r="AE143" i="3"/>
  <c r="AI143" i="3"/>
  <c r="R143" i="3" s="1"/>
  <c r="Z131" i="3"/>
  <c r="AA131" i="3"/>
  <c r="AB131" i="3"/>
  <c r="AC131" i="3"/>
  <c r="AD131" i="3"/>
  <c r="AE131" i="3"/>
  <c r="AF131" i="3"/>
  <c r="AG131" i="3"/>
  <c r="AH131" i="3"/>
  <c r="AI131" i="3"/>
  <c r="R131" i="3" s="1"/>
  <c r="AJ131" i="3"/>
  <c r="Z130" i="3"/>
  <c r="AA130" i="3"/>
  <c r="AB130" i="3"/>
  <c r="AC130" i="3"/>
  <c r="AD130" i="3"/>
  <c r="AE130" i="3"/>
  <c r="AF130" i="3"/>
  <c r="AG130" i="3"/>
  <c r="AH130" i="3"/>
  <c r="AA132" i="3"/>
  <c r="AE132" i="3"/>
  <c r="AB132" i="3"/>
  <c r="AF132" i="3"/>
  <c r="AC132" i="3"/>
  <c r="AG132" i="3"/>
  <c r="Z132" i="3"/>
  <c r="AD132" i="3"/>
  <c r="AH132" i="3"/>
  <c r="AA129" i="3"/>
  <c r="AE129" i="3"/>
  <c r="AB129" i="3"/>
  <c r="AF129" i="3"/>
  <c r="AC129" i="3"/>
  <c r="AG129" i="3"/>
  <c r="Z129" i="3"/>
  <c r="AD129" i="3"/>
  <c r="AH129" i="3"/>
  <c r="Y75" i="3"/>
  <c r="AM85" i="3"/>
  <c r="AM86" i="3"/>
  <c r="AD75" i="3"/>
  <c r="AH75" i="3"/>
  <c r="AC75" i="3"/>
  <c r="AI79" i="3"/>
  <c r="R146" i="3" s="1"/>
  <c r="X92" i="3"/>
  <c r="R200" i="2"/>
  <c r="AI84" i="3"/>
  <c r="AI144" i="3" s="1"/>
  <c r="R144" i="3" s="1"/>
  <c r="R135" i="2"/>
  <c r="AI80" i="3"/>
  <c r="AI142" i="3" s="1"/>
  <c r="R142" i="3" s="1"/>
  <c r="Z75" i="3"/>
  <c r="AE75" i="3"/>
  <c r="AG75" i="3"/>
  <c r="AF75" i="3"/>
  <c r="AB75" i="3"/>
  <c r="AA75" i="3"/>
  <c r="AM16" i="3"/>
  <c r="AK130" i="2"/>
  <c r="AK140" i="2"/>
  <c r="AK120" i="2"/>
  <c r="AK110" i="2"/>
  <c r="AK205" i="2"/>
  <c r="AK195" i="2"/>
  <c r="AN70" i="2"/>
  <c r="AN72" i="2"/>
  <c r="AN79" i="2"/>
  <c r="AN78" i="2"/>
  <c r="AN71" i="2"/>
  <c r="AN74" i="2"/>
  <c r="AN73" i="2"/>
  <c r="AN76" i="2"/>
  <c r="AN68" i="2"/>
  <c r="AN69" i="2"/>
  <c r="AN77" i="2"/>
  <c r="AN75" i="2"/>
  <c r="AN216" i="2"/>
  <c r="AN38" i="3"/>
  <c r="AL170" i="2"/>
  <c r="AL180" i="2"/>
  <c r="AO48" i="2"/>
  <c r="AO60" i="2"/>
  <c r="AL150" i="2"/>
  <c r="AL160" i="2"/>
  <c r="X297" i="2"/>
  <c r="X300" i="2" s="1"/>
  <c r="X309" i="2" s="1"/>
  <c r="AP7" i="3"/>
  <c r="AP8" i="2"/>
  <c r="AP31" i="2"/>
  <c r="AP231" i="2"/>
  <c r="AL190" i="2"/>
  <c r="AO124" i="6" l="1"/>
  <c r="AO154" i="5"/>
  <c r="AN140" i="5"/>
  <c r="AO216" i="6"/>
  <c r="AO230" i="6"/>
  <c r="AO141" i="5"/>
  <c r="AP114" i="6"/>
  <c r="AP115" i="6"/>
  <c r="AP97" i="6"/>
  <c r="AP88" i="6"/>
  <c r="AP80" i="6"/>
  <c r="AP71" i="6"/>
  <c r="AP18" i="6"/>
  <c r="AP98" i="6"/>
  <c r="AP100" i="6"/>
  <c r="AP69" i="6"/>
  <c r="AP87" i="6"/>
  <c r="AP49" i="6"/>
  <c r="AP47" i="6"/>
  <c r="AP99" i="6"/>
  <c r="AP48" i="6"/>
  <c r="AP113" i="6"/>
  <c r="AP89" i="6"/>
  <c r="AP60" i="6"/>
  <c r="AP90" i="6"/>
  <c r="AP70" i="6"/>
  <c r="AP57" i="6"/>
  <c r="AP41" i="6"/>
  <c r="AP67" i="6"/>
  <c r="AP37" i="6"/>
  <c r="AP81" i="6"/>
  <c r="AP78" i="6"/>
  <c r="AP75" i="6"/>
  <c r="AP68" i="6"/>
  <c r="AP169" i="6"/>
  <c r="AP101" i="6"/>
  <c r="AP95" i="6"/>
  <c r="AP26" i="6"/>
  <c r="AP91" i="6"/>
  <c r="AP79" i="6"/>
  <c r="AP51" i="6"/>
  <c r="AP29" i="6"/>
  <c r="AP59" i="6"/>
  <c r="AP85" i="6"/>
  <c r="AP39" i="6"/>
  <c r="AP168" i="6"/>
  <c r="AP58" i="6"/>
  <c r="AP150" i="6"/>
  <c r="AP28" i="6"/>
  <c r="AP16" i="6"/>
  <c r="AP23" i="6"/>
  <c r="AP17" i="6"/>
  <c r="AP55" i="6"/>
  <c r="AP65" i="6"/>
  <c r="AP15" i="6"/>
  <c r="AP25" i="6"/>
  <c r="AP50" i="6"/>
  <c r="AP13" i="6"/>
  <c r="AP27" i="6"/>
  <c r="AP77" i="6"/>
  <c r="AP38" i="6"/>
  <c r="AP45" i="6"/>
  <c r="AP40" i="6"/>
  <c r="AP35" i="6"/>
  <c r="AP19" i="6"/>
  <c r="AP61" i="6"/>
  <c r="AN226" i="6"/>
  <c r="AM78" i="5"/>
  <c r="AO167" i="6"/>
  <c r="AO92" i="5"/>
  <c r="AF100" i="5"/>
  <c r="AN151" i="5"/>
  <c r="AD222" i="6"/>
  <c r="AD219" i="6" s="1"/>
  <c r="AE231" i="6"/>
  <c r="AN215" i="6"/>
  <c r="AE147" i="5"/>
  <c r="AG52" i="5"/>
  <c r="AG105" i="5"/>
  <c r="AF54" i="5"/>
  <c r="AM225" i="6"/>
  <c r="AL63" i="5"/>
  <c r="AL65" i="5" s="1"/>
  <c r="AL72" i="5"/>
  <c r="AP40" i="5"/>
  <c r="AP39" i="5"/>
  <c r="AP22" i="5"/>
  <c r="AP20" i="5"/>
  <c r="AP75" i="5"/>
  <c r="AP26" i="5"/>
  <c r="AP93" i="5"/>
  <c r="AP25" i="5"/>
  <c r="AP16" i="5"/>
  <c r="AP21" i="5"/>
  <c r="AP94" i="5"/>
  <c r="AP24" i="5"/>
  <c r="AP38" i="5"/>
  <c r="AP13" i="5"/>
  <c r="AP23" i="5"/>
  <c r="AP8" i="5"/>
  <c r="AP8" i="6"/>
  <c r="AP8" i="4"/>
  <c r="AE147" i="6"/>
  <c r="AE138" i="6"/>
  <c r="AE140" i="6" s="1"/>
  <c r="AA130" i="5"/>
  <c r="AA127" i="5" s="1"/>
  <c r="AB59" i="5"/>
  <c r="AB67" i="5" s="1"/>
  <c r="AP104" i="5"/>
  <c r="AM150" i="5"/>
  <c r="AN139" i="5"/>
  <c r="AL138" i="6"/>
  <c r="AL140" i="6" s="1"/>
  <c r="AL147" i="6"/>
  <c r="AM138" i="5"/>
  <c r="AO140" i="3"/>
  <c r="AF180" i="6"/>
  <c r="AE129" i="6"/>
  <c r="AE222" i="6" s="1"/>
  <c r="AF127" i="6"/>
  <c r="AC140" i="6"/>
  <c r="AA205" i="6"/>
  <c r="AA202" i="6" s="1"/>
  <c r="AA199" i="6" s="1"/>
  <c r="AB134" i="6"/>
  <c r="AB142" i="6" s="1"/>
  <c r="AD147" i="6"/>
  <c r="AD138" i="6"/>
  <c r="AD140" i="6" s="1"/>
  <c r="AC65" i="5"/>
  <c r="AN163" i="6"/>
  <c r="AN88" i="5"/>
  <c r="AO49" i="5"/>
  <c r="AM153" i="6"/>
  <c r="AN157" i="6"/>
  <c r="AN82" i="5"/>
  <c r="AO85" i="5"/>
  <c r="AO160" i="6"/>
  <c r="AO127" i="6"/>
  <c r="AO129" i="6" s="1"/>
  <c r="AP548" i="4"/>
  <c r="AO549" i="4" s="1"/>
  <c r="AP601" i="4"/>
  <c r="AO602" i="4" s="1"/>
  <c r="AP564" i="4"/>
  <c r="AO565" i="4" s="1"/>
  <c r="AP580" i="4"/>
  <c r="AN581" i="4" s="1"/>
  <c r="AP615" i="4"/>
  <c r="AO616" i="4" s="1"/>
  <c r="AP608" i="4"/>
  <c r="AP588" i="4"/>
  <c r="AO589" i="4" s="1"/>
  <c r="AP572" i="4"/>
  <c r="AO573" i="4" s="1"/>
  <c r="AP459" i="4"/>
  <c r="AO460" i="4" s="1"/>
  <c r="AP306" i="4"/>
  <c r="AO307" i="4" s="1"/>
  <c r="AP161" i="4"/>
  <c r="AO162" i="4" s="1"/>
  <c r="AP419" i="4"/>
  <c r="AO420" i="4" s="1"/>
  <c r="AP350" i="4"/>
  <c r="AP351" i="4" s="1"/>
  <c r="AP193" i="4"/>
  <c r="AN194" i="4" s="1"/>
  <c r="AP85" i="4"/>
  <c r="AO86" i="4" s="1"/>
  <c r="AP56" i="4"/>
  <c r="AO57" i="4" s="1"/>
  <c r="AP427" i="4"/>
  <c r="AO428" i="4" s="1"/>
  <c r="AP443" i="4"/>
  <c r="AO444" i="4" s="1"/>
  <c r="AP343" i="4"/>
  <c r="AO344" i="4" s="1"/>
  <c r="AP201" i="4"/>
  <c r="AO202" i="4" s="1"/>
  <c r="AP40" i="4"/>
  <c r="AO41" i="4" s="1"/>
  <c r="AP472" i="4"/>
  <c r="AO473" i="4" s="1"/>
  <c r="AP435" i="4"/>
  <c r="AO436" i="4" s="1"/>
  <c r="AP298" i="4"/>
  <c r="AO299" i="4" s="1"/>
  <c r="AP169" i="4"/>
  <c r="AO170" i="4" s="1"/>
  <c r="AP32" i="4"/>
  <c r="AO33" i="4" s="1"/>
  <c r="AP556" i="4"/>
  <c r="AO557" i="4" s="1"/>
  <c r="AP451" i="4"/>
  <c r="AN452" i="4" s="1"/>
  <c r="AP357" i="4"/>
  <c r="AO358" i="4" s="1"/>
  <c r="AP290" i="4"/>
  <c r="AO291" i="4" s="1"/>
  <c r="AP228" i="4"/>
  <c r="AO229" i="4" s="1"/>
  <c r="AP64" i="4"/>
  <c r="AN65" i="4" s="1"/>
  <c r="AP486" i="4"/>
  <c r="AO487" i="4" s="1"/>
  <c r="AP330" i="4"/>
  <c r="AO331" i="4" s="1"/>
  <c r="AP221" i="4"/>
  <c r="AP177" i="4"/>
  <c r="AO178" i="4" s="1"/>
  <c r="AP48" i="4"/>
  <c r="AO49" i="4" s="1"/>
  <c r="AP479" i="4"/>
  <c r="AP322" i="4"/>
  <c r="AN323" i="4" s="1"/>
  <c r="AP214" i="4"/>
  <c r="AO215" i="4" s="1"/>
  <c r="AP314" i="4"/>
  <c r="AO315" i="4" s="1"/>
  <c r="AP99" i="4"/>
  <c r="AO100" i="4" s="1"/>
  <c r="AP185" i="4"/>
  <c r="AO186" i="4" s="1"/>
  <c r="AP72" i="4"/>
  <c r="AO73" i="4" s="1"/>
  <c r="AP617" i="4"/>
  <c r="AP550" i="4"/>
  <c r="AP603" i="4"/>
  <c r="AP429" i="4"/>
  <c r="AP566" i="4"/>
  <c r="AP558" i="4"/>
  <c r="AP609" i="4"/>
  <c r="AP582" i="4"/>
  <c r="AP480" i="4"/>
  <c r="AP421" i="4"/>
  <c r="AP163" i="4"/>
  <c r="AP359" i="4"/>
  <c r="AP222" i="4"/>
  <c r="AP292" i="4"/>
  <c r="AP345" i="4"/>
  <c r="AP474" i="4"/>
  <c r="AP230" i="4"/>
  <c r="AP445" i="4"/>
  <c r="AP488" i="4"/>
  <c r="AP332" i="4"/>
  <c r="AP179" i="4"/>
  <c r="AP203" i="4"/>
  <c r="AP195" i="4"/>
  <c r="AP187" i="4"/>
  <c r="AP74" i="4"/>
  <c r="AP461" i="4"/>
  <c r="AP34" i="4"/>
  <c r="AP308" i="4"/>
  <c r="AP66" i="4"/>
  <c r="AP50" i="4"/>
  <c r="AP42" i="4"/>
  <c r="AP92" i="4"/>
  <c r="AP244" i="6" s="1"/>
  <c r="AO83" i="5"/>
  <c r="AO158" i="6"/>
  <c r="AF156" i="5"/>
  <c r="AM213" i="6"/>
  <c r="AP179" i="6"/>
  <c r="X69" i="3"/>
  <c r="AK96" i="3"/>
  <c r="AK147" i="3" s="1"/>
  <c r="R133" i="3"/>
  <c r="AI141" i="3"/>
  <c r="R141" i="3" s="1"/>
  <c r="AI130" i="3"/>
  <c r="R130" i="3" s="1"/>
  <c r="R147" i="3"/>
  <c r="AI132" i="3"/>
  <c r="R132" i="3" s="1"/>
  <c r="AI129" i="3"/>
  <c r="R129" i="3" s="1"/>
  <c r="AO128" i="3"/>
  <c r="AO72" i="3"/>
  <c r="AL83" i="3"/>
  <c r="AI75" i="3"/>
  <c r="AP36" i="2"/>
  <c r="AP41" i="2" s="1"/>
  <c r="AL165" i="2"/>
  <c r="AN23" i="3"/>
  <c r="AM97" i="2"/>
  <c r="AJ115" i="2"/>
  <c r="AK145" i="2"/>
  <c r="AQ7" i="2"/>
  <c r="AP8" i="3"/>
  <c r="AK155" i="2"/>
  <c r="AO291" i="2"/>
  <c r="AO220" i="2"/>
  <c r="AO222" i="2"/>
  <c r="AO224" i="2"/>
  <c r="AO228" i="2"/>
  <c r="AO226" i="2"/>
  <c r="AO65" i="2"/>
  <c r="AO13" i="3"/>
  <c r="AK175" i="2"/>
  <c r="AN271" i="2"/>
  <c r="AM100" i="2"/>
  <c r="AM190" i="2" s="1"/>
  <c r="AN24" i="3"/>
  <c r="AM94" i="2"/>
  <c r="AN22" i="3"/>
  <c r="AJ200" i="2"/>
  <c r="AK125" i="2"/>
  <c r="AJ135" i="2"/>
  <c r="AP274" i="2"/>
  <c r="AP87" i="3" s="1"/>
  <c r="AL84" i="2"/>
  <c r="AN20" i="3"/>
  <c r="AL89" i="2"/>
  <c r="AN21" i="3"/>
  <c r="AK210" i="2"/>
  <c r="AL185" i="2"/>
  <c r="AP39" i="3"/>
  <c r="AP40" i="3"/>
  <c r="AL105" i="2"/>
  <c r="AN25" i="3"/>
  <c r="AN213" i="2"/>
  <c r="AN26" i="3"/>
  <c r="AM31" i="3"/>
  <c r="AP34" i="5" l="1"/>
  <c r="AP216" i="4"/>
  <c r="AP101" i="4"/>
  <c r="AP106" i="6"/>
  <c r="AP453" i="4"/>
  <c r="AP574" i="4"/>
  <c r="AP58" i="4"/>
  <c r="AP171" i="4"/>
  <c r="AP300" i="4"/>
  <c r="AP95" i="5"/>
  <c r="AP223" i="6"/>
  <c r="AP211" i="6"/>
  <c r="AP170" i="6"/>
  <c r="AP166" i="5"/>
  <c r="AP93" i="4"/>
  <c r="AP90" i="5" s="1"/>
  <c r="AP46" i="5"/>
  <c r="AP141" i="5" s="1"/>
  <c r="AP31" i="5"/>
  <c r="AO163" i="6"/>
  <c r="AO88" i="5"/>
  <c r="AP87" i="4"/>
  <c r="AP437" i="4"/>
  <c r="AN159" i="6"/>
  <c r="AN153" i="6" s="1"/>
  <c r="AN84" i="5"/>
  <c r="AP180" i="6"/>
  <c r="AP175" i="6" s="1"/>
  <c r="AN149" i="5"/>
  <c r="AN137" i="5"/>
  <c r="AP135" i="5"/>
  <c r="AP148" i="5"/>
  <c r="AP61" i="5"/>
  <c r="AP240" i="6"/>
  <c r="AP136" i="6"/>
  <c r="AN224" i="6"/>
  <c r="AN212" i="6"/>
  <c r="AP324" i="4"/>
  <c r="AP85" i="5" s="1"/>
  <c r="AP131" i="5"/>
  <c r="AG180" i="6"/>
  <c r="AF129" i="6"/>
  <c r="AG127" i="6"/>
  <c r="AB130" i="5"/>
  <c r="AB127" i="5" s="1"/>
  <c r="AC59" i="5"/>
  <c r="AC67" i="5" s="1"/>
  <c r="AP165" i="5"/>
  <c r="AP207" i="6"/>
  <c r="AP109" i="6"/>
  <c r="AM138" i="6"/>
  <c r="AM140" i="6" s="1"/>
  <c r="AM147" i="6"/>
  <c r="AE219" i="6"/>
  <c r="AP209" i="6"/>
  <c r="AP136" i="5"/>
  <c r="AP208" i="6"/>
  <c r="AP243" i="6"/>
  <c r="AM63" i="5"/>
  <c r="AM65" i="5" s="1"/>
  <c r="AM72" i="5"/>
  <c r="AP167" i="6"/>
  <c r="AO161" i="6"/>
  <c r="AO86" i="5"/>
  <c r="AO52" i="5"/>
  <c r="AP105" i="5" s="1"/>
  <c r="AP100" i="5" s="1"/>
  <c r="AF175" i="6"/>
  <c r="AF231" i="6"/>
  <c r="AP206" i="6"/>
  <c r="AP134" i="5"/>
  <c r="AP164" i="5"/>
  <c r="AF147" i="5"/>
  <c r="AP165" i="6"/>
  <c r="AP242" i="6"/>
  <c r="AQ7" i="5"/>
  <c r="AQ7" i="6"/>
  <c r="AQ7" i="4"/>
  <c r="AP160" i="6"/>
  <c r="AP316" i="4"/>
  <c r="AP158" i="6" s="1"/>
  <c r="AC134" i="6"/>
  <c r="AC142" i="6" s="1"/>
  <c r="AB205" i="6"/>
  <c r="AB202" i="6" s="1"/>
  <c r="AB199" i="6" s="1"/>
  <c r="AP169" i="5"/>
  <c r="AP154" i="5" s="1"/>
  <c r="AP168" i="5"/>
  <c r="AG100" i="5"/>
  <c r="AG156" i="5"/>
  <c r="AP121" i="6"/>
  <c r="AP239" i="6"/>
  <c r="AP132" i="5"/>
  <c r="AO166" i="6"/>
  <c r="AO91" i="5"/>
  <c r="AO157" i="6"/>
  <c r="AO224" i="6" s="1"/>
  <c r="AO82" i="5"/>
  <c r="AO149" i="5" s="1"/>
  <c r="AO153" i="5"/>
  <c r="AN153" i="5"/>
  <c r="AP167" i="5"/>
  <c r="AH105" i="5"/>
  <c r="AG54" i="5"/>
  <c r="AG147" i="5" s="1"/>
  <c r="AH52" i="5"/>
  <c r="AF63" i="5"/>
  <c r="AF72" i="5"/>
  <c r="AP590" i="4"/>
  <c r="AP162" i="6" s="1"/>
  <c r="AO228" i="6"/>
  <c r="AN228" i="6"/>
  <c r="AP133" i="5"/>
  <c r="AP210" i="6"/>
  <c r="AP92" i="5"/>
  <c r="AP241" i="6"/>
  <c r="AK133" i="3"/>
  <c r="AL279" i="2"/>
  <c r="AL284" i="2" s="1"/>
  <c r="AM126" i="3"/>
  <c r="AL127" i="3"/>
  <c r="AM125" i="3"/>
  <c r="AL124" i="3"/>
  <c r="AL123" i="3"/>
  <c r="AL146" i="3"/>
  <c r="X58" i="3"/>
  <c r="X62" i="3" s="1"/>
  <c r="X64" i="3" s="1"/>
  <c r="X105" i="3"/>
  <c r="X102" i="3" s="1"/>
  <c r="AN86" i="3"/>
  <c r="AN85" i="3"/>
  <c r="AJ84" i="3"/>
  <c r="AK81" i="3"/>
  <c r="AJ79" i="3"/>
  <c r="AK82" i="3"/>
  <c r="AM83" i="3"/>
  <c r="AJ80" i="3"/>
  <c r="AN16" i="3"/>
  <c r="AL110" i="2"/>
  <c r="AL120" i="2"/>
  <c r="X317" i="2"/>
  <c r="X313" i="2"/>
  <c r="AM170" i="2"/>
  <c r="AM180" i="2"/>
  <c r="AO79" i="2"/>
  <c r="AO68" i="2"/>
  <c r="AO77" i="2"/>
  <c r="AO71" i="2"/>
  <c r="AO70" i="2"/>
  <c r="AO78" i="2"/>
  <c r="AO69" i="2"/>
  <c r="AO73" i="2"/>
  <c r="AO74" i="2"/>
  <c r="AO75" i="2"/>
  <c r="AO72" i="2"/>
  <c r="AO76" i="2"/>
  <c r="AQ7" i="3"/>
  <c r="AQ31" i="2"/>
  <c r="AQ36" i="2" s="1"/>
  <c r="AQ41" i="2" s="1"/>
  <c r="AQ48" i="2" s="1"/>
  <c r="AQ8" i="2"/>
  <c r="AQ231" i="2"/>
  <c r="AL205" i="2"/>
  <c r="AL195" i="2"/>
  <c r="AL140" i="2"/>
  <c r="AL130" i="2"/>
  <c r="AO216" i="2"/>
  <c r="AO38" i="3"/>
  <c r="AM150" i="2"/>
  <c r="AM160" i="2"/>
  <c r="AP60" i="2"/>
  <c r="AP48" i="2"/>
  <c r="AQ179" i="6" l="1"/>
  <c r="AP140" i="3"/>
  <c r="AP49" i="5"/>
  <c r="AP52" i="5" s="1"/>
  <c r="AQ104" i="5"/>
  <c r="AP124" i="6"/>
  <c r="AP127" i="6" s="1"/>
  <c r="AP155" i="5"/>
  <c r="AO212" i="6"/>
  <c r="AP87" i="5"/>
  <c r="AP230" i="6"/>
  <c r="AO54" i="5"/>
  <c r="AC205" i="6"/>
  <c r="AC202" i="6" s="1"/>
  <c r="AC199" i="6" s="1"/>
  <c r="AD134" i="6"/>
  <c r="AD142" i="6" s="1"/>
  <c r="AP229" i="6"/>
  <c r="AO139" i="5"/>
  <c r="AO151" i="5"/>
  <c r="AH180" i="6"/>
  <c r="AG129" i="6"/>
  <c r="AG222" i="6" s="1"/>
  <c r="AH127" i="6"/>
  <c r="AO214" i="6"/>
  <c r="AO226" i="6"/>
  <c r="AF222" i="6"/>
  <c r="AF219" i="6" s="1"/>
  <c r="AG175" i="6"/>
  <c r="AG231" i="6"/>
  <c r="AN138" i="6"/>
  <c r="AN140" i="6" s="1"/>
  <c r="AN147" i="6"/>
  <c r="AF65" i="5"/>
  <c r="AG63" i="5"/>
  <c r="AG65" i="5" s="1"/>
  <c r="AG72" i="5"/>
  <c r="AQ564" i="4"/>
  <c r="AP565" i="4" s="1"/>
  <c r="AQ572" i="4"/>
  <c r="AP573" i="4" s="1"/>
  <c r="AQ615" i="4"/>
  <c r="AP616" i="4" s="1"/>
  <c r="AQ556" i="4"/>
  <c r="AP557" i="4" s="1"/>
  <c r="AQ588" i="4"/>
  <c r="AP589" i="4" s="1"/>
  <c r="AQ580" i="4"/>
  <c r="AO581" i="4" s="1"/>
  <c r="AQ601" i="4"/>
  <c r="AP602" i="4" s="1"/>
  <c r="AQ548" i="4"/>
  <c r="AP549" i="4" s="1"/>
  <c r="AQ427" i="4"/>
  <c r="AP428" i="4" s="1"/>
  <c r="AQ298" i="4"/>
  <c r="AP299" i="4" s="1"/>
  <c r="AQ201" i="4"/>
  <c r="AP202" i="4" s="1"/>
  <c r="AQ40" i="4"/>
  <c r="AP41" i="4" s="1"/>
  <c r="AQ443" i="4"/>
  <c r="AP444" i="4" s="1"/>
  <c r="AQ290" i="4"/>
  <c r="AP291" i="4" s="1"/>
  <c r="AQ169" i="4"/>
  <c r="AP170" i="4" s="1"/>
  <c r="AQ479" i="4"/>
  <c r="AQ193" i="4"/>
  <c r="AO194" i="4" s="1"/>
  <c r="AQ608" i="4"/>
  <c r="AQ486" i="4"/>
  <c r="AP487" i="4" s="1"/>
  <c r="AQ435" i="4"/>
  <c r="AP436" i="4" s="1"/>
  <c r="AQ314" i="4"/>
  <c r="AP315" i="4" s="1"/>
  <c r="AQ161" i="4"/>
  <c r="AP162" i="4" s="1"/>
  <c r="AQ459" i="4"/>
  <c r="AP460" i="4" s="1"/>
  <c r="AQ322" i="4"/>
  <c r="AO323" i="4" s="1"/>
  <c r="AQ185" i="4"/>
  <c r="AP186" i="4" s="1"/>
  <c r="AQ451" i="4"/>
  <c r="AO452" i="4" s="1"/>
  <c r="AQ306" i="4"/>
  <c r="AP307" i="4" s="1"/>
  <c r="AQ228" i="4"/>
  <c r="AP229" i="4" s="1"/>
  <c r="AQ177" i="4"/>
  <c r="AP178" i="4" s="1"/>
  <c r="AQ472" i="4"/>
  <c r="AP473" i="4" s="1"/>
  <c r="AQ357" i="4"/>
  <c r="AP358" i="4" s="1"/>
  <c r="AQ330" i="4"/>
  <c r="AP331" i="4" s="1"/>
  <c r="AQ214" i="4"/>
  <c r="AP215" i="4" s="1"/>
  <c r="AQ99" i="4"/>
  <c r="AP100" i="4" s="1"/>
  <c r="AQ72" i="4"/>
  <c r="AP73" i="4" s="1"/>
  <c r="AQ32" i="4"/>
  <c r="AP33" i="4" s="1"/>
  <c r="AQ343" i="4"/>
  <c r="AP344" i="4" s="1"/>
  <c r="AQ419" i="4"/>
  <c r="AP420" i="4" s="1"/>
  <c r="AQ350" i="4"/>
  <c r="AQ351" i="4" s="1"/>
  <c r="AQ221" i="4"/>
  <c r="AQ64" i="4"/>
  <c r="AO65" i="4" s="1"/>
  <c r="AQ85" i="4"/>
  <c r="AP86" i="4" s="1"/>
  <c r="AQ56" i="4"/>
  <c r="AP57" i="4" s="1"/>
  <c r="AQ48" i="4"/>
  <c r="AP49" i="4" s="1"/>
  <c r="AQ603" i="4"/>
  <c r="AQ574" i="4"/>
  <c r="AQ550" i="4"/>
  <c r="AQ590" i="4"/>
  <c r="AQ617" i="4"/>
  <c r="AQ609" i="4"/>
  <c r="AQ480" i="4"/>
  <c r="AQ429" i="4"/>
  <c r="AQ453" i="4"/>
  <c r="AQ461" i="4"/>
  <c r="AQ187" i="4"/>
  <c r="AQ566" i="4"/>
  <c r="AQ582" i="4"/>
  <c r="AQ488" i="4"/>
  <c r="AQ308" i="4"/>
  <c r="AQ222" i="4"/>
  <c r="AQ216" i="4"/>
  <c r="AQ163" i="4"/>
  <c r="AQ445" i="4"/>
  <c r="AQ474" i="4"/>
  <c r="AQ359" i="4"/>
  <c r="AQ292" i="4"/>
  <c r="AQ179" i="4"/>
  <c r="AQ345" i="4"/>
  <c r="AQ332" i="4"/>
  <c r="AQ171" i="4"/>
  <c r="AQ195" i="4"/>
  <c r="AQ34" i="4"/>
  <c r="AQ300" i="4"/>
  <c r="AQ101" i="4"/>
  <c r="AQ87" i="4"/>
  <c r="AQ74" i="4"/>
  <c r="AQ324" i="4"/>
  <c r="AQ203" i="4"/>
  <c r="AQ42" i="4"/>
  <c r="AQ66" i="4"/>
  <c r="AQ316" i="4"/>
  <c r="AQ92" i="4"/>
  <c r="AQ93" i="4" s="1"/>
  <c r="AN150" i="5"/>
  <c r="AN138" i="5"/>
  <c r="AI105" i="5"/>
  <c r="AH54" i="5"/>
  <c r="AI52" i="5"/>
  <c r="AO140" i="5"/>
  <c r="AQ114" i="6"/>
  <c r="AQ115" i="6"/>
  <c r="AQ15" i="6"/>
  <c r="AQ50" i="6"/>
  <c r="AQ91" i="6"/>
  <c r="AQ27" i="6"/>
  <c r="AQ99" i="6"/>
  <c r="AQ79" i="6"/>
  <c r="AQ70" i="6"/>
  <c r="AQ77" i="6"/>
  <c r="AQ71" i="6"/>
  <c r="AQ67" i="6"/>
  <c r="AQ59" i="6"/>
  <c r="AQ100" i="6"/>
  <c r="AQ97" i="6"/>
  <c r="AQ78" i="6"/>
  <c r="AQ90" i="6"/>
  <c r="AQ98" i="6"/>
  <c r="AQ87" i="6"/>
  <c r="AQ58" i="6"/>
  <c r="AQ47" i="6"/>
  <c r="AQ28" i="6"/>
  <c r="AQ60" i="6"/>
  <c r="AQ89" i="6"/>
  <c r="AQ48" i="6"/>
  <c r="AQ29" i="6"/>
  <c r="AQ169" i="6"/>
  <c r="AQ37" i="6"/>
  <c r="AQ113" i="6"/>
  <c r="AQ38" i="6"/>
  <c r="AQ16" i="6"/>
  <c r="AQ26" i="6"/>
  <c r="AQ57" i="6"/>
  <c r="AQ40" i="6"/>
  <c r="AQ88" i="6"/>
  <c r="AQ45" i="6"/>
  <c r="AQ39" i="6"/>
  <c r="AQ61" i="6"/>
  <c r="AQ75" i="6"/>
  <c r="AQ51" i="6"/>
  <c r="AQ35" i="6"/>
  <c r="AQ13" i="6"/>
  <c r="AQ85" i="6"/>
  <c r="AQ168" i="6"/>
  <c r="AQ150" i="6"/>
  <c r="AQ41" i="6"/>
  <c r="AQ81" i="6"/>
  <c r="AQ95" i="6"/>
  <c r="AQ68" i="6"/>
  <c r="AQ55" i="6"/>
  <c r="AQ19" i="6"/>
  <c r="AQ23" i="6"/>
  <c r="AQ25" i="6"/>
  <c r="AQ49" i="6"/>
  <c r="AQ18" i="6"/>
  <c r="AQ69" i="6"/>
  <c r="AQ17" i="6"/>
  <c r="AQ80" i="6"/>
  <c r="AQ65" i="6"/>
  <c r="AQ101" i="6"/>
  <c r="AQ240" i="6"/>
  <c r="AQ241" i="6"/>
  <c r="AQ243" i="6"/>
  <c r="AQ160" i="6"/>
  <c r="AQ162" i="6"/>
  <c r="AQ244" i="6"/>
  <c r="AN213" i="6"/>
  <c r="AN225" i="6"/>
  <c r="AO152" i="5"/>
  <c r="AQ133" i="5"/>
  <c r="AO215" i="6"/>
  <c r="AO227" i="6"/>
  <c r="AP83" i="5"/>
  <c r="AQ40" i="5"/>
  <c r="AQ39" i="5"/>
  <c r="AQ75" i="5"/>
  <c r="AQ24" i="5"/>
  <c r="AQ16" i="5"/>
  <c r="AQ93" i="5"/>
  <c r="AQ26" i="5"/>
  <c r="AQ20" i="5"/>
  <c r="AQ94" i="5"/>
  <c r="AQ38" i="5"/>
  <c r="AQ22" i="5"/>
  <c r="AQ21" i="5"/>
  <c r="AQ25" i="5"/>
  <c r="AQ13" i="5"/>
  <c r="AQ23" i="5"/>
  <c r="AQ167" i="5"/>
  <c r="AQ165" i="5"/>
  <c r="AQ164" i="5"/>
  <c r="AQ166" i="5"/>
  <c r="AQ168" i="5"/>
  <c r="AQ89" i="5"/>
  <c r="AQ85" i="5"/>
  <c r="AQ87" i="5"/>
  <c r="AQ169" i="5"/>
  <c r="AQ105" i="5"/>
  <c r="AF147" i="6"/>
  <c r="AF138" i="6"/>
  <c r="AO137" i="5"/>
  <c r="AQ8" i="6"/>
  <c r="AQ8" i="5"/>
  <c r="AQ8" i="4"/>
  <c r="AH100" i="5"/>
  <c r="AH156" i="5"/>
  <c r="AQ132" i="5"/>
  <c r="AD59" i="5"/>
  <c r="AD67" i="5" s="1"/>
  <c r="AC130" i="5"/>
  <c r="AC127" i="5" s="1"/>
  <c r="AP164" i="6"/>
  <c r="AP89" i="5"/>
  <c r="AP216" i="6"/>
  <c r="AQ134" i="5"/>
  <c r="AQ208" i="6"/>
  <c r="AN78" i="5"/>
  <c r="AL96" i="3"/>
  <c r="AL133" i="3" s="1"/>
  <c r="AK145" i="3"/>
  <c r="AM146" i="3"/>
  <c r="AJ141" i="3"/>
  <c r="AJ142" i="3"/>
  <c r="AK143" i="3"/>
  <c r="AJ144" i="3"/>
  <c r="AJ130" i="3"/>
  <c r="AK131" i="3"/>
  <c r="AJ132" i="3"/>
  <c r="AJ129" i="3"/>
  <c r="AP128" i="3"/>
  <c r="AP72" i="3"/>
  <c r="Y56" i="3"/>
  <c r="X122" i="3"/>
  <c r="X119" i="3" s="1"/>
  <c r="AQ60" i="2"/>
  <c r="AQ140" i="3" s="1"/>
  <c r="AJ75" i="3"/>
  <c r="AQ226" i="2"/>
  <c r="AQ220" i="2"/>
  <c r="AQ222" i="2"/>
  <c r="AQ228" i="2"/>
  <c r="AQ224" i="2"/>
  <c r="AQ65" i="2"/>
  <c r="AM165" i="2"/>
  <c r="AL145" i="2"/>
  <c r="AL210" i="2"/>
  <c r="AQ274" i="2"/>
  <c r="AQ87" i="3" s="1"/>
  <c r="AO213" i="2"/>
  <c r="AN97" i="2"/>
  <c r="AO23" i="3"/>
  <c r="AM89" i="2"/>
  <c r="AO21" i="3"/>
  <c r="AL175" i="2"/>
  <c r="X315" i="2"/>
  <c r="X321" i="2"/>
  <c r="AK115" i="2"/>
  <c r="AP224" i="2"/>
  <c r="AP226" i="2"/>
  <c r="AP222" i="2"/>
  <c r="AP228" i="2"/>
  <c r="AP220" i="2"/>
  <c r="AP65" i="2"/>
  <c r="AP13" i="3"/>
  <c r="AL155" i="2"/>
  <c r="AN94" i="2"/>
  <c r="AO22" i="3"/>
  <c r="X41" i="3"/>
  <c r="X34" i="3" s="1"/>
  <c r="X323" i="2"/>
  <c r="AP291" i="2"/>
  <c r="AQ39" i="3"/>
  <c r="AQ13" i="3"/>
  <c r="AQ40" i="3"/>
  <c r="AM105" i="2"/>
  <c r="AO25" i="3"/>
  <c r="AO26" i="3"/>
  <c r="AM84" i="2"/>
  <c r="AO20" i="3"/>
  <c r="AN31" i="3"/>
  <c r="AO271" i="2"/>
  <c r="AK135" i="2"/>
  <c r="AK200" i="2"/>
  <c r="AR7" i="2"/>
  <c r="AQ8" i="3"/>
  <c r="AN100" i="2"/>
  <c r="AO24" i="3"/>
  <c r="AM185" i="2"/>
  <c r="AL125" i="2"/>
  <c r="AQ100" i="5" l="1"/>
  <c r="AP54" i="5"/>
  <c r="AQ58" i="4"/>
  <c r="AQ211" i="6"/>
  <c r="AQ106" i="6"/>
  <c r="AQ210" i="6"/>
  <c r="AQ437" i="4"/>
  <c r="AQ46" i="5"/>
  <c r="AQ558" i="4"/>
  <c r="AQ223" i="6"/>
  <c r="AQ121" i="6"/>
  <c r="AQ230" i="6" s="1"/>
  <c r="AQ242" i="6"/>
  <c r="AQ239" i="6"/>
  <c r="AQ131" i="5"/>
  <c r="AQ50" i="4"/>
  <c r="AQ230" i="4"/>
  <c r="AQ38" i="3"/>
  <c r="AQ170" i="6"/>
  <c r="AQ34" i="5"/>
  <c r="AQ95" i="5"/>
  <c r="AP129" i="6"/>
  <c r="AQ180" i="6"/>
  <c r="AQ175" i="6" s="1"/>
  <c r="AQ136" i="5"/>
  <c r="AQ90" i="5"/>
  <c r="AQ154" i="5" s="1"/>
  <c r="AQ165" i="6"/>
  <c r="AQ229" i="6" s="1"/>
  <c r="AQ31" i="5"/>
  <c r="AQ421" i="4"/>
  <c r="AQ148" i="5"/>
  <c r="AQ164" i="6"/>
  <c r="AQ141" i="5"/>
  <c r="AQ155" i="5"/>
  <c r="AO159" i="6"/>
  <c r="AO84" i="5"/>
  <c r="AG219" i="6"/>
  <c r="AQ136" i="6"/>
  <c r="AQ109" i="6"/>
  <c r="AH175" i="6"/>
  <c r="AH231" i="6"/>
  <c r="AE134" i="6"/>
  <c r="AE142" i="6" s="1"/>
  <c r="AD205" i="6"/>
  <c r="AD202" i="6" s="1"/>
  <c r="AD199" i="6" s="1"/>
  <c r="AH72" i="5"/>
  <c r="AH63" i="5"/>
  <c r="AH65" i="5" s="1"/>
  <c r="AR7" i="6"/>
  <c r="AR7" i="5"/>
  <c r="AR7" i="4"/>
  <c r="AE59" i="5"/>
  <c r="AE67" i="5" s="1"/>
  <c r="AD130" i="5"/>
  <c r="AD127" i="5" s="1"/>
  <c r="AN63" i="5"/>
  <c r="AN65" i="5" s="1"/>
  <c r="AN72" i="5"/>
  <c r="AJ105" i="5"/>
  <c r="AI54" i="5"/>
  <c r="AP147" i="5" s="1"/>
  <c r="AH147" i="5"/>
  <c r="AF140" i="6"/>
  <c r="R105" i="5"/>
  <c r="AI100" i="5"/>
  <c r="R100" i="5" s="1"/>
  <c r="AI156" i="5"/>
  <c r="R156" i="5" s="1"/>
  <c r="AG138" i="6"/>
  <c r="AG140" i="6" s="1"/>
  <c r="AG147" i="6"/>
  <c r="AP82" i="5"/>
  <c r="AP157" i="6"/>
  <c r="AQ207" i="6"/>
  <c r="AP161" i="6"/>
  <c r="AP86" i="5"/>
  <c r="AQ209" i="6"/>
  <c r="AQ206" i="6"/>
  <c r="AQ61" i="5"/>
  <c r="AP163" i="6"/>
  <c r="AP228" i="6" s="1"/>
  <c r="AP88" i="5"/>
  <c r="AP166" i="6"/>
  <c r="AP91" i="5"/>
  <c r="AQ135" i="5"/>
  <c r="AI180" i="6"/>
  <c r="AH129" i="6"/>
  <c r="AI127" i="6"/>
  <c r="AL147" i="3"/>
  <c r="X150" i="3"/>
  <c r="AM279" i="2"/>
  <c r="AM284" i="2" s="1"/>
  <c r="AN126" i="3"/>
  <c r="AM127" i="3"/>
  <c r="AN125" i="3"/>
  <c r="AM124" i="3"/>
  <c r="AM123" i="3"/>
  <c r="Y307" i="2"/>
  <c r="X149" i="3"/>
  <c r="AQ291" i="2"/>
  <c r="AQ128" i="3"/>
  <c r="AQ72" i="3"/>
  <c r="AO85" i="3"/>
  <c r="AO86" i="3"/>
  <c r="AL82" i="3"/>
  <c r="AL81" i="3"/>
  <c r="AK84" i="3"/>
  <c r="AK80" i="3"/>
  <c r="AK79" i="3"/>
  <c r="X46" i="3"/>
  <c r="X49" i="3" s="1"/>
  <c r="AM110" i="2"/>
  <c r="AM120" i="2"/>
  <c r="AM130" i="2"/>
  <c r="AM140" i="2"/>
  <c r="AN180" i="2"/>
  <c r="AN170" i="2"/>
  <c r="AN190" i="2"/>
  <c r="AQ78" i="2"/>
  <c r="AQ74" i="2"/>
  <c r="AQ79" i="2"/>
  <c r="AQ77" i="2"/>
  <c r="AQ73" i="2"/>
  <c r="AQ75" i="2"/>
  <c r="AQ72" i="2"/>
  <c r="AQ68" i="2"/>
  <c r="AQ69" i="2"/>
  <c r="AQ71" i="2"/>
  <c r="AQ76" i="2"/>
  <c r="AQ70" i="2"/>
  <c r="AQ216" i="2"/>
  <c r="AQ271" i="2" s="1"/>
  <c r="AM195" i="2"/>
  <c r="AM205" i="2"/>
  <c r="AN150" i="2"/>
  <c r="AN160" i="2"/>
  <c r="AP68" i="2"/>
  <c r="AP70" i="2"/>
  <c r="AP79" i="2"/>
  <c r="AP73" i="2"/>
  <c r="AP76" i="2"/>
  <c r="AP78" i="2"/>
  <c r="AP72" i="2"/>
  <c r="AP69" i="2"/>
  <c r="AP74" i="2"/>
  <c r="AP75" i="2"/>
  <c r="AP71" i="2"/>
  <c r="AP77" i="2"/>
  <c r="AR7" i="3"/>
  <c r="AR31" i="2"/>
  <c r="AR36" i="2" s="1"/>
  <c r="AR41" i="2" s="1"/>
  <c r="AR8" i="2"/>
  <c r="AR231" i="2"/>
  <c r="AO16" i="3"/>
  <c r="AO31" i="3" s="1"/>
  <c r="AP216" i="2"/>
  <c r="AP38" i="3"/>
  <c r="AQ49" i="5" l="1"/>
  <c r="AQ124" i="6"/>
  <c r="AQ216" i="6"/>
  <c r="AQ92" i="5"/>
  <c r="AQ167" i="6"/>
  <c r="AQ83" i="5"/>
  <c r="AQ158" i="6"/>
  <c r="R107" i="5"/>
  <c r="AQ127" i="6"/>
  <c r="AR39" i="5"/>
  <c r="AR40" i="5"/>
  <c r="AR93" i="5"/>
  <c r="AR13" i="5"/>
  <c r="AR26" i="5"/>
  <c r="AR94" i="5"/>
  <c r="AR21" i="5"/>
  <c r="AR23" i="5"/>
  <c r="AR20" i="5"/>
  <c r="AR22" i="5"/>
  <c r="AR24" i="5"/>
  <c r="AR16" i="5"/>
  <c r="AR38" i="5"/>
  <c r="AR75" i="5"/>
  <c r="AR25" i="5"/>
  <c r="AO225" i="6"/>
  <c r="AO153" i="6"/>
  <c r="AO213" i="6"/>
  <c r="AP153" i="5"/>
  <c r="AP151" i="5"/>
  <c r="AP139" i="5"/>
  <c r="AJ100" i="5"/>
  <c r="AJ156" i="5"/>
  <c r="AM156" i="5"/>
  <c r="AK156" i="5"/>
  <c r="AL156" i="5"/>
  <c r="AO156" i="5"/>
  <c r="AP156" i="5"/>
  <c r="AP227" i="6"/>
  <c r="AP215" i="6"/>
  <c r="AI147" i="5"/>
  <c r="R147" i="5" s="1"/>
  <c r="AL147" i="5"/>
  <c r="AK147" i="5"/>
  <c r="AM147" i="5"/>
  <c r="AN147" i="5"/>
  <c r="AJ147" i="5"/>
  <c r="AR115" i="6"/>
  <c r="AR114" i="6"/>
  <c r="AR98" i="6"/>
  <c r="AR90" i="6"/>
  <c r="AR69" i="6"/>
  <c r="AR26" i="6"/>
  <c r="AR99" i="6"/>
  <c r="AR70" i="6"/>
  <c r="AR80" i="6"/>
  <c r="AR59" i="6"/>
  <c r="AR51" i="6"/>
  <c r="AR79" i="6"/>
  <c r="AR61" i="6"/>
  <c r="AR50" i="6"/>
  <c r="AR47" i="6"/>
  <c r="AR38" i="6"/>
  <c r="AR19" i="6"/>
  <c r="AR88" i="6"/>
  <c r="AR100" i="6"/>
  <c r="AR15" i="6"/>
  <c r="AR97" i="6"/>
  <c r="AR48" i="6"/>
  <c r="AR87" i="6"/>
  <c r="AR40" i="6"/>
  <c r="AR89" i="6"/>
  <c r="AR67" i="6"/>
  <c r="AR29" i="6"/>
  <c r="AR91" i="6"/>
  <c r="AR85" i="6"/>
  <c r="AR95" i="6"/>
  <c r="AR17" i="6"/>
  <c r="AR57" i="6"/>
  <c r="AR41" i="6"/>
  <c r="AR16" i="6"/>
  <c r="AR49" i="6"/>
  <c r="AR25" i="6"/>
  <c r="AR60" i="6"/>
  <c r="AR75" i="6"/>
  <c r="AR150" i="6"/>
  <c r="AR39" i="6"/>
  <c r="AR113" i="6"/>
  <c r="AR168" i="6"/>
  <c r="AR101" i="6"/>
  <c r="AR23" i="6"/>
  <c r="AR65" i="6"/>
  <c r="AR28" i="6"/>
  <c r="AR45" i="6"/>
  <c r="AR77" i="6"/>
  <c r="AR71" i="6"/>
  <c r="AR81" i="6"/>
  <c r="AR55" i="6"/>
  <c r="AR35" i="6"/>
  <c r="AR27" i="6"/>
  <c r="AR13" i="6"/>
  <c r="AR106" i="6" s="1"/>
  <c r="AR78" i="6"/>
  <c r="AR68" i="6"/>
  <c r="AR58" i="6"/>
  <c r="AR169" i="6"/>
  <c r="AR37" i="6"/>
  <c r="AR18" i="6"/>
  <c r="AR180" i="6"/>
  <c r="AH138" i="6"/>
  <c r="AH140" i="6" s="1"/>
  <c r="AH147" i="6"/>
  <c r="AP226" i="6"/>
  <c r="AP214" i="6"/>
  <c r="AR8" i="5"/>
  <c r="AR8" i="6"/>
  <c r="AR8" i="4"/>
  <c r="AJ180" i="6"/>
  <c r="AI129" i="6"/>
  <c r="AQ222" i="6" s="1"/>
  <c r="AR179" i="6"/>
  <c r="AQ52" i="5"/>
  <c r="AQ156" i="5" s="1"/>
  <c r="AN156" i="5"/>
  <c r="AO147" i="5"/>
  <c r="AP152" i="5"/>
  <c r="AP140" i="5"/>
  <c r="AH222" i="6"/>
  <c r="AH219" i="6" s="1"/>
  <c r="AO222" i="6"/>
  <c r="AI175" i="6"/>
  <c r="R175" i="6" s="1"/>
  <c r="AI231" i="6"/>
  <c r="R231" i="6" s="1"/>
  <c r="AP224" i="6"/>
  <c r="AP212" i="6"/>
  <c r="AE130" i="5"/>
  <c r="AE127" i="5" s="1"/>
  <c r="AF59" i="5"/>
  <c r="AF67" i="5" s="1"/>
  <c r="AE205" i="6"/>
  <c r="AE202" i="6" s="1"/>
  <c r="AE199" i="6" s="1"/>
  <c r="AF134" i="6"/>
  <c r="AF142" i="6" s="1"/>
  <c r="AP149" i="5"/>
  <c r="AP137" i="5"/>
  <c r="AI63" i="5"/>
  <c r="AI65" i="5" s="1"/>
  <c r="R65" i="5" s="1"/>
  <c r="AI72" i="5"/>
  <c r="R72" i="5" s="1"/>
  <c r="AR608" i="4"/>
  <c r="AR609" i="4" s="1"/>
  <c r="AR601" i="4"/>
  <c r="AQ602" i="4" s="1"/>
  <c r="AR588" i="4"/>
  <c r="AQ589" i="4" s="1"/>
  <c r="AR580" i="4"/>
  <c r="AP581" i="4" s="1"/>
  <c r="AR572" i="4"/>
  <c r="AQ573" i="4" s="1"/>
  <c r="AR556" i="4"/>
  <c r="AQ557" i="4" s="1"/>
  <c r="AR564" i="4"/>
  <c r="AQ565" i="4" s="1"/>
  <c r="AR451" i="4"/>
  <c r="AP452" i="4" s="1"/>
  <c r="AR298" i="4"/>
  <c r="AQ299" i="4" s="1"/>
  <c r="AR193" i="4"/>
  <c r="AP194" i="4" s="1"/>
  <c r="AR427" i="4"/>
  <c r="AQ428" i="4" s="1"/>
  <c r="AR322" i="4"/>
  <c r="AP323" i="4" s="1"/>
  <c r="AR185" i="4"/>
  <c r="AQ186" i="4" s="1"/>
  <c r="AR486" i="4"/>
  <c r="AQ487" i="4" s="1"/>
  <c r="AR419" i="4"/>
  <c r="AQ420" i="4" s="1"/>
  <c r="AR290" i="4"/>
  <c r="AQ291" i="4" s="1"/>
  <c r="AR177" i="4"/>
  <c r="AQ178" i="4" s="1"/>
  <c r="AR479" i="4"/>
  <c r="AR314" i="4"/>
  <c r="AQ315" i="4" s="1"/>
  <c r="AR169" i="4"/>
  <c r="AQ170" i="4" s="1"/>
  <c r="AR85" i="4"/>
  <c r="AQ86" i="4" s="1"/>
  <c r="AR472" i="4"/>
  <c r="AQ473" i="4" s="1"/>
  <c r="AR350" i="4"/>
  <c r="AR351" i="4" s="1"/>
  <c r="AR214" i="4"/>
  <c r="AQ215" i="4" s="1"/>
  <c r="AR161" i="4"/>
  <c r="AQ162" i="4" s="1"/>
  <c r="AR72" i="4"/>
  <c r="AR48" i="4"/>
  <c r="AQ49" i="4" s="1"/>
  <c r="AR435" i="4"/>
  <c r="AQ436" i="4" s="1"/>
  <c r="AR459" i="4"/>
  <c r="AQ460" i="4" s="1"/>
  <c r="AR357" i="4"/>
  <c r="AQ358" i="4" s="1"/>
  <c r="AR330" i="4"/>
  <c r="AQ331" i="4" s="1"/>
  <c r="AR228" i="4"/>
  <c r="AQ229" i="4" s="1"/>
  <c r="AR64" i="4"/>
  <c r="AR548" i="4"/>
  <c r="AQ549" i="4" s="1"/>
  <c r="AR615" i="4"/>
  <c r="AQ616" i="4" s="1"/>
  <c r="AR443" i="4"/>
  <c r="AQ444" i="4" s="1"/>
  <c r="AR343" i="4"/>
  <c r="AQ344" i="4" s="1"/>
  <c r="AR221" i="4"/>
  <c r="AR222" i="4" s="1"/>
  <c r="AR99" i="4"/>
  <c r="AR56" i="4"/>
  <c r="AQ57" i="4" s="1"/>
  <c r="AR32" i="4"/>
  <c r="AQ33" i="4" s="1"/>
  <c r="AR306" i="4"/>
  <c r="AQ307" i="4" s="1"/>
  <c r="AR201" i="4"/>
  <c r="AQ202" i="4" s="1"/>
  <c r="AR40" i="4"/>
  <c r="AQ41" i="4" s="1"/>
  <c r="AR603" i="4"/>
  <c r="AR488" i="4"/>
  <c r="AR582" i="4"/>
  <c r="AR453" i="4"/>
  <c r="AR590" i="4"/>
  <c r="AR461" i="4"/>
  <c r="AR316" i="4"/>
  <c r="AR187" i="4"/>
  <c r="AR566" i="4"/>
  <c r="AR429" i="4"/>
  <c r="AR480" i="4"/>
  <c r="AR474" i="4"/>
  <c r="AR308" i="4"/>
  <c r="AR292" i="4"/>
  <c r="AR203" i="4"/>
  <c r="AR558" i="4"/>
  <c r="AR550" i="4"/>
  <c r="AR332" i="4"/>
  <c r="AR216" i="4"/>
  <c r="AR230" i="4"/>
  <c r="AR359" i="4"/>
  <c r="AR87" i="4"/>
  <c r="AR34" i="4"/>
  <c r="AR171" i="4"/>
  <c r="AR101" i="4"/>
  <c r="AR74" i="4"/>
  <c r="AR617" i="4"/>
  <c r="AR574" i="4"/>
  <c r="AR58" i="4"/>
  <c r="AR195" i="4"/>
  <c r="AR50" i="4"/>
  <c r="AR345" i="4"/>
  <c r="AR324" i="4"/>
  <c r="AR92" i="4"/>
  <c r="AO231" i="6"/>
  <c r="AO150" i="5"/>
  <c r="AO78" i="5"/>
  <c r="AO138" i="5"/>
  <c r="AR104" i="5"/>
  <c r="AM96" i="3"/>
  <c r="AM147" i="3" s="1"/>
  <c r="X148" i="3"/>
  <c r="AL145" i="3"/>
  <c r="AK144" i="3"/>
  <c r="AL143" i="3"/>
  <c r="AK141" i="3"/>
  <c r="AK142" i="3"/>
  <c r="AK130" i="3"/>
  <c r="AL131" i="3"/>
  <c r="AK132" i="3"/>
  <c r="AK129" i="3"/>
  <c r="AQ213" i="2"/>
  <c r="AQ86" i="3"/>
  <c r="AK75" i="3"/>
  <c r="AN83" i="3"/>
  <c r="AR39" i="3"/>
  <c r="AR40" i="3"/>
  <c r="AO100" i="2"/>
  <c r="AP24" i="3"/>
  <c r="AP20" i="3"/>
  <c r="AN84" i="2"/>
  <c r="AP94" i="2"/>
  <c r="AQ22" i="3"/>
  <c r="AM145" i="2"/>
  <c r="AM125" i="2"/>
  <c r="AP271" i="2"/>
  <c r="AS7" i="2"/>
  <c r="AR8" i="3"/>
  <c r="AP213" i="2"/>
  <c r="AP23" i="3"/>
  <c r="AO97" i="2"/>
  <c r="AM210" i="2"/>
  <c r="AO89" i="2"/>
  <c r="AQ21" i="3"/>
  <c r="AO105" i="2"/>
  <c r="AQ25" i="3"/>
  <c r="AP100" i="2"/>
  <c r="AQ24" i="3"/>
  <c r="AM175" i="2"/>
  <c r="AL135" i="2"/>
  <c r="AL115" i="2"/>
  <c r="AR60" i="2"/>
  <c r="AR72" i="3" s="1"/>
  <c r="AR48" i="2"/>
  <c r="AR13" i="3" s="1"/>
  <c r="AP21" i="3"/>
  <c r="AN89" i="2"/>
  <c r="AO94" i="2"/>
  <c r="AP22" i="3"/>
  <c r="AN165" i="2"/>
  <c r="AL200" i="2"/>
  <c r="AP97" i="2"/>
  <c r="AQ23" i="3"/>
  <c r="AQ26" i="3"/>
  <c r="AN185" i="2"/>
  <c r="AR274" i="2"/>
  <c r="AR87" i="3" s="1"/>
  <c r="AN105" i="2"/>
  <c r="AP25" i="3"/>
  <c r="AP26" i="3"/>
  <c r="AM155" i="2"/>
  <c r="AO84" i="2"/>
  <c r="AQ20" i="3"/>
  <c r="AQ129" i="6" l="1"/>
  <c r="AR42" i="4"/>
  <c r="AR437" i="4"/>
  <c r="AR421" i="4"/>
  <c r="AR244" i="6"/>
  <c r="AR170" i="6"/>
  <c r="AR34" i="5"/>
  <c r="AP222" i="6"/>
  <c r="AR136" i="5"/>
  <c r="AR241" i="6"/>
  <c r="AR211" i="6"/>
  <c r="AR95" i="5"/>
  <c r="AR135" i="5"/>
  <c r="AR223" i="6"/>
  <c r="AR164" i="6"/>
  <c r="AR31" i="5"/>
  <c r="AR208" i="6"/>
  <c r="AR167" i="6"/>
  <c r="AF205" i="6"/>
  <c r="AF202" i="6" s="1"/>
  <c r="AF199" i="6" s="1"/>
  <c r="AG134" i="6"/>
  <c r="AG142" i="6" s="1"/>
  <c r="AJ175" i="6"/>
  <c r="AK231" i="6"/>
  <c r="AL231" i="6"/>
  <c r="AJ231" i="6"/>
  <c r="AN231" i="6"/>
  <c r="AM231" i="6"/>
  <c r="AR89" i="5"/>
  <c r="AQ82" i="5"/>
  <c r="AQ157" i="6"/>
  <c r="AP65" i="4"/>
  <c r="AR132" i="5"/>
  <c r="AO63" i="5"/>
  <c r="AO65" i="5" s="1"/>
  <c r="AO72" i="5"/>
  <c r="AP231" i="6"/>
  <c r="AR175" i="6"/>
  <c r="AR136" i="6"/>
  <c r="AR169" i="5"/>
  <c r="AR148" i="5"/>
  <c r="AS7" i="6"/>
  <c r="AS7" i="5"/>
  <c r="AS7" i="4"/>
  <c r="AR445" i="4"/>
  <c r="AQ100" i="4"/>
  <c r="AR210" i="6"/>
  <c r="R70" i="5"/>
  <c r="AF130" i="5"/>
  <c r="AF127" i="5" s="1"/>
  <c r="AG59" i="5"/>
  <c r="AG67" i="5" s="1"/>
  <c r="AQ231" i="6"/>
  <c r="AQ54" i="5"/>
  <c r="AQ147" i="5" s="1"/>
  <c r="AR239" i="6"/>
  <c r="AJ72" i="5"/>
  <c r="AJ63" i="5"/>
  <c r="AR105" i="5"/>
  <c r="AR100" i="5" s="1"/>
  <c r="AR92" i="5"/>
  <c r="AR165" i="5"/>
  <c r="AR162" i="6"/>
  <c r="AR134" i="5"/>
  <c r="AR243" i="6"/>
  <c r="AR168" i="5"/>
  <c r="AR140" i="3"/>
  <c r="AQ163" i="6"/>
  <c r="AQ88" i="5"/>
  <c r="AI147" i="6"/>
  <c r="R147" i="6" s="1"/>
  <c r="AI138" i="6"/>
  <c r="AI140" i="6" s="1"/>
  <c r="AR131" i="5"/>
  <c r="AR121" i="6"/>
  <c r="AR46" i="5"/>
  <c r="AR164" i="5"/>
  <c r="AR179" i="4"/>
  <c r="AR206" i="6"/>
  <c r="AO138" i="6"/>
  <c r="AO140" i="6" s="1"/>
  <c r="AO147" i="6"/>
  <c r="AR167" i="5"/>
  <c r="AR209" i="6"/>
  <c r="AR242" i="6"/>
  <c r="AR87" i="5"/>
  <c r="AR61" i="5"/>
  <c r="AR66" i="4"/>
  <c r="AR93" i="4"/>
  <c r="AR163" i="4"/>
  <c r="AR300" i="4"/>
  <c r="AQ73" i="4"/>
  <c r="AR133" i="5"/>
  <c r="AO219" i="6"/>
  <c r="AR207" i="6"/>
  <c r="AJ222" i="6"/>
  <c r="AK222" i="6"/>
  <c r="AM222" i="6"/>
  <c r="AL222" i="6"/>
  <c r="AI222" i="6"/>
  <c r="AI219" i="6" s="1"/>
  <c r="AN222" i="6"/>
  <c r="AR240" i="6"/>
  <c r="AR109" i="6"/>
  <c r="AR166" i="5"/>
  <c r="AM133" i="3"/>
  <c r="AO279" i="2"/>
  <c r="AP126" i="3"/>
  <c r="AO126" i="3"/>
  <c r="AN279" i="2"/>
  <c r="AN284" i="2" s="1"/>
  <c r="AN127" i="3"/>
  <c r="AO127" i="3"/>
  <c r="AO125" i="3"/>
  <c r="AP125" i="3"/>
  <c r="AO124" i="3"/>
  <c r="AN124" i="3"/>
  <c r="AN123" i="3"/>
  <c r="AO123" i="3"/>
  <c r="AN146" i="3"/>
  <c r="AR291" i="2"/>
  <c r="AR128" i="3"/>
  <c r="X51" i="3"/>
  <c r="X139" i="3" s="1"/>
  <c r="Y287" i="2"/>
  <c r="AP85" i="3"/>
  <c r="AP86" i="3"/>
  <c r="AQ85" i="3"/>
  <c r="AM82" i="3"/>
  <c r="AL84" i="3"/>
  <c r="AM81" i="3"/>
  <c r="AL79" i="3"/>
  <c r="AL80" i="3"/>
  <c r="AP16" i="3"/>
  <c r="AP31" i="3" s="1"/>
  <c r="AO120" i="2"/>
  <c r="AO110" i="2"/>
  <c r="AP150" i="2"/>
  <c r="AP160" i="2"/>
  <c r="AQ16" i="3"/>
  <c r="AQ31" i="3" s="1"/>
  <c r="AO195" i="2"/>
  <c r="AO205" i="2"/>
  <c r="AS7" i="3"/>
  <c r="AS8" i="2"/>
  <c r="AS31" i="2"/>
  <c r="AS36" i="2" s="1"/>
  <c r="AS41" i="2" s="1"/>
  <c r="AS231" i="2"/>
  <c r="AS274" i="2" s="1"/>
  <c r="AN120" i="2"/>
  <c r="AN110" i="2"/>
  <c r="AP190" i="2"/>
  <c r="AO190" i="2"/>
  <c r="AN205" i="2"/>
  <c r="AN195" i="2"/>
  <c r="AO150" i="2"/>
  <c r="AO160" i="2"/>
  <c r="AR228" i="2"/>
  <c r="AR226" i="2"/>
  <c r="AR220" i="2"/>
  <c r="AR222" i="2"/>
  <c r="AR224" i="2"/>
  <c r="AR65" i="2"/>
  <c r="AP180" i="2"/>
  <c r="AP170" i="2"/>
  <c r="AN130" i="2"/>
  <c r="AN140" i="2"/>
  <c r="AO140" i="2"/>
  <c r="AO130" i="2"/>
  <c r="AO180" i="2"/>
  <c r="AO170" i="2"/>
  <c r="AL219" i="6" l="1"/>
  <c r="AJ219" i="6"/>
  <c r="AN219" i="6"/>
  <c r="AS104" i="5"/>
  <c r="AM219" i="6"/>
  <c r="AR124" i="6"/>
  <c r="AR127" i="6" s="1"/>
  <c r="AK219" i="6"/>
  <c r="AR158" i="6"/>
  <c r="AJ65" i="5"/>
  <c r="AR83" i="5"/>
  <c r="AS179" i="6"/>
  <c r="AR230" i="6"/>
  <c r="AP159" i="6"/>
  <c r="AP84" i="5"/>
  <c r="AR216" i="6"/>
  <c r="AQ166" i="6"/>
  <c r="AQ91" i="5"/>
  <c r="AQ224" i="6"/>
  <c r="AQ212" i="6"/>
  <c r="AR155" i="5"/>
  <c r="AR90" i="5"/>
  <c r="AR165" i="6"/>
  <c r="AQ137" i="5"/>
  <c r="AQ149" i="5"/>
  <c r="AJ138" i="6"/>
  <c r="AJ147" i="6"/>
  <c r="AS588" i="4"/>
  <c r="AR589" i="4" s="1"/>
  <c r="AS580" i="4"/>
  <c r="AQ581" i="4" s="1"/>
  <c r="AS459" i="4"/>
  <c r="AR460" i="4" s="1"/>
  <c r="AS451" i="4"/>
  <c r="AQ452" i="4" s="1"/>
  <c r="AS572" i="4"/>
  <c r="AR573" i="4" s="1"/>
  <c r="AS443" i="4"/>
  <c r="AR444" i="4" s="1"/>
  <c r="AS564" i="4"/>
  <c r="AS435" i="4"/>
  <c r="AR436" i="4" s="1"/>
  <c r="AS556" i="4"/>
  <c r="AR557" i="4" s="1"/>
  <c r="AS427" i="4"/>
  <c r="AR428" i="4" s="1"/>
  <c r="AS548" i="4"/>
  <c r="AR549" i="4" s="1"/>
  <c r="AS419" i="4"/>
  <c r="AR420" i="4" s="1"/>
  <c r="AS615" i="4"/>
  <c r="AR616" i="4" s="1"/>
  <c r="AS486" i="4"/>
  <c r="AR487" i="4" s="1"/>
  <c r="AS608" i="4"/>
  <c r="AS479" i="4"/>
  <c r="AS306" i="4"/>
  <c r="AR307" i="4" s="1"/>
  <c r="AS185" i="4"/>
  <c r="AR186" i="4" s="1"/>
  <c r="AS85" i="4"/>
  <c r="AR86" i="4" s="1"/>
  <c r="AS601" i="4"/>
  <c r="AR602" i="4" s="1"/>
  <c r="AS298" i="4"/>
  <c r="AR299" i="4" s="1"/>
  <c r="AS177" i="4"/>
  <c r="AR178" i="4" s="1"/>
  <c r="AS32" i="4"/>
  <c r="AR33" i="4" s="1"/>
  <c r="AS322" i="4"/>
  <c r="AQ323" i="4" s="1"/>
  <c r="AS161" i="4"/>
  <c r="AR162" i="4" s="1"/>
  <c r="AS72" i="4"/>
  <c r="AR73" i="4" s="1"/>
  <c r="AS48" i="4"/>
  <c r="AR49" i="4" s="1"/>
  <c r="AS64" i="4"/>
  <c r="AQ65" i="4" s="1"/>
  <c r="AS169" i="4"/>
  <c r="AR170" i="4" s="1"/>
  <c r="AS357" i="4"/>
  <c r="AR358" i="4" s="1"/>
  <c r="AS290" i="4"/>
  <c r="AR291" i="4" s="1"/>
  <c r="AS228" i="4"/>
  <c r="AR229" i="4" s="1"/>
  <c r="AS193" i="4"/>
  <c r="AQ194" i="4" s="1"/>
  <c r="AS472" i="4"/>
  <c r="AR473" i="4" s="1"/>
  <c r="AS343" i="4"/>
  <c r="AR344" i="4" s="1"/>
  <c r="AS221" i="4"/>
  <c r="AS99" i="4"/>
  <c r="AR100" i="4" s="1"/>
  <c r="AS56" i="4"/>
  <c r="AR57" i="4" s="1"/>
  <c r="AS314" i="4"/>
  <c r="AR315" i="4" s="1"/>
  <c r="AS350" i="4"/>
  <c r="AS214" i="4"/>
  <c r="AR215" i="4" s="1"/>
  <c r="AS40" i="4"/>
  <c r="AR41" i="4" s="1"/>
  <c r="AS330" i="4"/>
  <c r="AR331" i="4" s="1"/>
  <c r="AS201" i="4"/>
  <c r="AR202" i="4" s="1"/>
  <c r="AS445" i="4"/>
  <c r="AS351" i="4"/>
  <c r="AS558" i="4"/>
  <c r="AS453" i="4"/>
  <c r="AS609" i="4"/>
  <c r="AS429" i="4"/>
  <c r="AS603" i="4"/>
  <c r="AS574" i="4"/>
  <c r="AS582" i="4"/>
  <c r="AS292" i="4"/>
  <c r="AS359" i="4"/>
  <c r="AS163" i="4"/>
  <c r="AS324" i="4"/>
  <c r="AS179" i="4"/>
  <c r="AS187" i="4"/>
  <c r="AS222" i="4"/>
  <c r="AS230" i="4"/>
  <c r="AS590" i="4"/>
  <c r="AS316" i="4"/>
  <c r="AS308" i="4"/>
  <c r="AS480" i="4"/>
  <c r="AS421" i="4"/>
  <c r="AS300" i="4"/>
  <c r="AS42" i="4"/>
  <c r="AS216" i="4"/>
  <c r="AS101" i="4"/>
  <c r="AS488" i="4"/>
  <c r="AS34" i="4"/>
  <c r="AS58" i="4"/>
  <c r="AS66" i="4"/>
  <c r="AS437" i="4"/>
  <c r="AS171" i="4"/>
  <c r="AS203" i="4"/>
  <c r="AS195" i="4"/>
  <c r="AS85" i="5" s="1"/>
  <c r="AS474" i="4"/>
  <c r="AS617" i="4"/>
  <c r="AS74" i="4"/>
  <c r="AS92" i="4"/>
  <c r="AS93" i="4" s="1"/>
  <c r="AR49" i="5"/>
  <c r="AQ153" i="5"/>
  <c r="AS39" i="5"/>
  <c r="AS40" i="5"/>
  <c r="AS25" i="5"/>
  <c r="AS13" i="5"/>
  <c r="AS23" i="5"/>
  <c r="AS21" i="5"/>
  <c r="AS24" i="5"/>
  <c r="AS94" i="5"/>
  <c r="AS26" i="5"/>
  <c r="AS20" i="5"/>
  <c r="AS93" i="5"/>
  <c r="AS38" i="5"/>
  <c r="AS22" i="5"/>
  <c r="AS75" i="5"/>
  <c r="AS16" i="5"/>
  <c r="AS167" i="5"/>
  <c r="AS165" i="5"/>
  <c r="AS135" i="5"/>
  <c r="AR85" i="5"/>
  <c r="AR160" i="6"/>
  <c r="AQ86" i="5"/>
  <c r="AQ161" i="6"/>
  <c r="AQ228" i="6"/>
  <c r="AR141" i="5"/>
  <c r="AH59" i="5"/>
  <c r="AH67" i="5" s="1"/>
  <c r="AG130" i="5"/>
  <c r="AG127" i="5" s="1"/>
  <c r="AS114" i="6"/>
  <c r="AS115" i="6"/>
  <c r="AS19" i="6"/>
  <c r="AS57" i="6"/>
  <c r="AS79" i="6"/>
  <c r="AS98" i="6"/>
  <c r="AS90" i="6"/>
  <c r="AS40" i="6"/>
  <c r="AS88" i="6"/>
  <c r="AS67" i="6"/>
  <c r="AS91" i="6"/>
  <c r="AS77" i="6"/>
  <c r="AS41" i="6"/>
  <c r="AS100" i="6"/>
  <c r="AS68" i="6"/>
  <c r="AS29" i="6"/>
  <c r="AS78" i="6"/>
  <c r="AS113" i="6"/>
  <c r="AS50" i="6"/>
  <c r="AS71" i="6"/>
  <c r="AS28" i="6"/>
  <c r="AS58" i="6"/>
  <c r="AS23" i="6"/>
  <c r="AS59" i="6"/>
  <c r="AS85" i="6"/>
  <c r="AS35" i="6"/>
  <c r="AS38" i="6"/>
  <c r="AS61" i="6"/>
  <c r="AS87" i="6"/>
  <c r="AS25" i="6"/>
  <c r="AS97" i="6"/>
  <c r="AS47" i="6"/>
  <c r="AS81" i="6"/>
  <c r="AS69" i="6"/>
  <c r="AS18" i="6"/>
  <c r="AS17" i="6"/>
  <c r="AS39" i="6"/>
  <c r="AS48" i="6"/>
  <c r="AS99" i="6"/>
  <c r="AS27" i="6"/>
  <c r="AS89" i="6"/>
  <c r="AS150" i="6"/>
  <c r="AS169" i="6"/>
  <c r="AS15" i="6"/>
  <c r="AS13" i="6"/>
  <c r="AS106" i="6" s="1"/>
  <c r="AS45" i="6"/>
  <c r="AS26" i="6"/>
  <c r="AS37" i="6"/>
  <c r="AS168" i="6"/>
  <c r="AS75" i="6"/>
  <c r="AS70" i="6"/>
  <c r="AS49" i="6"/>
  <c r="AS55" i="6"/>
  <c r="AS101" i="6"/>
  <c r="AS60" i="6"/>
  <c r="AS65" i="6"/>
  <c r="AS51" i="6"/>
  <c r="AS95" i="6"/>
  <c r="AS80" i="6"/>
  <c r="AS16" i="6"/>
  <c r="AS239" i="6"/>
  <c r="AS242" i="6"/>
  <c r="AS240" i="6"/>
  <c r="AS244" i="6"/>
  <c r="AH134" i="6"/>
  <c r="AH142" i="6" s="1"/>
  <c r="AG205" i="6"/>
  <c r="AG202" i="6" s="1"/>
  <c r="AG199" i="6" s="1"/>
  <c r="AS8" i="5"/>
  <c r="AS8" i="6"/>
  <c r="AS8" i="4"/>
  <c r="AO175" i="2"/>
  <c r="AN96" i="3"/>
  <c r="AN147" i="3" s="1"/>
  <c r="Y97" i="3"/>
  <c r="Y92" i="3" s="1"/>
  <c r="Y69" i="3" s="1"/>
  <c r="X136" i="3"/>
  <c r="X116" i="3" s="1"/>
  <c r="AN135" i="2"/>
  <c r="AO145" i="2"/>
  <c r="AO284" i="2"/>
  <c r="AM145" i="3"/>
  <c r="AL144" i="3"/>
  <c r="AL141" i="3"/>
  <c r="AM143" i="3"/>
  <c r="AL142" i="3"/>
  <c r="AL130" i="3"/>
  <c r="AM131" i="3"/>
  <c r="AL132" i="3"/>
  <c r="AL129" i="3"/>
  <c r="Y294" i="2"/>
  <c r="AL75" i="3"/>
  <c r="AP83" i="3"/>
  <c r="AO83" i="3"/>
  <c r="AS87" i="3"/>
  <c r="AO185" i="2"/>
  <c r="AN145" i="2"/>
  <c r="AR216" i="2"/>
  <c r="AR271" i="2" s="1"/>
  <c r="AR38" i="3"/>
  <c r="AN155" i="2"/>
  <c r="AN125" i="2"/>
  <c r="AT7" i="2"/>
  <c r="AS8" i="3"/>
  <c r="AN200" i="2"/>
  <c r="AO125" i="2"/>
  <c r="AN175" i="2"/>
  <c r="AM135" i="2"/>
  <c r="AR71" i="2"/>
  <c r="AR70" i="2"/>
  <c r="AR74" i="2"/>
  <c r="AR72" i="2"/>
  <c r="AR73" i="2"/>
  <c r="AR79" i="2"/>
  <c r="AR69" i="2"/>
  <c r="AR68" i="2"/>
  <c r="AR75" i="2"/>
  <c r="AR77" i="2"/>
  <c r="AR76" i="2"/>
  <c r="AR78" i="2"/>
  <c r="AM200" i="2"/>
  <c r="AS39" i="3"/>
  <c r="AS40" i="3"/>
  <c r="AO155" i="2"/>
  <c r="AP185" i="2"/>
  <c r="AP165" i="2"/>
  <c r="AO165" i="2"/>
  <c r="AN210" i="2"/>
  <c r="AM115" i="2"/>
  <c r="AS48" i="2"/>
  <c r="AS13" i="3" s="1"/>
  <c r="AS60" i="2"/>
  <c r="AO210" i="2"/>
  <c r="AN115" i="2"/>
  <c r="AS243" i="6" l="1"/>
  <c r="AS208" i="6"/>
  <c r="AS241" i="6"/>
  <c r="AS131" i="5"/>
  <c r="AS169" i="5"/>
  <c r="AS167" i="6"/>
  <c r="AS90" i="5"/>
  <c r="AS165" i="6"/>
  <c r="AS229" i="6" s="1"/>
  <c r="AS136" i="5"/>
  <c r="AS50" i="4"/>
  <c r="AS550" i="4"/>
  <c r="AS166" i="5"/>
  <c r="AS164" i="5"/>
  <c r="AS87" i="4"/>
  <c r="AS345" i="4"/>
  <c r="AS461" i="4"/>
  <c r="AS46" i="5"/>
  <c r="AS92" i="5"/>
  <c r="AS332" i="4"/>
  <c r="AS168" i="5"/>
  <c r="AR231" i="6"/>
  <c r="AS180" i="6"/>
  <c r="AS175" i="6" s="1"/>
  <c r="AS121" i="6"/>
  <c r="AS230" i="6" s="1"/>
  <c r="AS211" i="6"/>
  <c r="AS223" i="6"/>
  <c r="AS141" i="5"/>
  <c r="AS155" i="5"/>
  <c r="AS170" i="6"/>
  <c r="AN133" i="3"/>
  <c r="AS148" i="5"/>
  <c r="AS34" i="5"/>
  <c r="AS31" i="5"/>
  <c r="AS95" i="5"/>
  <c r="AR52" i="5"/>
  <c r="AH130" i="5"/>
  <c r="AH127" i="5" s="1"/>
  <c r="AI59" i="5"/>
  <c r="AI67" i="5" s="1"/>
  <c r="AS206" i="6"/>
  <c r="AP78" i="5"/>
  <c r="AP138" i="5"/>
  <c r="AP150" i="5"/>
  <c r="AS140" i="3"/>
  <c r="AH205" i="6"/>
  <c r="AH202" i="6" s="1"/>
  <c r="AH199" i="6" s="1"/>
  <c r="AI134" i="6"/>
  <c r="AI142" i="6" s="1"/>
  <c r="AS566" i="4"/>
  <c r="AR565" i="4"/>
  <c r="AR82" i="5" s="1"/>
  <c r="AP213" i="6"/>
  <c r="AP153" i="6"/>
  <c r="AP225" i="6"/>
  <c r="AP219" i="6" s="1"/>
  <c r="AS133" i="5"/>
  <c r="AS210" i="6"/>
  <c r="AR166" i="6"/>
  <c r="AR215" i="6" s="1"/>
  <c r="AR91" i="5"/>
  <c r="AR152" i="5" s="1"/>
  <c r="AS207" i="6"/>
  <c r="AS209" i="6"/>
  <c r="AT7" i="5"/>
  <c r="AT104" i="5" s="1"/>
  <c r="AT7" i="6"/>
  <c r="AT7" i="4"/>
  <c r="AS136" i="6"/>
  <c r="AS109" i="6"/>
  <c r="AQ214" i="6"/>
  <c r="AQ226" i="6"/>
  <c r="AQ159" i="6"/>
  <c r="AQ213" i="6" s="1"/>
  <c r="AQ84" i="5"/>
  <c r="AR229" i="6"/>
  <c r="AQ152" i="5"/>
  <c r="AQ140" i="5"/>
  <c r="AQ151" i="5"/>
  <c r="AQ139" i="5"/>
  <c r="AR163" i="6"/>
  <c r="AR88" i="5"/>
  <c r="AJ140" i="6"/>
  <c r="AR154" i="5"/>
  <c r="AQ227" i="6"/>
  <c r="AQ215" i="6"/>
  <c r="AS61" i="5"/>
  <c r="AS160" i="6"/>
  <c r="AR161" i="6"/>
  <c r="AR214" i="6" s="1"/>
  <c r="AR86" i="5"/>
  <c r="AR139" i="5" s="1"/>
  <c r="AS134" i="5"/>
  <c r="AS132" i="5"/>
  <c r="AR129" i="6"/>
  <c r="Y297" i="2"/>
  <c r="Y300" i="2" s="1"/>
  <c r="AO96" i="3"/>
  <c r="AO147" i="3" s="1"/>
  <c r="AN80" i="3"/>
  <c r="AP146" i="3"/>
  <c r="AO146" i="3"/>
  <c r="AS291" i="2"/>
  <c r="AS128" i="3"/>
  <c r="AS72" i="3"/>
  <c r="AR86" i="3"/>
  <c r="AR213" i="2"/>
  <c r="AN81" i="3"/>
  <c r="AO81" i="3"/>
  <c r="AN79" i="3"/>
  <c r="AO82" i="3"/>
  <c r="AM80" i="3"/>
  <c r="AN82" i="3"/>
  <c r="AM79" i="3"/>
  <c r="AN84" i="3"/>
  <c r="AM84" i="3"/>
  <c r="AQ100" i="2"/>
  <c r="AR24" i="3"/>
  <c r="AS226" i="2"/>
  <c r="AS220" i="2"/>
  <c r="AS228" i="2"/>
  <c r="AS222" i="2"/>
  <c r="AS224" i="2"/>
  <c r="AS65" i="2"/>
  <c r="AP105" i="2"/>
  <c r="AR25" i="3"/>
  <c r="AQ97" i="2"/>
  <c r="AR23" i="3"/>
  <c r="AP89" i="2"/>
  <c r="AR21" i="3"/>
  <c r="AT7" i="3"/>
  <c r="AT8" i="2"/>
  <c r="AT31" i="2"/>
  <c r="AT36" i="2" s="1"/>
  <c r="AT41" i="2" s="1"/>
  <c r="AT231" i="2"/>
  <c r="AT274" i="2" s="1"/>
  <c r="AR26" i="3"/>
  <c r="AP84" i="2"/>
  <c r="AR20" i="3"/>
  <c r="AQ94" i="2"/>
  <c r="AR22" i="3"/>
  <c r="AS154" i="5" l="1"/>
  <c r="AS164" i="6"/>
  <c r="AS89" i="5"/>
  <c r="AS162" i="6"/>
  <c r="AS87" i="5"/>
  <c r="AS124" i="6"/>
  <c r="AS216" i="6"/>
  <c r="AT179" i="6"/>
  <c r="AS49" i="5"/>
  <c r="AS52" i="5" s="1"/>
  <c r="AS54" i="5" s="1"/>
  <c r="AR157" i="6"/>
  <c r="AR151" i="5"/>
  <c r="AS127" i="6"/>
  <c r="AS231" i="6" s="1"/>
  <c r="AR149" i="5"/>
  <c r="AR137" i="5"/>
  <c r="AR153" i="5"/>
  <c r="AR140" i="5"/>
  <c r="AP138" i="6"/>
  <c r="AP147" i="6"/>
  <c r="AT114" i="6"/>
  <c r="AT115" i="6"/>
  <c r="AT77" i="6"/>
  <c r="AT67" i="6"/>
  <c r="AT41" i="6"/>
  <c r="AT100" i="6"/>
  <c r="AT69" i="6"/>
  <c r="AT61" i="6"/>
  <c r="AT40" i="6"/>
  <c r="AT15" i="6"/>
  <c r="AT80" i="6"/>
  <c r="AT71" i="6"/>
  <c r="AT79" i="6"/>
  <c r="AT38" i="6"/>
  <c r="AT89" i="6"/>
  <c r="AT51" i="6"/>
  <c r="AT49" i="6"/>
  <c r="AT16" i="6"/>
  <c r="AT65" i="6"/>
  <c r="AT90" i="6"/>
  <c r="AT23" i="6"/>
  <c r="AT81" i="6"/>
  <c r="AT60" i="6"/>
  <c r="AT78" i="6"/>
  <c r="AT68" i="6"/>
  <c r="AT75" i="6"/>
  <c r="AT25" i="6"/>
  <c r="AT168" i="6"/>
  <c r="AT35" i="6"/>
  <c r="AT48" i="6"/>
  <c r="AT27" i="6"/>
  <c r="AT87" i="6"/>
  <c r="AT57" i="6"/>
  <c r="AT98" i="6"/>
  <c r="AT58" i="6"/>
  <c r="AT91" i="6"/>
  <c r="AT39" i="6"/>
  <c r="AT70" i="6"/>
  <c r="AT88" i="6"/>
  <c r="AT29" i="6"/>
  <c r="AT50" i="6"/>
  <c r="AT18" i="6"/>
  <c r="AT99" i="6"/>
  <c r="AT101" i="6"/>
  <c r="AT169" i="6"/>
  <c r="AT37" i="6"/>
  <c r="AT113" i="6"/>
  <c r="AT26" i="6"/>
  <c r="AT13" i="6"/>
  <c r="AT106" i="6" s="1"/>
  <c r="AT85" i="6"/>
  <c r="AT97" i="6"/>
  <c r="AT59" i="6"/>
  <c r="AT45" i="6"/>
  <c r="AT19" i="6"/>
  <c r="AT17" i="6"/>
  <c r="AT47" i="6"/>
  <c r="AT95" i="6"/>
  <c r="AT55" i="6"/>
  <c r="AT150" i="6"/>
  <c r="AT211" i="6" s="1"/>
  <c r="AT28" i="6"/>
  <c r="AT8" i="5"/>
  <c r="AT8" i="6"/>
  <c r="AT8" i="4"/>
  <c r="AO133" i="3"/>
  <c r="AR226" i="6"/>
  <c r="AT40" i="5"/>
  <c r="AT39" i="5"/>
  <c r="AT94" i="5"/>
  <c r="AT22" i="5"/>
  <c r="AT23" i="5"/>
  <c r="AT25" i="5"/>
  <c r="AT13" i="5"/>
  <c r="AT93" i="5"/>
  <c r="AT21" i="5"/>
  <c r="AT24" i="5"/>
  <c r="AT16" i="5"/>
  <c r="AT38" i="5"/>
  <c r="AT20" i="5"/>
  <c r="AT75" i="5"/>
  <c r="AT26" i="5"/>
  <c r="AT105" i="5"/>
  <c r="AT100" i="5" s="1"/>
  <c r="AQ150" i="5"/>
  <c r="AR156" i="5"/>
  <c r="AS105" i="5"/>
  <c r="AP63" i="5"/>
  <c r="AP72" i="5"/>
  <c r="AR54" i="5"/>
  <c r="AR147" i="5" s="1"/>
  <c r="AS83" i="5"/>
  <c r="AS158" i="6"/>
  <c r="AR224" i="6"/>
  <c r="AR212" i="6"/>
  <c r="AQ78" i="5"/>
  <c r="AR222" i="6"/>
  <c r="AQ153" i="6"/>
  <c r="AQ138" i="5"/>
  <c r="AJ59" i="5"/>
  <c r="AI130" i="5"/>
  <c r="R67" i="5"/>
  <c r="AR227" i="6"/>
  <c r="AR228" i="6"/>
  <c r="AT556" i="4"/>
  <c r="AT572" i="4"/>
  <c r="AS573" i="4" s="1"/>
  <c r="AT601" i="4"/>
  <c r="AS602" i="4" s="1"/>
  <c r="AT580" i="4"/>
  <c r="AR581" i="4" s="1"/>
  <c r="AT615" i="4"/>
  <c r="AT608" i="4"/>
  <c r="AT588" i="4"/>
  <c r="AS589" i="4" s="1"/>
  <c r="AT564" i="4"/>
  <c r="AS565" i="4" s="1"/>
  <c r="AT459" i="4"/>
  <c r="AS460" i="4" s="1"/>
  <c r="AT314" i="4"/>
  <c r="AS315" i="4" s="1"/>
  <c r="AT177" i="4"/>
  <c r="AS178" i="4" s="1"/>
  <c r="AT99" i="4"/>
  <c r="AS100" i="4" s="1"/>
  <c r="AT72" i="4"/>
  <c r="AS73" i="4" s="1"/>
  <c r="AT435" i="4"/>
  <c r="AS436" i="4" s="1"/>
  <c r="AT306" i="4"/>
  <c r="AS307" i="4" s="1"/>
  <c r="AT161" i="4"/>
  <c r="AS162" i="4" s="1"/>
  <c r="AT451" i="4"/>
  <c r="AR452" i="4" s="1"/>
  <c r="AT443" i="4"/>
  <c r="AS444" i="4" s="1"/>
  <c r="AT290" i="4"/>
  <c r="AS291" i="4" s="1"/>
  <c r="AT185" i="4"/>
  <c r="AS186" i="4" s="1"/>
  <c r="AT85" i="4"/>
  <c r="AS86" i="4" s="1"/>
  <c r="AT56" i="4"/>
  <c r="AS57" i="4" s="1"/>
  <c r="AT427" i="4"/>
  <c r="AS428" i="4" s="1"/>
  <c r="AT357" i="4"/>
  <c r="AS358" i="4" s="1"/>
  <c r="AT193" i="4"/>
  <c r="AR194" i="4" s="1"/>
  <c r="AT40" i="4"/>
  <c r="AS41" i="4" s="1"/>
  <c r="AT472" i="4"/>
  <c r="AS473" i="4" s="1"/>
  <c r="AT419" i="4"/>
  <c r="AS420" i="4" s="1"/>
  <c r="AT343" i="4"/>
  <c r="AS344" i="4" s="1"/>
  <c r="AT214" i="4"/>
  <c r="AS215" i="4" s="1"/>
  <c r="AT548" i="4"/>
  <c r="AS549" i="4" s="1"/>
  <c r="AT486" i="4"/>
  <c r="AS487" i="4" s="1"/>
  <c r="AT350" i="4"/>
  <c r="AT298" i="4"/>
  <c r="AS299" i="4" s="1"/>
  <c r="AT169" i="4"/>
  <c r="AS170" i="4" s="1"/>
  <c r="AT32" i="4"/>
  <c r="AT322" i="4"/>
  <c r="AR323" i="4" s="1"/>
  <c r="AT479" i="4"/>
  <c r="AT330" i="4"/>
  <c r="AS331" i="4" s="1"/>
  <c r="AT228" i="4"/>
  <c r="AS229" i="4" s="1"/>
  <c r="AT201" i="4"/>
  <c r="AS202" i="4" s="1"/>
  <c r="AT48" i="4"/>
  <c r="AS49" i="4" s="1"/>
  <c r="AT64" i="4"/>
  <c r="AR65" i="4" s="1"/>
  <c r="AT221" i="4"/>
  <c r="AT222" i="4" s="1"/>
  <c r="AT609" i="4"/>
  <c r="AT437" i="4"/>
  <c r="AT461" i="4"/>
  <c r="AT429" i="4"/>
  <c r="AT590" i="4"/>
  <c r="AT453" i="4"/>
  <c r="AT558" i="4"/>
  <c r="AT582" i="4"/>
  <c r="AT351" i="4"/>
  <c r="AT195" i="4"/>
  <c r="AT603" i="4"/>
  <c r="AT324" i="4"/>
  <c r="AT171" i="4"/>
  <c r="AT203" i="4"/>
  <c r="AT179" i="4"/>
  <c r="AT332" i="4"/>
  <c r="AT617" i="4"/>
  <c r="AT308" i="4"/>
  <c r="AT474" i="4"/>
  <c r="AT480" i="4"/>
  <c r="AT292" i="4"/>
  <c r="AT58" i="4"/>
  <c r="AT74" i="4"/>
  <c r="AT216" i="4"/>
  <c r="AT345" i="4"/>
  <c r="AT87" i="4"/>
  <c r="AT92" i="4"/>
  <c r="AT208" i="6"/>
  <c r="AQ225" i="6"/>
  <c r="AQ219" i="6" s="1"/>
  <c r="AI205" i="6"/>
  <c r="AJ134" i="6"/>
  <c r="R142" i="6"/>
  <c r="Y309" i="2"/>
  <c r="Y105" i="3" s="1"/>
  <c r="AQ190" i="2"/>
  <c r="AQ83" i="3" s="1"/>
  <c r="AQ146" i="3" s="1"/>
  <c r="AP279" i="2"/>
  <c r="AP284" i="2" s="1"/>
  <c r="AQ126" i="3"/>
  <c r="AP127" i="3"/>
  <c r="AQ125" i="3"/>
  <c r="AP124" i="3"/>
  <c r="AP123" i="3"/>
  <c r="AO145" i="3"/>
  <c r="AN145" i="3"/>
  <c r="AN144" i="3"/>
  <c r="AM144" i="3"/>
  <c r="AM142" i="3"/>
  <c r="AN142" i="3"/>
  <c r="AO143" i="3"/>
  <c r="AN143" i="3"/>
  <c r="AM141" i="3"/>
  <c r="AN141" i="3"/>
  <c r="AO131" i="3"/>
  <c r="AM130" i="3"/>
  <c r="AN131" i="3"/>
  <c r="AN130" i="3"/>
  <c r="AM132" i="3"/>
  <c r="AN132" i="3"/>
  <c r="AN129" i="3"/>
  <c r="AM129" i="3"/>
  <c r="AR85" i="3"/>
  <c r="AN75" i="3"/>
  <c r="AM75" i="3"/>
  <c r="AT87" i="3"/>
  <c r="AT40" i="3"/>
  <c r="AT39" i="3"/>
  <c r="AQ180" i="2"/>
  <c r="AQ185" i="2" s="1"/>
  <c r="AQ170" i="2"/>
  <c r="AS77" i="2"/>
  <c r="AS78" i="2"/>
  <c r="AS71" i="2"/>
  <c r="AS70" i="2"/>
  <c r="AS74" i="2"/>
  <c r="AS69" i="2"/>
  <c r="AS76" i="2"/>
  <c r="AS68" i="2"/>
  <c r="AS75" i="2"/>
  <c r="AS79" i="2"/>
  <c r="AS72" i="2"/>
  <c r="AS73" i="2"/>
  <c r="AT48" i="2"/>
  <c r="AT60" i="2"/>
  <c r="AS216" i="2"/>
  <c r="AS271" i="2" s="1"/>
  <c r="AS38" i="3"/>
  <c r="AQ150" i="2"/>
  <c r="AP155" i="2" s="1"/>
  <c r="AQ160" i="2"/>
  <c r="AQ165" i="2" s="1"/>
  <c r="AR16" i="3"/>
  <c r="AR31" i="3" s="1"/>
  <c r="AU7" i="2"/>
  <c r="AT8" i="3"/>
  <c r="AP140" i="2"/>
  <c r="AP145" i="2" s="1"/>
  <c r="AP130" i="2"/>
  <c r="AO135" i="2" s="1"/>
  <c r="AP195" i="2"/>
  <c r="AO200" i="2" s="1"/>
  <c r="AP205" i="2"/>
  <c r="AP210" i="2" s="1"/>
  <c r="AP110" i="2"/>
  <c r="AO115" i="2" s="1"/>
  <c r="AP120" i="2"/>
  <c r="AP125" i="2" s="1"/>
  <c r="AT109" i="6" l="1"/>
  <c r="AT101" i="4"/>
  <c r="AT244" i="6"/>
  <c r="AT187" i="4"/>
  <c r="AT550" i="4"/>
  <c r="AT42" i="4"/>
  <c r="AT445" i="4"/>
  <c r="AT50" i="4"/>
  <c r="AT316" i="4"/>
  <c r="AT574" i="4"/>
  <c r="AT300" i="4"/>
  <c r="AT31" i="5"/>
  <c r="AT34" i="5"/>
  <c r="AT162" i="6"/>
  <c r="AT163" i="4"/>
  <c r="AT359" i="4"/>
  <c r="AT421" i="4"/>
  <c r="AT170" i="6"/>
  <c r="AT180" i="6"/>
  <c r="AT175" i="6" s="1"/>
  <c r="AT66" i="4"/>
  <c r="AT85" i="5" s="1"/>
  <c r="Y58" i="3"/>
  <c r="Y317" i="2"/>
  <c r="Y319" i="2" s="1"/>
  <c r="AT140" i="3"/>
  <c r="AT121" i="6"/>
  <c r="AT230" i="6" s="1"/>
  <c r="AT136" i="5"/>
  <c r="AT566" i="4"/>
  <c r="AT230" i="4"/>
  <c r="AT488" i="4"/>
  <c r="AT89" i="5"/>
  <c r="AT93" i="4"/>
  <c r="AT165" i="6" s="1"/>
  <c r="AT229" i="6" s="1"/>
  <c r="AU7" i="6"/>
  <c r="AU7" i="5"/>
  <c r="AU7" i="4"/>
  <c r="AT46" i="5"/>
  <c r="AT136" i="6"/>
  <c r="AP140" i="6"/>
  <c r="AJ142" i="6"/>
  <c r="T134" i="6"/>
  <c r="AI202" i="6"/>
  <c r="AI199" i="6" s="1"/>
  <c r="R205" i="6"/>
  <c r="R202" i="6" s="1"/>
  <c r="AT164" i="6"/>
  <c r="AT34" i="4"/>
  <c r="AS163" i="6"/>
  <c r="AS88" i="5"/>
  <c r="AS161" i="6"/>
  <c r="AS86" i="5"/>
  <c r="AS616" i="4"/>
  <c r="AT134" i="5"/>
  <c r="AT164" i="5"/>
  <c r="AT95" i="5"/>
  <c r="AT210" i="6"/>
  <c r="AS33" i="4"/>
  <c r="AT131" i="5"/>
  <c r="AS166" i="6"/>
  <c r="AS91" i="5"/>
  <c r="AQ138" i="6"/>
  <c r="AQ140" i="6" s="1"/>
  <c r="AQ147" i="6"/>
  <c r="AQ63" i="5"/>
  <c r="AQ65" i="5" s="1"/>
  <c r="AQ72" i="5"/>
  <c r="AP65" i="5"/>
  <c r="AT148" i="5"/>
  <c r="AT223" i="6"/>
  <c r="AR159" i="6"/>
  <c r="AR84" i="5"/>
  <c r="AI127" i="5"/>
  <c r="R130" i="5"/>
  <c r="R127" i="5" s="1"/>
  <c r="AT133" i="5"/>
  <c r="AT167" i="5"/>
  <c r="AT160" i="6"/>
  <c r="AT243" i="6"/>
  <c r="AJ67" i="5"/>
  <c r="T59" i="5"/>
  <c r="AT206" i="6"/>
  <c r="AS100" i="5"/>
  <c r="AS156" i="5"/>
  <c r="AT169" i="5"/>
  <c r="AT166" i="5"/>
  <c r="AT61" i="5"/>
  <c r="AS557" i="4"/>
  <c r="AT207" i="6"/>
  <c r="AT87" i="5"/>
  <c r="AT165" i="5"/>
  <c r="AT239" i="6"/>
  <c r="AT132" i="5"/>
  <c r="AS147" i="5"/>
  <c r="AT135" i="5"/>
  <c r="AT242" i="6"/>
  <c r="AT240" i="6"/>
  <c r="AT209" i="6"/>
  <c r="AT168" i="5"/>
  <c r="AT241" i="6"/>
  <c r="AS129" i="6"/>
  <c r="AP96" i="3"/>
  <c r="AP133" i="3" s="1"/>
  <c r="Y41" i="3"/>
  <c r="Y34" i="3" s="1"/>
  <c r="Y46" i="3" s="1"/>
  <c r="AT291" i="2"/>
  <c r="AT128" i="3"/>
  <c r="AT72" i="3"/>
  <c r="AS86" i="3"/>
  <c r="AP81" i="3"/>
  <c r="AP143" i="3" s="1"/>
  <c r="AO79" i="3"/>
  <c r="AO141" i="3" s="1"/>
  <c r="AO84" i="3"/>
  <c r="AO80" i="3"/>
  <c r="AO142" i="3" s="1"/>
  <c r="AU7" i="3"/>
  <c r="AU84" i="2"/>
  <c r="AU8" i="2"/>
  <c r="AU105" i="2"/>
  <c r="AU31" i="2"/>
  <c r="AU89" i="2"/>
  <c r="AU231" i="2"/>
  <c r="AR94" i="2"/>
  <c r="AS22" i="3"/>
  <c r="AS213" i="2"/>
  <c r="AQ89" i="2"/>
  <c r="AS21" i="3"/>
  <c r="AS26" i="3"/>
  <c r="AT222" i="2"/>
  <c r="AT220" i="2"/>
  <c r="AT228" i="2"/>
  <c r="AT224" i="2"/>
  <c r="AT226" i="2"/>
  <c r="AT65" i="2"/>
  <c r="AQ105" i="2"/>
  <c r="AS25" i="3"/>
  <c r="AR100" i="2"/>
  <c r="AS24" i="3"/>
  <c r="AT13" i="3"/>
  <c r="AR97" i="2"/>
  <c r="AS23" i="3"/>
  <c r="AQ84" i="2"/>
  <c r="AS20" i="3"/>
  <c r="AP175" i="2"/>
  <c r="AT90" i="5" l="1"/>
  <c r="AT92" i="5"/>
  <c r="AT216" i="6"/>
  <c r="AT124" i="6"/>
  <c r="AT167" i="6"/>
  <c r="AT127" i="6"/>
  <c r="AS226" i="6"/>
  <c r="AS214" i="6"/>
  <c r="AK134" i="6"/>
  <c r="AK142" i="6" s="1"/>
  <c r="AJ205" i="6"/>
  <c r="AJ202" i="6" s="1"/>
  <c r="AJ199" i="6" s="1"/>
  <c r="AU115" i="6"/>
  <c r="AU114" i="6"/>
  <c r="AU90" i="6"/>
  <c r="AU50" i="6"/>
  <c r="AU51" i="6"/>
  <c r="AU61" i="6"/>
  <c r="AU75" i="6"/>
  <c r="AU91" i="6"/>
  <c r="AU81" i="6"/>
  <c r="AU71" i="6"/>
  <c r="AU57" i="6"/>
  <c r="AU70" i="6"/>
  <c r="AU58" i="6"/>
  <c r="AU80" i="6"/>
  <c r="AU67" i="6"/>
  <c r="AU100" i="6"/>
  <c r="AU79" i="6"/>
  <c r="AU48" i="6"/>
  <c r="AU38" i="6"/>
  <c r="AU69" i="6"/>
  <c r="AU101" i="6"/>
  <c r="AU78" i="6"/>
  <c r="AU68" i="6"/>
  <c r="AU60" i="6"/>
  <c r="AU59" i="6"/>
  <c r="AU27" i="6"/>
  <c r="AU19" i="6"/>
  <c r="AU168" i="6"/>
  <c r="AU40" i="6"/>
  <c r="AU39" i="6"/>
  <c r="AU49" i="6"/>
  <c r="AU41" i="6"/>
  <c r="AU169" i="6"/>
  <c r="AU98" i="6"/>
  <c r="AU97" i="6"/>
  <c r="AU113" i="6"/>
  <c r="AU37" i="6"/>
  <c r="AU99" i="6"/>
  <c r="AU25" i="6"/>
  <c r="AU85" i="6"/>
  <c r="AU28" i="6"/>
  <c r="AU17" i="6"/>
  <c r="AU55" i="6"/>
  <c r="AU18" i="6"/>
  <c r="AU77" i="6"/>
  <c r="AU150" i="6"/>
  <c r="AU23" i="6"/>
  <c r="AU13" i="6"/>
  <c r="AU26" i="6"/>
  <c r="AU65" i="6"/>
  <c r="AU45" i="6"/>
  <c r="AU35" i="6"/>
  <c r="AU88" i="6"/>
  <c r="AU16" i="6"/>
  <c r="AU29" i="6"/>
  <c r="AU47" i="6"/>
  <c r="AU15" i="6"/>
  <c r="AU87" i="6"/>
  <c r="AU95" i="6"/>
  <c r="AU89" i="6"/>
  <c r="AJ130" i="5"/>
  <c r="AJ127" i="5" s="1"/>
  <c r="AK59" i="5"/>
  <c r="AK67" i="5" s="1"/>
  <c r="AS153" i="5"/>
  <c r="AR78" i="5"/>
  <c r="AR138" i="5"/>
  <c r="AR150" i="5"/>
  <c r="AS228" i="6"/>
  <c r="AS222" i="6"/>
  <c r="AR153" i="6"/>
  <c r="AR213" i="6"/>
  <c r="AR225" i="6"/>
  <c r="AR219" i="6" s="1"/>
  <c r="AT158" i="6"/>
  <c r="AT83" i="5"/>
  <c r="AU179" i="6"/>
  <c r="T179" i="6" s="1"/>
  <c r="AS140" i="5"/>
  <c r="AS152" i="5"/>
  <c r="AS227" i="6"/>
  <c r="AS215" i="6"/>
  <c r="AU104" i="5"/>
  <c r="T104" i="5" s="1"/>
  <c r="AT141" i="5"/>
  <c r="AT155" i="5"/>
  <c r="AT49" i="5"/>
  <c r="AU8" i="3"/>
  <c r="AU8" i="5"/>
  <c r="AU8" i="6"/>
  <c r="AU8" i="4"/>
  <c r="AT154" i="5"/>
  <c r="AU556" i="4"/>
  <c r="AU608" i="4"/>
  <c r="T608" i="4" s="1"/>
  <c r="AU572" i="4"/>
  <c r="AU615" i="4"/>
  <c r="AU548" i="4"/>
  <c r="AU550" i="4" s="1"/>
  <c r="T550" i="4" s="1"/>
  <c r="AU588" i="4"/>
  <c r="AU564" i="4"/>
  <c r="AU581" i="4"/>
  <c r="AU580" i="4"/>
  <c r="AU582" i="4" s="1"/>
  <c r="AU443" i="4"/>
  <c r="AU330" i="4"/>
  <c r="AU214" i="4"/>
  <c r="AU85" i="4"/>
  <c r="AU56" i="4"/>
  <c r="AU48" i="4"/>
  <c r="AU64" i="4"/>
  <c r="AU66" i="4" s="1"/>
  <c r="AU472" i="4"/>
  <c r="AU474" i="4" s="1"/>
  <c r="T474" i="4" s="1"/>
  <c r="AU193" i="4"/>
  <c r="AU427" i="4"/>
  <c r="AU322" i="4"/>
  <c r="AU201" i="4"/>
  <c r="AU40" i="4"/>
  <c r="AU323" i="4"/>
  <c r="AU419" i="4"/>
  <c r="AU420" i="4" s="1"/>
  <c r="AU314" i="4"/>
  <c r="AU316" i="4" s="1"/>
  <c r="T316" i="4" s="1"/>
  <c r="AU194" i="4"/>
  <c r="AU601" i="4"/>
  <c r="AU486" i="4"/>
  <c r="AU479" i="4"/>
  <c r="T479" i="4" s="1"/>
  <c r="AU306" i="4"/>
  <c r="AU308" i="4" s="1"/>
  <c r="T308" i="4" s="1"/>
  <c r="AU177" i="4"/>
  <c r="AU459" i="4"/>
  <c r="AU460" i="4" s="1"/>
  <c r="AU435" i="4"/>
  <c r="AU437" i="4" s="1"/>
  <c r="T437" i="4" s="1"/>
  <c r="AU298" i="4"/>
  <c r="AU300" i="4" s="1"/>
  <c r="T300" i="4" s="1"/>
  <c r="AU221" i="4"/>
  <c r="T221" i="4" s="1"/>
  <c r="AU452" i="4"/>
  <c r="AU290" i="4"/>
  <c r="AU228" i="4"/>
  <c r="AU169" i="4"/>
  <c r="AU451" i="4"/>
  <c r="AU357" i="4"/>
  <c r="AU359" i="4" s="1"/>
  <c r="T359" i="4" s="1"/>
  <c r="AU343" i="4"/>
  <c r="AU345" i="4" s="1"/>
  <c r="AU185" i="4"/>
  <c r="AU161" i="4"/>
  <c r="AU163" i="4" s="1"/>
  <c r="T163" i="4" s="1"/>
  <c r="AU99" i="4"/>
  <c r="AU72" i="4"/>
  <c r="AU350" i="4"/>
  <c r="T350" i="4" s="1"/>
  <c r="AU32" i="4"/>
  <c r="AU34" i="4" s="1"/>
  <c r="T34" i="4" s="1"/>
  <c r="AU609" i="4"/>
  <c r="T609" i="4" s="1"/>
  <c r="AU589" i="4"/>
  <c r="AU428" i="4"/>
  <c r="AU602" i="4"/>
  <c r="AU590" i="4"/>
  <c r="T590" i="4" s="1"/>
  <c r="AU488" i="4"/>
  <c r="T488" i="4" s="1"/>
  <c r="AU603" i="4"/>
  <c r="T603" i="4" s="1"/>
  <c r="AU566" i="4"/>
  <c r="T566" i="4" s="1"/>
  <c r="AU487" i="4"/>
  <c r="AU574" i="4"/>
  <c r="T574" i="4" s="1"/>
  <c r="AU222" i="4"/>
  <c r="T222" i="4" s="1"/>
  <c r="AU171" i="4"/>
  <c r="T171" i="4" s="1"/>
  <c r="AU351" i="4"/>
  <c r="T351" i="4" s="1"/>
  <c r="AU445" i="4"/>
  <c r="T445" i="4" s="1"/>
  <c r="AU179" i="4"/>
  <c r="T179" i="4" s="1"/>
  <c r="AU453" i="4"/>
  <c r="T453" i="4" s="1"/>
  <c r="AU292" i="4"/>
  <c r="T292" i="4" s="1"/>
  <c r="AU332" i="4"/>
  <c r="T332" i="4" s="1"/>
  <c r="AU429" i="4"/>
  <c r="T429" i="4" s="1"/>
  <c r="AU216" i="4"/>
  <c r="T216" i="4" s="1"/>
  <c r="AU187" i="4"/>
  <c r="T187" i="4" s="1"/>
  <c r="AU178" i="4"/>
  <c r="AU186" i="4"/>
  <c r="AU324" i="4"/>
  <c r="T324" i="4" s="1"/>
  <c r="AU65" i="4"/>
  <c r="AU73" i="4"/>
  <c r="AU42" i="4"/>
  <c r="T42" i="4" s="1"/>
  <c r="AU86" i="4"/>
  <c r="AU74" i="4"/>
  <c r="AU565" i="4"/>
  <c r="AU358" i="4"/>
  <c r="AU195" i="4"/>
  <c r="T195" i="4" s="1"/>
  <c r="AU101" i="4"/>
  <c r="T101" i="4" s="1"/>
  <c r="AU87" i="4"/>
  <c r="AU57" i="4"/>
  <c r="AU203" i="4"/>
  <c r="T203" i="4" s="1"/>
  <c r="AU49" i="4"/>
  <c r="AU473" i="4"/>
  <c r="AU41" i="4"/>
  <c r="AU230" i="4"/>
  <c r="T230" i="4" s="1"/>
  <c r="AU50" i="4"/>
  <c r="T50" i="4" s="1"/>
  <c r="AU58" i="4"/>
  <c r="T58" i="4" s="1"/>
  <c r="AU436" i="4"/>
  <c r="AU100" i="4"/>
  <c r="AU92" i="4"/>
  <c r="T92" i="4" s="1"/>
  <c r="AS82" i="5"/>
  <c r="AS157" i="6"/>
  <c r="AS151" i="5"/>
  <c r="AS139" i="5"/>
  <c r="AU40" i="5"/>
  <c r="AU39" i="5"/>
  <c r="AU16" i="5"/>
  <c r="AU22" i="5"/>
  <c r="AU75" i="5"/>
  <c r="AU25" i="5"/>
  <c r="AU21" i="5"/>
  <c r="AU26" i="5"/>
  <c r="AU94" i="5"/>
  <c r="AU38" i="5"/>
  <c r="AU23" i="5"/>
  <c r="AU13" i="5"/>
  <c r="AU24" i="5"/>
  <c r="AU20" i="5"/>
  <c r="AU93" i="5"/>
  <c r="AU167" i="5"/>
  <c r="T167" i="5" s="1"/>
  <c r="AU168" i="5"/>
  <c r="T168" i="5" s="1"/>
  <c r="Y49" i="3"/>
  <c r="Y148" i="3" s="1"/>
  <c r="AP147" i="3"/>
  <c r="AR190" i="2"/>
  <c r="AU130" i="2"/>
  <c r="AU135" i="2" s="1"/>
  <c r="AU120" i="2"/>
  <c r="AR126" i="3"/>
  <c r="AU195" i="2"/>
  <c r="AU200" i="2" s="1"/>
  <c r="AQ279" i="2"/>
  <c r="AQ284" i="2" s="1"/>
  <c r="Y111" i="3"/>
  <c r="AQ127" i="3"/>
  <c r="AR125" i="3"/>
  <c r="AQ124" i="3"/>
  <c r="AQ123" i="3"/>
  <c r="AO144" i="3"/>
  <c r="AO129" i="3"/>
  <c r="AO132" i="3"/>
  <c r="AP131" i="3"/>
  <c r="AO130" i="3"/>
  <c r="Y311" i="2"/>
  <c r="Y323" i="2"/>
  <c r="AS85" i="3"/>
  <c r="AP82" i="3"/>
  <c r="AP145" i="3" s="1"/>
  <c r="AO75" i="3"/>
  <c r="AQ120" i="2"/>
  <c r="AQ125" i="2" s="1"/>
  <c r="AQ110" i="2"/>
  <c r="AP115" i="2" s="1"/>
  <c r="AT72" i="2"/>
  <c r="AT68" i="2"/>
  <c r="AT76" i="2"/>
  <c r="AT74" i="2"/>
  <c r="AT71" i="2"/>
  <c r="AT73" i="2"/>
  <c r="AT77" i="2"/>
  <c r="AT79" i="2"/>
  <c r="AT75" i="2"/>
  <c r="AT69" i="2"/>
  <c r="AT78" i="2"/>
  <c r="AT70" i="2"/>
  <c r="AT216" i="2"/>
  <c r="AT271" i="2" s="1"/>
  <c r="AT38" i="3"/>
  <c r="AU274" i="2"/>
  <c r="T274" i="2" s="1"/>
  <c r="T231" i="2"/>
  <c r="AU110" i="2"/>
  <c r="AR180" i="2"/>
  <c r="AR185" i="2" s="1"/>
  <c r="AR170" i="2"/>
  <c r="AQ175" i="2" s="1"/>
  <c r="AQ140" i="2"/>
  <c r="AQ145" i="2" s="1"/>
  <c r="AQ130" i="2"/>
  <c r="AP135" i="2" s="1"/>
  <c r="AU36" i="2"/>
  <c r="T31" i="2"/>
  <c r="AR150" i="2"/>
  <c r="AQ155" i="2" s="1"/>
  <c r="AR160" i="2"/>
  <c r="AR165" i="2" s="1"/>
  <c r="AS16" i="3"/>
  <c r="AS31" i="3" s="1"/>
  <c r="AQ205" i="2"/>
  <c r="AQ210" i="2" s="1"/>
  <c r="AQ195" i="2"/>
  <c r="AP200" i="2" s="1"/>
  <c r="AU140" i="2"/>
  <c r="AU205" i="2"/>
  <c r="AU40" i="3"/>
  <c r="AU39" i="3"/>
  <c r="AU211" i="6" l="1"/>
  <c r="T211" i="6" s="1"/>
  <c r="AU164" i="5"/>
  <c r="T164" i="5" s="1"/>
  <c r="AU84" i="5"/>
  <c r="AU169" i="5"/>
  <c r="T169" i="5" s="1"/>
  <c r="AU159" i="6"/>
  <c r="AU133" i="5"/>
  <c r="T133" i="5" s="1"/>
  <c r="AU165" i="5"/>
  <c r="T165" i="5" s="1"/>
  <c r="AU166" i="5"/>
  <c r="T166" i="5" s="1"/>
  <c r="AU33" i="4"/>
  <c r="AU344" i="4"/>
  <c r="T582" i="4"/>
  <c r="AU85" i="5"/>
  <c r="T85" i="5" s="1"/>
  <c r="AU480" i="4"/>
  <c r="T480" i="4" s="1"/>
  <c r="AU31" i="5"/>
  <c r="T31" i="5" s="1"/>
  <c r="AU106" i="6"/>
  <c r="T106" i="6" s="1"/>
  <c r="AU223" i="6"/>
  <c r="T223" i="6" s="1"/>
  <c r="AU170" i="6"/>
  <c r="T345" i="4"/>
  <c r="AU89" i="5"/>
  <c r="T89" i="5" s="1"/>
  <c r="AU239" i="6"/>
  <c r="T239" i="6" s="1"/>
  <c r="AU241" i="6"/>
  <c r="T241" i="6" s="1"/>
  <c r="AU242" i="6"/>
  <c r="T242" i="6" s="1"/>
  <c r="AU134" i="5"/>
  <c r="T134" i="5" s="1"/>
  <c r="R170" i="6"/>
  <c r="T170" i="6"/>
  <c r="R31" i="5"/>
  <c r="R94" i="5"/>
  <c r="T94" i="5"/>
  <c r="R39" i="5"/>
  <c r="T39" i="5"/>
  <c r="AU164" i="6"/>
  <c r="T164" i="6" s="1"/>
  <c r="T87" i="4"/>
  <c r="AU162" i="4"/>
  <c r="T161" i="4"/>
  <c r="AT162" i="4"/>
  <c r="T486" i="4"/>
  <c r="AT487" i="4"/>
  <c r="T322" i="4"/>
  <c r="AS323" i="4"/>
  <c r="AT323" i="4"/>
  <c r="AU215" i="4"/>
  <c r="AU163" i="6" s="1"/>
  <c r="T214" i="4"/>
  <c r="AT215" i="4"/>
  <c r="AU616" i="4"/>
  <c r="T615" i="4"/>
  <c r="AT616" i="4"/>
  <c r="AU617" i="4"/>
  <c r="AU167" i="6" s="1"/>
  <c r="T167" i="6" s="1"/>
  <c r="R87" i="6"/>
  <c r="T87" i="6"/>
  <c r="R65" i="6"/>
  <c r="T65" i="6"/>
  <c r="R17" i="6"/>
  <c r="T17" i="6"/>
  <c r="R98" i="6"/>
  <c r="T98" i="6"/>
  <c r="R27" i="6"/>
  <c r="T27" i="6"/>
  <c r="R48" i="6"/>
  <c r="T48" i="6"/>
  <c r="R71" i="6"/>
  <c r="T71" i="6"/>
  <c r="AU148" i="5"/>
  <c r="T148" i="5" s="1"/>
  <c r="R26" i="5"/>
  <c r="T26" i="5"/>
  <c r="R40" i="5"/>
  <c r="T40" i="5"/>
  <c r="T185" i="4"/>
  <c r="AT186" i="4"/>
  <c r="T186" i="4" s="1"/>
  <c r="T601" i="4"/>
  <c r="AT602" i="4"/>
  <c r="T427" i="4"/>
  <c r="AT428" i="4"/>
  <c r="T428" i="4" s="1"/>
  <c r="AU331" i="4"/>
  <c r="T330" i="4"/>
  <c r="AT331" i="4"/>
  <c r="AU573" i="4"/>
  <c r="T572" i="4"/>
  <c r="AT573" i="4"/>
  <c r="AR63" i="5"/>
  <c r="AR72" i="5"/>
  <c r="AU243" i="6"/>
  <c r="T243" i="6" s="1"/>
  <c r="R15" i="6"/>
  <c r="T15" i="6"/>
  <c r="R26" i="6"/>
  <c r="T26" i="6"/>
  <c r="R28" i="6"/>
  <c r="T28" i="6"/>
  <c r="R169" i="6"/>
  <c r="T169" i="6"/>
  <c r="R59" i="6"/>
  <c r="T59" i="6"/>
  <c r="R79" i="6"/>
  <c r="T79" i="6"/>
  <c r="R81" i="6"/>
  <c r="T81" i="6"/>
  <c r="R114" i="6"/>
  <c r="T114" i="6"/>
  <c r="AU210" i="6"/>
  <c r="T210" i="6" s="1"/>
  <c r="AU46" i="5"/>
  <c r="R93" i="5"/>
  <c r="T93" i="5"/>
  <c r="R21" i="5"/>
  <c r="T21" i="5"/>
  <c r="T343" i="4"/>
  <c r="AT344" i="4"/>
  <c r="AU299" i="4"/>
  <c r="T298" i="4"/>
  <c r="AT299" i="4"/>
  <c r="AT194" i="4"/>
  <c r="T193" i="4"/>
  <c r="AS194" i="4"/>
  <c r="T194" i="4" s="1"/>
  <c r="AU444" i="4"/>
  <c r="T443" i="4"/>
  <c r="AT444" i="4"/>
  <c r="R47" i="6"/>
  <c r="T47" i="6"/>
  <c r="R13" i="6"/>
  <c r="T13" i="6"/>
  <c r="R85" i="6"/>
  <c r="T85" i="6"/>
  <c r="R41" i="6"/>
  <c r="T41" i="6"/>
  <c r="R60" i="6"/>
  <c r="T60" i="6"/>
  <c r="R100" i="6"/>
  <c r="T100" i="6"/>
  <c r="R91" i="6"/>
  <c r="T91" i="6"/>
  <c r="R115" i="6"/>
  <c r="T115" i="6"/>
  <c r="R20" i="5"/>
  <c r="T20" i="5"/>
  <c r="R25" i="5"/>
  <c r="T25" i="5"/>
  <c r="AU93" i="4"/>
  <c r="T357" i="4"/>
  <c r="AT358" i="4"/>
  <c r="T358" i="4" s="1"/>
  <c r="T435" i="4"/>
  <c r="AT436" i="4"/>
  <c r="T436" i="4" s="1"/>
  <c r="AU315" i="4"/>
  <c r="T314" i="4"/>
  <c r="AT315" i="4"/>
  <c r="T472" i="4"/>
  <c r="AT473" i="4"/>
  <c r="T473" i="4" s="1"/>
  <c r="AT581" i="4"/>
  <c r="T580" i="4"/>
  <c r="AS581" i="4"/>
  <c r="AU557" i="4"/>
  <c r="T556" i="4"/>
  <c r="AT557" i="4"/>
  <c r="AU558" i="4"/>
  <c r="T558" i="4" s="1"/>
  <c r="AR138" i="6"/>
  <c r="AR147" i="6"/>
  <c r="AU244" i="6"/>
  <c r="T244" i="6" s="1"/>
  <c r="R29" i="6"/>
  <c r="T29" i="6"/>
  <c r="R23" i="6"/>
  <c r="T23" i="6"/>
  <c r="R25" i="6"/>
  <c r="T25" i="6"/>
  <c r="R49" i="6"/>
  <c r="T49" i="6"/>
  <c r="R68" i="6"/>
  <c r="T68" i="6"/>
  <c r="R67" i="6"/>
  <c r="T67" i="6"/>
  <c r="R75" i="6"/>
  <c r="T75" i="6"/>
  <c r="R24" i="5"/>
  <c r="T24" i="5"/>
  <c r="AU61" i="5"/>
  <c r="R75" i="5"/>
  <c r="T75" i="5"/>
  <c r="T32" i="4"/>
  <c r="AT33" i="4"/>
  <c r="T33" i="4" s="1"/>
  <c r="AT452" i="4"/>
  <c r="T451" i="4"/>
  <c r="AS452" i="4"/>
  <c r="T459" i="4"/>
  <c r="AT460" i="4"/>
  <c r="T419" i="4"/>
  <c r="AT420" i="4"/>
  <c r="T420" i="4" s="1"/>
  <c r="T64" i="4"/>
  <c r="AS65" i="4"/>
  <c r="AT65" i="4"/>
  <c r="AU131" i="5"/>
  <c r="T131" i="5" s="1"/>
  <c r="AT52" i="5"/>
  <c r="AT54" i="5" s="1"/>
  <c r="AU207" i="6"/>
  <c r="T207" i="6" s="1"/>
  <c r="R16" i="6"/>
  <c r="T16" i="6"/>
  <c r="AU136" i="6"/>
  <c r="R150" i="6"/>
  <c r="T150" i="6"/>
  <c r="R99" i="6"/>
  <c r="T99" i="6"/>
  <c r="R39" i="6"/>
  <c r="T39" i="6"/>
  <c r="R78" i="6"/>
  <c r="T78" i="6"/>
  <c r="R80" i="6"/>
  <c r="T80" i="6"/>
  <c r="R61" i="6"/>
  <c r="T61" i="6"/>
  <c r="AK205" i="6"/>
  <c r="AK202" i="6" s="1"/>
  <c r="AK199" i="6" s="1"/>
  <c r="AL134" i="6"/>
  <c r="AL142" i="6" s="1"/>
  <c r="AU180" i="6"/>
  <c r="AT231" i="6"/>
  <c r="R13" i="5"/>
  <c r="T13" i="5"/>
  <c r="R22" i="5"/>
  <c r="T22" i="5"/>
  <c r="AU421" i="4"/>
  <c r="AU158" i="6" s="1"/>
  <c r="T158" i="6" s="1"/>
  <c r="AU170" i="4"/>
  <c r="T169" i="4"/>
  <c r="AT170" i="4"/>
  <c r="T177" i="4"/>
  <c r="AT178" i="4"/>
  <c r="T178" i="4" s="1"/>
  <c r="T48" i="4"/>
  <c r="AT49" i="4"/>
  <c r="T49" i="4" s="1"/>
  <c r="T564" i="4"/>
  <c r="AT565" i="4"/>
  <c r="T565" i="4" s="1"/>
  <c r="AK130" i="5"/>
  <c r="AK127" i="5" s="1"/>
  <c r="AL59" i="5"/>
  <c r="AL67" i="5" s="1"/>
  <c r="R106" i="6"/>
  <c r="R88" i="6"/>
  <c r="T88" i="6"/>
  <c r="R77" i="6"/>
  <c r="T77" i="6"/>
  <c r="R37" i="6"/>
  <c r="T37" i="6"/>
  <c r="R40" i="6"/>
  <c r="T40" i="6"/>
  <c r="R101" i="6"/>
  <c r="T101" i="6"/>
  <c r="R58" i="6"/>
  <c r="T58" i="6"/>
  <c r="R51" i="6"/>
  <c r="T51" i="6"/>
  <c r="AT129" i="6"/>
  <c r="R23" i="5"/>
  <c r="T23" i="5"/>
  <c r="R16" i="5"/>
  <c r="T16" i="5"/>
  <c r="AS224" i="6"/>
  <c r="AS212" i="6"/>
  <c r="T74" i="4"/>
  <c r="T344" i="4"/>
  <c r="T487" i="4"/>
  <c r="AU461" i="4"/>
  <c r="AU162" i="6" s="1"/>
  <c r="T162" i="6" s="1"/>
  <c r="T72" i="4"/>
  <c r="AT73" i="4"/>
  <c r="T73" i="4" s="1"/>
  <c r="AU208" i="6"/>
  <c r="T208" i="6" s="1"/>
  <c r="AU229" i="4"/>
  <c r="AU166" i="6" s="1"/>
  <c r="T228" i="4"/>
  <c r="AT229" i="4"/>
  <c r="AU307" i="4"/>
  <c r="T306" i="4"/>
  <c r="AT307" i="4"/>
  <c r="T40" i="4"/>
  <c r="AT41" i="4"/>
  <c r="T41" i="4" s="1"/>
  <c r="T56" i="4"/>
  <c r="AT57" i="4"/>
  <c r="T57" i="4" s="1"/>
  <c r="T588" i="4"/>
  <c r="AT589" i="4"/>
  <c r="T589" i="4" s="1"/>
  <c r="AU121" i="6"/>
  <c r="R89" i="6"/>
  <c r="T89" i="6"/>
  <c r="R35" i="6"/>
  <c r="T35" i="6"/>
  <c r="R18" i="6"/>
  <c r="T18" i="6"/>
  <c r="AU109" i="6"/>
  <c r="R113" i="6"/>
  <c r="T113" i="6"/>
  <c r="R168" i="6"/>
  <c r="T168" i="6"/>
  <c r="R69" i="6"/>
  <c r="T69" i="6"/>
  <c r="R70" i="6"/>
  <c r="T70" i="6"/>
  <c r="R50" i="6"/>
  <c r="T50" i="6"/>
  <c r="AU132" i="5"/>
  <c r="T132" i="5" s="1"/>
  <c r="AU136" i="5"/>
  <c r="T136" i="5" s="1"/>
  <c r="AU34" i="5"/>
  <c r="R38" i="5"/>
  <c r="T38" i="5"/>
  <c r="AU95" i="5"/>
  <c r="AS137" i="5"/>
  <c r="AS149" i="5"/>
  <c r="AU160" i="6"/>
  <c r="T160" i="6" s="1"/>
  <c r="T66" i="4"/>
  <c r="T460" i="4"/>
  <c r="T602" i="4"/>
  <c r="T99" i="4"/>
  <c r="AT100" i="4"/>
  <c r="T100" i="4" s="1"/>
  <c r="AU291" i="4"/>
  <c r="T290" i="4"/>
  <c r="AT291" i="4"/>
  <c r="AU202" i="4"/>
  <c r="AU161" i="6" s="1"/>
  <c r="T201" i="4"/>
  <c r="AT202" i="4"/>
  <c r="T85" i="4"/>
  <c r="AT86" i="4"/>
  <c r="AU549" i="4"/>
  <c r="T548" i="4"/>
  <c r="AT549" i="4"/>
  <c r="AU206" i="6"/>
  <c r="T206" i="6" s="1"/>
  <c r="AU135" i="5"/>
  <c r="T135" i="5" s="1"/>
  <c r="AU209" i="6"/>
  <c r="T209" i="6" s="1"/>
  <c r="AU240" i="6"/>
  <c r="T240" i="6" s="1"/>
  <c r="R95" i="6"/>
  <c r="T95" i="6"/>
  <c r="R45" i="6"/>
  <c r="T45" i="6"/>
  <c r="R55" i="6"/>
  <c r="T55" i="6"/>
  <c r="R97" i="6"/>
  <c r="T97" i="6"/>
  <c r="R19" i="6"/>
  <c r="T19" i="6"/>
  <c r="R38" i="6"/>
  <c r="T38" i="6"/>
  <c r="R57" i="6"/>
  <c r="T57" i="6"/>
  <c r="R90" i="6"/>
  <c r="T90" i="6"/>
  <c r="Z287" i="2"/>
  <c r="Z294" i="2" s="1"/>
  <c r="Y51" i="3"/>
  <c r="Y139" i="3" s="1"/>
  <c r="AR83" i="3"/>
  <c r="AR146" i="3" s="1"/>
  <c r="Y150" i="3"/>
  <c r="AQ96" i="3"/>
  <c r="AQ147" i="3" s="1"/>
  <c r="Y108" i="3"/>
  <c r="Y102" i="3" s="1"/>
  <c r="AU87" i="3"/>
  <c r="T87" i="3" s="1"/>
  <c r="Y313" i="2"/>
  <c r="Y321" i="2" s="1"/>
  <c r="Y60" i="3"/>
  <c r="AT86" i="3"/>
  <c r="AP84" i="3"/>
  <c r="AQ81" i="3"/>
  <c r="AQ143" i="3" s="1"/>
  <c r="AP79" i="3"/>
  <c r="AP141" i="3" s="1"/>
  <c r="AP80" i="3"/>
  <c r="AP142" i="3" s="1"/>
  <c r="AQ82" i="3"/>
  <c r="AQ145" i="3" s="1"/>
  <c r="R96" i="3"/>
  <c r="R86" i="3"/>
  <c r="R87" i="3"/>
  <c r="R85" i="3"/>
  <c r="R80" i="3"/>
  <c r="R82" i="3"/>
  <c r="R83" i="3"/>
  <c r="R81" i="3"/>
  <c r="R79" i="3"/>
  <c r="R84" i="3"/>
  <c r="R39" i="3"/>
  <c r="T39" i="3"/>
  <c r="AT20" i="3"/>
  <c r="AR84" i="2"/>
  <c r="AU115" i="2"/>
  <c r="AR105" i="2"/>
  <c r="AT25" i="3"/>
  <c r="AR89" i="2"/>
  <c r="AT21" i="3"/>
  <c r="AT22" i="3"/>
  <c r="AS94" i="2"/>
  <c r="T36" i="2"/>
  <c r="AU41" i="2"/>
  <c r="AS97" i="2"/>
  <c r="AT23" i="3"/>
  <c r="AT24" i="3"/>
  <c r="AS100" i="2"/>
  <c r="R40" i="3"/>
  <c r="T40" i="3"/>
  <c r="AT26" i="3"/>
  <c r="AT213" i="2"/>
  <c r="T323" i="4" l="1"/>
  <c r="T581" i="4"/>
  <c r="T331" i="4"/>
  <c r="AU49" i="5"/>
  <c r="AU52" i="5" s="1"/>
  <c r="R172" i="6"/>
  <c r="T291" i="4"/>
  <c r="T549" i="4"/>
  <c r="R103" i="6"/>
  <c r="R28" i="5"/>
  <c r="R53" i="6"/>
  <c r="Z97" i="3"/>
  <c r="Z92" i="3" s="1"/>
  <c r="Z69" i="3" s="1"/>
  <c r="AU157" i="6"/>
  <c r="T444" i="4"/>
  <c r="R43" i="6"/>
  <c r="T557" i="4"/>
  <c r="T315" i="4"/>
  <c r="T616" i="4"/>
  <c r="T28" i="5"/>
  <c r="T452" i="4"/>
  <c r="T49" i="5"/>
  <c r="AT163" i="6"/>
  <c r="AT88" i="5"/>
  <c r="T307" i="4"/>
  <c r="AL130" i="5"/>
  <c r="AL127" i="5" s="1"/>
  <c r="AM59" i="5"/>
  <c r="AM67" i="5" s="1"/>
  <c r="AM134" i="6"/>
  <c r="AM142" i="6" s="1"/>
  <c r="AL205" i="6"/>
  <c r="AL202" i="6" s="1"/>
  <c r="AL199" i="6" s="1"/>
  <c r="AT159" i="6"/>
  <c r="AT84" i="5"/>
  <c r="T573" i="4"/>
  <c r="T86" i="4"/>
  <c r="AS159" i="6"/>
  <c r="AS84" i="5"/>
  <c r="R61" i="5"/>
  <c r="T61" i="5"/>
  <c r="T93" i="4"/>
  <c r="AU165" i="6"/>
  <c r="AU90" i="5"/>
  <c r="R93" i="6"/>
  <c r="AU155" i="5"/>
  <c r="T155" i="5" s="1"/>
  <c r="AU141" i="5"/>
  <c r="T141" i="5" s="1"/>
  <c r="AT166" i="6"/>
  <c r="AT91" i="5"/>
  <c r="AT157" i="6"/>
  <c r="T157" i="6" s="1"/>
  <c r="AT82" i="5"/>
  <c r="T21" i="6"/>
  <c r="T31" i="6" s="1"/>
  <c r="T43" i="6" s="1"/>
  <c r="T53" i="6" s="1"/>
  <c r="T63" i="6" s="1"/>
  <c r="T73" i="6" s="1"/>
  <c r="T83" i="6" s="1"/>
  <c r="T93" i="6" s="1"/>
  <c r="T103" i="6" s="1"/>
  <c r="T229" i="4"/>
  <c r="AU91" i="5"/>
  <c r="T170" i="4"/>
  <c r="R21" i="6"/>
  <c r="R73" i="6"/>
  <c r="T421" i="4"/>
  <c r="AU83" i="5"/>
  <c r="T83" i="5" s="1"/>
  <c r="AT156" i="5"/>
  <c r="AU105" i="5"/>
  <c r="T215" i="4"/>
  <c r="AU88" i="5"/>
  <c r="R34" i="5"/>
  <c r="R43" i="5" s="1"/>
  <c r="T34" i="5"/>
  <c r="T43" i="5" s="1"/>
  <c r="R63" i="6"/>
  <c r="AT161" i="6"/>
  <c r="AT86" i="5"/>
  <c r="AT147" i="5"/>
  <c r="R83" i="6"/>
  <c r="AR140" i="6"/>
  <c r="AR65" i="5"/>
  <c r="T162" i="4"/>
  <c r="AU82" i="5"/>
  <c r="T202" i="4"/>
  <c r="AU86" i="5"/>
  <c r="R95" i="5"/>
  <c r="R97" i="5" s="1"/>
  <c r="T95" i="5"/>
  <c r="T121" i="6"/>
  <c r="AU216" i="6"/>
  <c r="T216" i="6" s="1"/>
  <c r="AU230" i="6"/>
  <c r="T230" i="6" s="1"/>
  <c r="AT222" i="6"/>
  <c r="T65" i="4"/>
  <c r="T617" i="4"/>
  <c r="AU92" i="5"/>
  <c r="T92" i="5" s="1"/>
  <c r="R109" i="6"/>
  <c r="R118" i="6" s="1"/>
  <c r="T109" i="6"/>
  <c r="T118" i="6" s="1"/>
  <c r="T461" i="4"/>
  <c r="AU87" i="5"/>
  <c r="T87" i="5" s="1"/>
  <c r="AU124" i="6"/>
  <c r="AU175" i="6"/>
  <c r="T175" i="6" s="1"/>
  <c r="R180" i="6"/>
  <c r="R182" i="6" s="1"/>
  <c r="T180" i="6"/>
  <c r="R136" i="6"/>
  <c r="T136" i="6"/>
  <c r="R31" i="6"/>
  <c r="T299" i="4"/>
  <c r="AQ133" i="3"/>
  <c r="AS190" i="2"/>
  <c r="AR279" i="2"/>
  <c r="AR284" i="2" s="1"/>
  <c r="AS126" i="3"/>
  <c r="Z297" i="2"/>
  <c r="Z300" i="2" s="1"/>
  <c r="Y62" i="3"/>
  <c r="Y64" i="3" s="1"/>
  <c r="AR127" i="3"/>
  <c r="AS125" i="3"/>
  <c r="AR124" i="3"/>
  <c r="AR123" i="3"/>
  <c r="AP144" i="3"/>
  <c r="AP132" i="3"/>
  <c r="AP129" i="3"/>
  <c r="AP130" i="3"/>
  <c r="AQ131" i="3"/>
  <c r="Y315" i="2"/>
  <c r="Y144" i="5" s="1"/>
  <c r="Y124" i="5" s="1"/>
  <c r="AT85" i="3"/>
  <c r="AP75" i="3"/>
  <c r="R75" i="3"/>
  <c r="R89" i="3" s="1"/>
  <c r="AT16" i="3"/>
  <c r="AT31" i="3" s="1"/>
  <c r="T41" i="2"/>
  <c r="AU48" i="2"/>
  <c r="AU60" i="2"/>
  <c r="AR195" i="2"/>
  <c r="AR205" i="2"/>
  <c r="AR120" i="2"/>
  <c r="AR110" i="2"/>
  <c r="AR130" i="2"/>
  <c r="AR140" i="2"/>
  <c r="AS170" i="2"/>
  <c r="AR175" i="2" s="1"/>
  <c r="AS180" i="2"/>
  <c r="AS185" i="2" s="1"/>
  <c r="AS150" i="2"/>
  <c r="AR155" i="2" s="1"/>
  <c r="AS160" i="2"/>
  <c r="AS165" i="2" s="1"/>
  <c r="T88" i="5" l="1"/>
  <c r="T91" i="5"/>
  <c r="T82" i="5"/>
  <c r="AU227" i="6"/>
  <c r="T227" i="6" s="1"/>
  <c r="AU215" i="6"/>
  <c r="T215" i="6" s="1"/>
  <c r="AT215" i="6"/>
  <c r="AT227" i="6"/>
  <c r="AU228" i="6"/>
  <c r="T228" i="6" s="1"/>
  <c r="AT228" i="6"/>
  <c r="AU138" i="5"/>
  <c r="T138" i="5" s="1"/>
  <c r="AS150" i="5"/>
  <c r="AT138" i="5"/>
  <c r="AS138" i="5"/>
  <c r="AU150" i="5"/>
  <c r="T150" i="5" s="1"/>
  <c r="AT150" i="5"/>
  <c r="AS78" i="5"/>
  <c r="T84" i="5"/>
  <c r="T166" i="6"/>
  <c r="AU151" i="5"/>
  <c r="T151" i="5" s="1"/>
  <c r="AT139" i="5"/>
  <c r="AT151" i="5"/>
  <c r="AU139" i="5"/>
  <c r="T139" i="5" s="1"/>
  <c r="AU100" i="5"/>
  <c r="T100" i="5" s="1"/>
  <c r="T105" i="5"/>
  <c r="AU156" i="5"/>
  <c r="T156" i="5" s="1"/>
  <c r="AT213" i="6"/>
  <c r="AS225" i="6"/>
  <c r="AS219" i="6" s="1"/>
  <c r="AS213" i="6"/>
  <c r="AU213" i="6"/>
  <c r="T213" i="6" s="1"/>
  <c r="AU225" i="6"/>
  <c r="T225" i="6" s="1"/>
  <c r="AT225" i="6"/>
  <c r="T159" i="6"/>
  <c r="AS153" i="6"/>
  <c r="T163" i="6"/>
  <c r="AU140" i="3"/>
  <c r="T140" i="3" s="1"/>
  <c r="AT214" i="6"/>
  <c r="AU226" i="6"/>
  <c r="T226" i="6" s="1"/>
  <c r="AU214" i="6"/>
  <c r="T214" i="6" s="1"/>
  <c r="AT226" i="6"/>
  <c r="AM205" i="6"/>
  <c r="AM202" i="6" s="1"/>
  <c r="AM199" i="6" s="1"/>
  <c r="AN134" i="6"/>
  <c r="AN142" i="6" s="1"/>
  <c r="T124" i="6"/>
  <c r="AU127" i="6"/>
  <c r="AT78" i="5"/>
  <c r="AU149" i="5"/>
  <c r="T149" i="5" s="1"/>
  <c r="AU137" i="5"/>
  <c r="T137" i="5" s="1"/>
  <c r="AT137" i="5"/>
  <c r="AT149" i="5"/>
  <c r="AU78" i="5"/>
  <c r="T90" i="5"/>
  <c r="AU154" i="5"/>
  <c r="T154" i="5" s="1"/>
  <c r="AN59" i="5"/>
  <c r="AN67" i="5" s="1"/>
  <c r="AM130" i="5"/>
  <c r="AM127" i="5" s="1"/>
  <c r="T52" i="5"/>
  <c r="R52" i="5"/>
  <c r="AT153" i="6"/>
  <c r="AU224" i="6"/>
  <c r="T224" i="6" s="1"/>
  <c r="AT212" i="6"/>
  <c r="AT224" i="6"/>
  <c r="AU212" i="6"/>
  <c r="T212" i="6" s="1"/>
  <c r="AU153" i="6"/>
  <c r="T165" i="6"/>
  <c r="AU229" i="6"/>
  <c r="T229" i="6" s="1"/>
  <c r="T182" i="6"/>
  <c r="T86" i="5"/>
  <c r="AU54" i="5"/>
  <c r="AT140" i="5"/>
  <c r="AU152" i="5"/>
  <c r="T152" i="5" s="1"/>
  <c r="AU140" i="5"/>
  <c r="T140" i="5" s="1"/>
  <c r="AT152" i="5"/>
  <c r="AT153" i="5"/>
  <c r="AU153" i="5"/>
  <c r="T153" i="5" s="1"/>
  <c r="T161" i="6"/>
  <c r="AS83" i="3"/>
  <c r="AS146" i="3" s="1"/>
  <c r="AR96" i="3"/>
  <c r="AR147" i="3" s="1"/>
  <c r="Y149" i="3"/>
  <c r="Y136" i="3" s="1"/>
  <c r="Z309" i="2"/>
  <c r="Z317" i="2" s="1"/>
  <c r="Y122" i="3"/>
  <c r="Y119" i="3" s="1"/>
  <c r="Z56" i="3"/>
  <c r="Z307" i="2"/>
  <c r="AU128" i="3"/>
  <c r="T128" i="3" s="1"/>
  <c r="AU72" i="3"/>
  <c r="AR81" i="3"/>
  <c r="AR143" i="3" s="1"/>
  <c r="AR82" i="3"/>
  <c r="AR145" i="3" s="1"/>
  <c r="AQ135" i="2"/>
  <c r="AU222" i="2"/>
  <c r="T222" i="2" s="1"/>
  <c r="AU226" i="2"/>
  <c r="T226" i="2" s="1"/>
  <c r="AU220" i="2"/>
  <c r="AU224" i="2"/>
  <c r="T224" i="2" s="1"/>
  <c r="AU228" i="2"/>
  <c r="T228" i="2" s="1"/>
  <c r="T48" i="2"/>
  <c r="AU65" i="2"/>
  <c r="AU13" i="3"/>
  <c r="AR145" i="2"/>
  <c r="AR125" i="2"/>
  <c r="T60" i="2"/>
  <c r="AU291" i="2"/>
  <c r="AR210" i="2"/>
  <c r="AQ115" i="2"/>
  <c r="AQ200" i="2"/>
  <c r="AT219" i="6" l="1"/>
  <c r="T107" i="5"/>
  <c r="AU63" i="5"/>
  <c r="T78" i="5"/>
  <c r="T97" i="5" s="1"/>
  <c r="AU72" i="5"/>
  <c r="AN205" i="6"/>
  <c r="AN202" i="6" s="1"/>
  <c r="AN199" i="6" s="1"/>
  <c r="AO134" i="6"/>
  <c r="AO142" i="6" s="1"/>
  <c r="AS138" i="6"/>
  <c r="AS147" i="6"/>
  <c r="AT138" i="6"/>
  <c r="AT140" i="6" s="1"/>
  <c r="AT147" i="6"/>
  <c r="AS72" i="5"/>
  <c r="AS63" i="5"/>
  <c r="AU138" i="6"/>
  <c r="T153" i="6"/>
  <c r="T172" i="6" s="1"/>
  <c r="AU147" i="6"/>
  <c r="AN130" i="5"/>
  <c r="AN127" i="5" s="1"/>
  <c r="AO59" i="5"/>
  <c r="AO67" i="5" s="1"/>
  <c r="AT63" i="5"/>
  <c r="AT65" i="5" s="1"/>
  <c r="AT72" i="5"/>
  <c r="T54" i="5"/>
  <c r="R54" i="5"/>
  <c r="AU147" i="5"/>
  <c r="T147" i="5" s="1"/>
  <c r="AU129" i="6"/>
  <c r="R127" i="6"/>
  <c r="T127" i="6"/>
  <c r="AU231" i="6"/>
  <c r="T231" i="6" s="1"/>
  <c r="AR133" i="3"/>
  <c r="Z105" i="3"/>
  <c r="Z58" i="3"/>
  <c r="Z41" i="3"/>
  <c r="Z34" i="3" s="1"/>
  <c r="Z46" i="3" s="1"/>
  <c r="Y116" i="3"/>
  <c r="Z319" i="2"/>
  <c r="AR131" i="3"/>
  <c r="AQ84" i="3"/>
  <c r="AQ79" i="3"/>
  <c r="AQ141" i="3" s="1"/>
  <c r="AQ80" i="3"/>
  <c r="AQ142" i="3" s="1"/>
  <c r="T291" i="2"/>
  <c r="R72" i="3"/>
  <c r="T72" i="3"/>
  <c r="T13" i="3"/>
  <c r="AU74" i="2"/>
  <c r="AU69" i="2"/>
  <c r="AU73" i="2"/>
  <c r="AU75" i="2"/>
  <c r="AU68" i="2"/>
  <c r="AU79" i="2"/>
  <c r="T79" i="2" s="1"/>
  <c r="AU77" i="2"/>
  <c r="T77" i="2" s="1"/>
  <c r="AU71" i="2"/>
  <c r="AU72" i="2"/>
  <c r="AU78" i="2"/>
  <c r="AU76" i="2"/>
  <c r="AU70" i="2"/>
  <c r="T70" i="2" s="1"/>
  <c r="T65" i="2"/>
  <c r="T220" i="2"/>
  <c r="AU216" i="2"/>
  <c r="AU38" i="3"/>
  <c r="T38" i="3" s="1"/>
  <c r="T147" i="6" l="1"/>
  <c r="AO130" i="5"/>
  <c r="AO127" i="5" s="1"/>
  <c r="AP59" i="5"/>
  <c r="AP67" i="5" s="1"/>
  <c r="T129" i="6"/>
  <c r="R129" i="6"/>
  <c r="AU222" i="6"/>
  <c r="AS140" i="6"/>
  <c r="T138" i="6"/>
  <c r="AO205" i="6"/>
  <c r="AO202" i="6" s="1"/>
  <c r="AO199" i="6" s="1"/>
  <c r="AP134" i="6"/>
  <c r="AP142" i="6" s="1"/>
  <c r="AU140" i="6"/>
  <c r="R138" i="6"/>
  <c r="AS65" i="5"/>
  <c r="T63" i="5"/>
  <c r="T72" i="5"/>
  <c r="AU65" i="5"/>
  <c r="R63" i="5"/>
  <c r="Z49" i="3"/>
  <c r="AA287" i="2" s="1"/>
  <c r="Z111" i="3"/>
  <c r="AQ144" i="3"/>
  <c r="AQ132" i="3"/>
  <c r="AQ129" i="3"/>
  <c r="Z311" i="2"/>
  <c r="Z323" i="2"/>
  <c r="AQ130" i="3"/>
  <c r="AQ75" i="3"/>
  <c r="T68" i="2"/>
  <c r="AS84" i="2"/>
  <c r="AT84" i="2"/>
  <c r="AU20" i="3"/>
  <c r="AU100" i="2"/>
  <c r="T74" i="2"/>
  <c r="AT100" i="2"/>
  <c r="AU24" i="3"/>
  <c r="T24" i="3" s="1"/>
  <c r="T71" i="2"/>
  <c r="AS89" i="2"/>
  <c r="AT89" i="2"/>
  <c r="AU21" i="3"/>
  <c r="T21" i="3" s="1"/>
  <c r="T75" i="2"/>
  <c r="AS105" i="2"/>
  <c r="AT105" i="2"/>
  <c r="AU25" i="3"/>
  <c r="T25" i="3" s="1"/>
  <c r="AU94" i="2"/>
  <c r="T72" i="2"/>
  <c r="AT94" i="2"/>
  <c r="AU22" i="3"/>
  <c r="T22" i="3" s="1"/>
  <c r="AU271" i="2"/>
  <c r="T216" i="2"/>
  <c r="AU213" i="2"/>
  <c r="T76" i="2"/>
  <c r="AU97" i="2"/>
  <c r="T73" i="2"/>
  <c r="AT97" i="2"/>
  <c r="AU23" i="3"/>
  <c r="T23" i="3" s="1"/>
  <c r="T78" i="2"/>
  <c r="AU26" i="3"/>
  <c r="T26" i="3" s="1"/>
  <c r="T69" i="2"/>
  <c r="T65" i="5" l="1"/>
  <c r="T70" i="5" s="1"/>
  <c r="Z51" i="3"/>
  <c r="AU219" i="6"/>
  <c r="R222" i="6"/>
  <c r="R219" i="6" s="1"/>
  <c r="R199" i="6" s="1"/>
  <c r="T222" i="6"/>
  <c r="T219" i="6" s="1"/>
  <c r="R140" i="6"/>
  <c r="R145" i="6" s="1"/>
  <c r="T140" i="6"/>
  <c r="T145" i="6" s="1"/>
  <c r="AQ59" i="5"/>
  <c r="AQ67" i="5" s="1"/>
  <c r="AP130" i="5"/>
  <c r="AP127" i="5" s="1"/>
  <c r="AP205" i="6"/>
  <c r="AP202" i="6" s="1"/>
  <c r="AP199" i="6" s="1"/>
  <c r="AQ134" i="6"/>
  <c r="AQ142" i="6" s="1"/>
  <c r="Z148" i="3"/>
  <c r="Z108" i="3"/>
  <c r="Z102" i="3" s="1"/>
  <c r="AU126" i="3"/>
  <c r="T126" i="3" s="1"/>
  <c r="AT126" i="3"/>
  <c r="AT279" i="2"/>
  <c r="AA294" i="2"/>
  <c r="AS279" i="2"/>
  <c r="AS284" i="2" s="1"/>
  <c r="AU279" i="2"/>
  <c r="Z150" i="3"/>
  <c r="AT127" i="3"/>
  <c r="AS127" i="3"/>
  <c r="AU127" i="3"/>
  <c r="T127" i="3" s="1"/>
  <c r="AT125" i="3"/>
  <c r="AU125" i="3"/>
  <c r="T125" i="3" s="1"/>
  <c r="AT124" i="3"/>
  <c r="AU124" i="3"/>
  <c r="T124" i="3" s="1"/>
  <c r="AS124" i="3"/>
  <c r="AT123" i="3"/>
  <c r="AU123" i="3"/>
  <c r="T123" i="3" s="1"/>
  <c r="AS123" i="3"/>
  <c r="AA97" i="3"/>
  <c r="Z139" i="3"/>
  <c r="Z60" i="3"/>
  <c r="Z62" i="3" s="1"/>
  <c r="Z64" i="3" s="1"/>
  <c r="Z122" i="3" s="1"/>
  <c r="Z119" i="3" s="1"/>
  <c r="Z313" i="2"/>
  <c r="Z315" i="2" s="1"/>
  <c r="Z144" i="5" s="1"/>
  <c r="Z124" i="5" s="1"/>
  <c r="T213" i="2"/>
  <c r="AU85" i="3"/>
  <c r="T85" i="3" s="1"/>
  <c r="T271" i="2"/>
  <c r="AU86" i="3"/>
  <c r="T86" i="3" s="1"/>
  <c r="AT160" i="2"/>
  <c r="AT150" i="2"/>
  <c r="AT205" i="2"/>
  <c r="AT195" i="2"/>
  <c r="AT130" i="2"/>
  <c r="AT140" i="2"/>
  <c r="AU190" i="2"/>
  <c r="AT190" i="2"/>
  <c r="AT110" i="2"/>
  <c r="AT120" i="2"/>
  <c r="AT170" i="2"/>
  <c r="AT180" i="2"/>
  <c r="AT185" i="2" s="1"/>
  <c r="AS205" i="2"/>
  <c r="AS195" i="2"/>
  <c r="T105" i="2"/>
  <c r="AS130" i="2"/>
  <c r="AS140" i="2"/>
  <c r="T89" i="2"/>
  <c r="AS110" i="2"/>
  <c r="AS120" i="2"/>
  <c r="T84" i="2"/>
  <c r="AU16" i="3"/>
  <c r="T20" i="3"/>
  <c r="AU170" i="2"/>
  <c r="T97" i="2"/>
  <c r="AU180" i="2"/>
  <c r="AU160" i="2"/>
  <c r="T94" i="2"/>
  <c r="AU150" i="2"/>
  <c r="T100" i="2"/>
  <c r="AQ130" i="5" l="1"/>
  <c r="AQ127" i="5" s="1"/>
  <c r="AR59" i="5"/>
  <c r="AR67" i="5" s="1"/>
  <c r="AR134" i="6"/>
  <c r="AR142" i="6" s="1"/>
  <c r="AQ205" i="6"/>
  <c r="AQ202" i="6" s="1"/>
  <c r="AQ199" i="6" s="1"/>
  <c r="AU284" i="2"/>
  <c r="AS96" i="3"/>
  <c r="AS147" i="3" s="1"/>
  <c r="AA297" i="2"/>
  <c r="AA300" i="2" s="1"/>
  <c r="AT284" i="2"/>
  <c r="T279" i="2"/>
  <c r="AA92" i="3"/>
  <c r="AA69" i="3" s="1"/>
  <c r="AA307" i="2"/>
  <c r="Z149" i="3"/>
  <c r="Z136" i="3" s="1"/>
  <c r="Z116" i="3" s="1"/>
  <c r="AA56" i="3"/>
  <c r="Z321" i="2"/>
  <c r="T160" i="2"/>
  <c r="AU83" i="3"/>
  <c r="AT83" i="3"/>
  <c r="AT146" i="3" s="1"/>
  <c r="T190" i="2"/>
  <c r="AT210" i="2"/>
  <c r="AU210" i="2"/>
  <c r="T180" i="2"/>
  <c r="AU185" i="2"/>
  <c r="T185" i="2" s="1"/>
  <c r="T16" i="3"/>
  <c r="T28" i="3" s="1"/>
  <c r="AU31" i="3"/>
  <c r="T31" i="3" s="1"/>
  <c r="AS125" i="2"/>
  <c r="T120" i="2"/>
  <c r="AR135" i="2"/>
  <c r="T130" i="2"/>
  <c r="AR115" i="2"/>
  <c r="T110" i="2"/>
  <c r="AT175" i="2"/>
  <c r="AS175" i="2"/>
  <c r="T170" i="2"/>
  <c r="AU175" i="2"/>
  <c r="AR200" i="2"/>
  <c r="T195" i="2"/>
  <c r="AU125" i="2"/>
  <c r="AT125" i="2"/>
  <c r="AT145" i="2"/>
  <c r="AU145" i="2"/>
  <c r="AT155" i="2"/>
  <c r="AS155" i="2"/>
  <c r="AS200" i="2"/>
  <c r="AT200" i="2"/>
  <c r="AU155" i="2"/>
  <c r="T150" i="2"/>
  <c r="AS145" i="2"/>
  <c r="T140" i="2"/>
  <c r="AS210" i="2"/>
  <c r="T205" i="2"/>
  <c r="AT115" i="2"/>
  <c r="AS115" i="2"/>
  <c r="AS135" i="2"/>
  <c r="AT135" i="2"/>
  <c r="AU165" i="2"/>
  <c r="AT165" i="2"/>
  <c r="AS134" i="6" l="1"/>
  <c r="AS142" i="6" s="1"/>
  <c r="AR205" i="6"/>
  <c r="AR202" i="6" s="1"/>
  <c r="AR199" i="6" s="1"/>
  <c r="AS59" i="5"/>
  <c r="AS67" i="5" s="1"/>
  <c r="AR130" i="5"/>
  <c r="AR127" i="5" s="1"/>
  <c r="AU96" i="3"/>
  <c r="AA309" i="2"/>
  <c r="AS133" i="3"/>
  <c r="AT96" i="3"/>
  <c r="AT147" i="3" s="1"/>
  <c r="T284" i="2"/>
  <c r="AU146" i="3"/>
  <c r="T83" i="3"/>
  <c r="AU79" i="3"/>
  <c r="AR84" i="3"/>
  <c r="AT84" i="3"/>
  <c r="AU82" i="3"/>
  <c r="AU81" i="3"/>
  <c r="AS82" i="3"/>
  <c r="AS145" i="3" s="1"/>
  <c r="AU84" i="3"/>
  <c r="AT82" i="3"/>
  <c r="AT80" i="3"/>
  <c r="AS81" i="3"/>
  <c r="AS143" i="3" s="1"/>
  <c r="AT81" i="3"/>
  <c r="AR79" i="3"/>
  <c r="AR141" i="3" s="1"/>
  <c r="AS79" i="3"/>
  <c r="AU80" i="3"/>
  <c r="AS80" i="3"/>
  <c r="AR80" i="3"/>
  <c r="AR142" i="3" s="1"/>
  <c r="AS84" i="3"/>
  <c r="AT79" i="3"/>
  <c r="T165" i="2"/>
  <c r="T155" i="2"/>
  <c r="T125" i="2"/>
  <c r="T145" i="2"/>
  <c r="T210" i="2"/>
  <c r="T200" i="2"/>
  <c r="T135" i="2"/>
  <c r="T115" i="2"/>
  <c r="T175" i="2"/>
  <c r="AS130" i="5" l="1"/>
  <c r="AS127" i="5" s="1"/>
  <c r="AT59" i="5"/>
  <c r="AT67" i="5" s="1"/>
  <c r="AT134" i="6"/>
  <c r="AT142" i="6" s="1"/>
  <c r="AS205" i="6"/>
  <c r="AS202" i="6" s="1"/>
  <c r="AS199" i="6" s="1"/>
  <c r="AA317" i="2"/>
  <c r="AA319" i="2" s="1"/>
  <c r="AA111" i="3" s="1"/>
  <c r="AA105" i="3"/>
  <c r="AA58" i="3"/>
  <c r="AU147" i="3"/>
  <c r="T147" i="3" s="1"/>
  <c r="AU133" i="3"/>
  <c r="T133" i="3" s="1"/>
  <c r="AT133" i="3"/>
  <c r="AR144" i="3"/>
  <c r="AT145" i="3"/>
  <c r="AU145" i="3"/>
  <c r="T145" i="3" s="1"/>
  <c r="AT143" i="3"/>
  <c r="AU144" i="3"/>
  <c r="T144" i="3" s="1"/>
  <c r="AT144" i="3"/>
  <c r="AS142" i="3"/>
  <c r="AT141" i="3"/>
  <c r="AU142" i="3"/>
  <c r="T142" i="3" s="1"/>
  <c r="AS144" i="3"/>
  <c r="AS141" i="3"/>
  <c r="AT142" i="3"/>
  <c r="AU143" i="3"/>
  <c r="T143" i="3" s="1"/>
  <c r="AU141" i="3"/>
  <c r="T141" i="3" s="1"/>
  <c r="AS132" i="3"/>
  <c r="AS130" i="3"/>
  <c r="AR132" i="3"/>
  <c r="AR129" i="3"/>
  <c r="T146" i="3"/>
  <c r="AS129" i="3"/>
  <c r="AS131" i="3"/>
  <c r="AT131" i="3"/>
  <c r="AU131" i="3"/>
  <c r="T131" i="3" s="1"/>
  <c r="AR130" i="3"/>
  <c r="AU130" i="3"/>
  <c r="T130" i="3" s="1"/>
  <c r="AT130" i="3"/>
  <c r="AU132" i="3"/>
  <c r="T132" i="3" s="1"/>
  <c r="AT132" i="3"/>
  <c r="AT129" i="3"/>
  <c r="AU129" i="3"/>
  <c r="T129" i="3" s="1"/>
  <c r="T80" i="3"/>
  <c r="AT75" i="3"/>
  <c r="T81" i="3"/>
  <c r="T82" i="3"/>
  <c r="T96" i="3"/>
  <c r="T84" i="3"/>
  <c r="AR75" i="3"/>
  <c r="T79" i="3"/>
  <c r="AU75" i="3"/>
  <c r="AS75" i="3"/>
  <c r="AA41" i="3" l="1"/>
  <c r="AA34" i="3" s="1"/>
  <c r="AA46" i="3" s="1"/>
  <c r="AA49" i="3" s="1"/>
  <c r="AA51" i="3" s="1"/>
  <c r="AA139" i="3" s="1"/>
  <c r="AT205" i="6"/>
  <c r="AT202" i="6" s="1"/>
  <c r="AT199" i="6" s="1"/>
  <c r="AU134" i="6"/>
  <c r="AU142" i="6" s="1"/>
  <c r="AU59" i="5"/>
  <c r="AU67" i="5" s="1"/>
  <c r="AT130" i="5"/>
  <c r="AT127" i="5" s="1"/>
  <c r="AA323" i="2"/>
  <c r="AA311" i="2"/>
  <c r="T75" i="3"/>
  <c r="T89" i="3" s="1"/>
  <c r="AU130" i="5" l="1"/>
  <c r="T67" i="5"/>
  <c r="T142" i="6"/>
  <c r="AU205" i="6"/>
  <c r="AA148" i="3"/>
  <c r="AA150" i="3"/>
  <c r="AB287" i="2"/>
  <c r="AB294" i="2" s="1"/>
  <c r="AB297" i="2" s="1"/>
  <c r="AB300" i="2" s="1"/>
  <c r="AA60" i="3"/>
  <c r="AA62" i="3" s="1"/>
  <c r="AA64" i="3" s="1"/>
  <c r="AA122" i="3" s="1"/>
  <c r="AA119" i="3" s="1"/>
  <c r="AA108" i="3"/>
  <c r="AA102" i="3" s="1"/>
  <c r="AA313" i="2"/>
  <c r="AA321" i="2" s="1"/>
  <c r="AU202" i="6" l="1"/>
  <c r="AU199" i="6" s="1"/>
  <c r="T205" i="6"/>
  <c r="T202" i="6" s="1"/>
  <c r="T199" i="6" s="1"/>
  <c r="AB97" i="3"/>
  <c r="AB92" i="3" s="1"/>
  <c r="AB69" i="3" s="1"/>
  <c r="T130" i="5"/>
  <c r="T127" i="5" s="1"/>
  <c r="AU127" i="5"/>
  <c r="AB309" i="2"/>
  <c r="AB58" i="3" s="1"/>
  <c r="AB56" i="3"/>
  <c r="AA315" i="2"/>
  <c r="AA144" i="5" s="1"/>
  <c r="AA124" i="5" s="1"/>
  <c r="AB105" i="3" l="1"/>
  <c r="AA149" i="3"/>
  <c r="AA136" i="3" s="1"/>
  <c r="AA116" i="3" s="1"/>
  <c r="AB317" i="2"/>
  <c r="AB307" i="2"/>
  <c r="AB319" i="2" l="1"/>
  <c r="AB111" i="3" s="1"/>
  <c r="AB41" i="3"/>
  <c r="AB34" i="3" s="1"/>
  <c r="AB46" i="3" s="1"/>
  <c r="AB49" i="3" l="1"/>
  <c r="AB148" i="3" s="1"/>
  <c r="AB311" i="2"/>
  <c r="AB108" i="3" s="1"/>
  <c r="AB102" i="3" s="1"/>
  <c r="AB323" i="2"/>
  <c r="AB51" i="3" l="1"/>
  <c r="AB139" i="3" s="1"/>
  <c r="AB150" i="3"/>
  <c r="AC287" i="2"/>
  <c r="AC97" i="3" s="1"/>
  <c r="AC92" i="3" s="1"/>
  <c r="AC69" i="3" s="1"/>
  <c r="AB313" i="2"/>
  <c r="AB321" i="2" s="1"/>
  <c r="AB60" i="3"/>
  <c r="AB62" i="3" s="1"/>
  <c r="AB64" i="3" s="1"/>
  <c r="AB122" i="3" s="1"/>
  <c r="AB119" i="3" s="1"/>
  <c r="AB315" i="2" l="1"/>
  <c r="AB144" i="5" s="1"/>
  <c r="AB124" i="5" s="1"/>
  <c r="AC294" i="2"/>
  <c r="AC297" i="2" s="1"/>
  <c r="AC300" i="2" s="1"/>
  <c r="AC56" i="3"/>
  <c r="AC307" i="2" l="1"/>
  <c r="AB149" i="3"/>
  <c r="AB136" i="3" s="1"/>
  <c r="AB116" i="3" s="1"/>
  <c r="AC309" i="2"/>
  <c r="AC317" i="2" s="1"/>
  <c r="AC58" i="3" l="1"/>
  <c r="AC105" i="3"/>
  <c r="AC41" i="3"/>
  <c r="AC34" i="3" s="1"/>
  <c r="AC46" i="3" s="1"/>
  <c r="AC319" i="2"/>
  <c r="AC49" i="3" l="1"/>
  <c r="AC51" i="3" s="1"/>
  <c r="AC139" i="3" s="1"/>
  <c r="AC111" i="3"/>
  <c r="AC148" i="3"/>
  <c r="AC311" i="2"/>
  <c r="AC323" i="2"/>
  <c r="AD287" i="2" l="1"/>
  <c r="AD97" i="3" s="1"/>
  <c r="AD92" i="3" s="1"/>
  <c r="AD69" i="3" s="1"/>
  <c r="AC108" i="3"/>
  <c r="AC102" i="3" s="1"/>
  <c r="AC150" i="3"/>
  <c r="AD294" i="2"/>
  <c r="AC60" i="3"/>
  <c r="AC62" i="3" s="1"/>
  <c r="AC64" i="3" s="1"/>
  <c r="AC122" i="3" s="1"/>
  <c r="AC119" i="3" s="1"/>
  <c r="AC313" i="2"/>
  <c r="AC321" i="2" s="1"/>
  <c r="AD297" i="2" l="1"/>
  <c r="AD300" i="2" s="1"/>
  <c r="AD56" i="3"/>
  <c r="AC315" i="2"/>
  <c r="AC144" i="5" s="1"/>
  <c r="AC124" i="5" s="1"/>
  <c r="AD309" i="2" l="1"/>
  <c r="AD58" i="3" s="1"/>
  <c r="AC149" i="3"/>
  <c r="AC136" i="3" s="1"/>
  <c r="AC116" i="3" s="1"/>
  <c r="AD307" i="2"/>
  <c r="AD317" i="2" l="1"/>
  <c r="AD319" i="2" s="1"/>
  <c r="AD105" i="3"/>
  <c r="AD41" i="3" l="1"/>
  <c r="AD34" i="3" s="1"/>
  <c r="AD46" i="3" s="1"/>
  <c r="AD311" i="2"/>
  <c r="AD60" i="3" s="1"/>
  <c r="AD62" i="3" s="1"/>
  <c r="AD64" i="3" s="1"/>
  <c r="AD122" i="3" s="1"/>
  <c r="AD119" i="3" s="1"/>
  <c r="AD323" i="2"/>
  <c r="AD111" i="3"/>
  <c r="AD49" i="3" l="1"/>
  <c r="AD108" i="3"/>
  <c r="AD102" i="3" s="1"/>
  <c r="AD313" i="2"/>
  <c r="AD315" i="2" s="1"/>
  <c r="AD150" i="3"/>
  <c r="AE56" i="3"/>
  <c r="AD148" i="3" l="1"/>
  <c r="AE287" i="2"/>
  <c r="AD51" i="3"/>
  <c r="AD139" i="3" s="1"/>
  <c r="AE307" i="2"/>
  <c r="AD144" i="5"/>
  <c r="AD124" i="5" s="1"/>
  <c r="AD321" i="2"/>
  <c r="AD149" i="3"/>
  <c r="AD136" i="3" l="1"/>
  <c r="AD116" i="3" s="1"/>
  <c r="AE97" i="3"/>
  <c r="AE92" i="3" s="1"/>
  <c r="AE69" i="3" s="1"/>
  <c r="AE294" i="2"/>
  <c r="AE297" i="2" s="1"/>
  <c r="AE300" i="2" s="1"/>
  <c r="AE309" i="2" l="1"/>
  <c r="AE105" i="3" s="1"/>
  <c r="AE58" i="3"/>
  <c r="AE317" i="2" l="1"/>
  <c r="AE41" i="3" s="1"/>
  <c r="AE34" i="3" s="1"/>
  <c r="AE46" i="3" s="1"/>
  <c r="AE49" i="3"/>
  <c r="AE148" i="3" s="1"/>
  <c r="AE319" i="2" l="1"/>
  <c r="AE311" i="2" s="1"/>
  <c r="AE313" i="2" s="1"/>
  <c r="AE315" i="2" s="1"/>
  <c r="AF287" i="2"/>
  <c r="AF97" i="3" s="1"/>
  <c r="AF92" i="3" s="1"/>
  <c r="AF69" i="3" s="1"/>
  <c r="AE51" i="3"/>
  <c r="AE139" i="3" s="1"/>
  <c r="AE111" i="3"/>
  <c r="AF294" i="2"/>
  <c r="AE323" i="2" l="1"/>
  <c r="AE150" i="3" s="1"/>
  <c r="AE149" i="3"/>
  <c r="AE144" i="5"/>
  <c r="AE124" i="5" s="1"/>
  <c r="AF307" i="2"/>
  <c r="AE321" i="2"/>
  <c r="AE108" i="3"/>
  <c r="AE102" i="3" s="1"/>
  <c r="AE60" i="3"/>
  <c r="AE62" i="3" s="1"/>
  <c r="AE64" i="3" s="1"/>
  <c r="AF297" i="2"/>
  <c r="AF300" i="2" s="1"/>
  <c r="AE136" i="3" l="1"/>
  <c r="AF309" i="2"/>
  <c r="AF317" i="2" s="1"/>
  <c r="AF319" i="2" s="1"/>
  <c r="AE122" i="3"/>
  <c r="AE119" i="3" s="1"/>
  <c r="AE116" i="3" s="1"/>
  <c r="AF56" i="3"/>
  <c r="AF41" i="3" l="1"/>
  <c r="AF34" i="3" s="1"/>
  <c r="AF46" i="3" s="1"/>
  <c r="AF105" i="3"/>
  <c r="AF58" i="3"/>
  <c r="AF311" i="2"/>
  <c r="AF111" i="3"/>
  <c r="AF323" i="2"/>
  <c r="AF49" i="3" l="1"/>
  <c r="AF148" i="3" s="1"/>
  <c r="AF150" i="3"/>
  <c r="AF108" i="3"/>
  <c r="AF102" i="3" s="1"/>
  <c r="AF313" i="2"/>
  <c r="AF321" i="2" s="1"/>
  <c r="AF60" i="3"/>
  <c r="AF62" i="3" s="1"/>
  <c r="AF64" i="3" s="1"/>
  <c r="AF122" i="3" s="1"/>
  <c r="AF119" i="3" s="1"/>
  <c r="AG287" i="2" l="1"/>
  <c r="AG294" i="2" s="1"/>
  <c r="AG297" i="2" s="1"/>
  <c r="AG300" i="2" s="1"/>
  <c r="AF51" i="3"/>
  <c r="AF139" i="3" s="1"/>
  <c r="AG97" i="3"/>
  <c r="AG92" i="3" s="1"/>
  <c r="AG69" i="3" s="1"/>
  <c r="AG56" i="3"/>
  <c r="AF315" i="2"/>
  <c r="AF144" i="5" s="1"/>
  <c r="AF124" i="5" s="1"/>
  <c r="AG309" i="2" l="1"/>
  <c r="AG58" i="3" s="1"/>
  <c r="AG307" i="2"/>
  <c r="AF149" i="3"/>
  <c r="AF136" i="3" s="1"/>
  <c r="AF116" i="3" s="1"/>
  <c r="AG105" i="3" l="1"/>
  <c r="AG317" i="2"/>
  <c r="AG319" i="2" s="1"/>
  <c r="AG41" i="3" l="1"/>
  <c r="AG34" i="3" s="1"/>
  <c r="AG46" i="3" s="1"/>
  <c r="AG311" i="2"/>
  <c r="AG108" i="3" s="1"/>
  <c r="AG323" i="2"/>
  <c r="AG111" i="3"/>
  <c r="AG49" i="3" l="1"/>
  <c r="AG148" i="3" s="1"/>
  <c r="AG60" i="3"/>
  <c r="AG62" i="3" s="1"/>
  <c r="AG64" i="3" s="1"/>
  <c r="AG122" i="3" s="1"/>
  <c r="AG119" i="3" s="1"/>
  <c r="AG150" i="3"/>
  <c r="AG313" i="2"/>
  <c r="AG102" i="3"/>
  <c r="AH56" i="3" l="1"/>
  <c r="AH287" i="2"/>
  <c r="AH294" i="2" s="1"/>
  <c r="AH297" i="2" s="1"/>
  <c r="AH300" i="2" s="1"/>
  <c r="AG51" i="3"/>
  <c r="AG139" i="3" s="1"/>
  <c r="AH97" i="3"/>
  <c r="AH92" i="3" s="1"/>
  <c r="AH69" i="3" s="1"/>
  <c r="AG315" i="2"/>
  <c r="AG144" i="5" s="1"/>
  <c r="AG124" i="5" s="1"/>
  <c r="AG321" i="2"/>
  <c r="AH309" i="2" l="1"/>
  <c r="AH317" i="2" s="1"/>
  <c r="AH41" i="3" s="1"/>
  <c r="AH34" i="3" s="1"/>
  <c r="AH46" i="3" s="1"/>
  <c r="AH49" i="3" s="1"/>
  <c r="AH105" i="3"/>
  <c r="AH58" i="3"/>
  <c r="AG149" i="3"/>
  <c r="AG136" i="3" s="1"/>
  <c r="AG116" i="3" s="1"/>
  <c r="AH307" i="2"/>
  <c r="AH319" i="2" l="1"/>
  <c r="AI287" i="2"/>
  <c r="AH148" i="3"/>
  <c r="AH51" i="3"/>
  <c r="AH139" i="3" s="1"/>
  <c r="AH111" i="3" l="1"/>
  <c r="AH323" i="2"/>
  <c r="AH311" i="2"/>
  <c r="AH313" i="2" s="1"/>
  <c r="AH321" i="2" s="1"/>
  <c r="AI97" i="3"/>
  <c r="AI92" i="3" s="1"/>
  <c r="AI69" i="3" s="1"/>
  <c r="AI294" i="2"/>
  <c r="AH150" i="3" l="1"/>
  <c r="AH315" i="2"/>
  <c r="AH144" i="5" s="1"/>
  <c r="AH124" i="5" s="1"/>
  <c r="AH60" i="3"/>
  <c r="AH62" i="3" s="1"/>
  <c r="AH64" i="3" s="1"/>
  <c r="AH122" i="3" s="1"/>
  <c r="AH119" i="3" s="1"/>
  <c r="AH108" i="3"/>
  <c r="AH102" i="3" s="1"/>
  <c r="AI297" i="2"/>
  <c r="AI300" i="2" s="1"/>
  <c r="R300" i="2" s="1"/>
  <c r="AH149" i="3" l="1"/>
  <c r="AH136" i="3" s="1"/>
  <c r="AH116" i="3" s="1"/>
  <c r="AI307" i="2"/>
  <c r="AI56" i="3"/>
  <c r="AI309" i="2"/>
  <c r="AI58" i="3" l="1"/>
  <c r="AI317" i="2"/>
  <c r="AI319" i="2" s="1"/>
  <c r="AI105" i="3"/>
  <c r="AI41" i="3" l="1"/>
  <c r="AI34" i="3" s="1"/>
  <c r="AI46" i="3" s="1"/>
  <c r="AI323" i="2"/>
  <c r="AI311" i="2"/>
  <c r="AI111" i="3"/>
  <c r="AI150" i="3" l="1"/>
  <c r="R150" i="3" s="1"/>
  <c r="R158" i="5"/>
  <c r="AI49" i="3"/>
  <c r="AJ287" i="2" s="1"/>
  <c r="AI60" i="3"/>
  <c r="AI62" i="3" s="1"/>
  <c r="AI64" i="3" s="1"/>
  <c r="AI122" i="3" s="1"/>
  <c r="AI119" i="3" s="1"/>
  <c r="AI313" i="2"/>
  <c r="AI315" i="2" s="1"/>
  <c r="AI108" i="3"/>
  <c r="AI102" i="3" s="1"/>
  <c r="AI51" i="3" l="1"/>
  <c r="AI139" i="3" s="1"/>
  <c r="R139" i="3" s="1"/>
  <c r="AI149" i="3"/>
  <c r="R149" i="3" s="1"/>
  <c r="AI148" i="3"/>
  <c r="R148" i="3" s="1"/>
  <c r="AJ294" i="2"/>
  <c r="AJ297" i="2" s="1"/>
  <c r="AJ300" i="2" s="1"/>
  <c r="R122" i="3"/>
  <c r="AJ97" i="3"/>
  <c r="AJ92" i="3" s="1"/>
  <c r="AJ69" i="3" s="1"/>
  <c r="AJ56" i="3"/>
  <c r="T56" i="3" s="1"/>
  <c r="R64" i="3"/>
  <c r="R315" i="2"/>
  <c r="AJ307" i="2"/>
  <c r="T307" i="2" s="1"/>
  <c r="AI321" i="2"/>
  <c r="R321" i="2" s="1"/>
  <c r="AI136" i="3" l="1"/>
  <c r="AI116" i="3" s="1"/>
  <c r="R157" i="5"/>
  <c r="R144" i="5" s="1"/>
  <c r="R124" i="5" s="1"/>
  <c r="AI144" i="5"/>
  <c r="AI124" i="5" s="1"/>
  <c r="R136" i="3"/>
  <c r="AJ309" i="2"/>
  <c r="AJ105" i="3" s="1"/>
  <c r="AJ317" i="2" l="1"/>
  <c r="AJ58" i="3"/>
  <c r="AJ319" i="2" l="1"/>
  <c r="AJ41" i="3"/>
  <c r="AJ34" i="3" s="1"/>
  <c r="AJ46" i="3" s="1"/>
  <c r="AJ49" i="3" l="1"/>
  <c r="AJ148" i="3" s="1"/>
  <c r="AJ323" i="2"/>
  <c r="AJ111" i="3"/>
  <c r="AJ311" i="2"/>
  <c r="AJ51" i="3" l="1"/>
  <c r="AJ139" i="3" s="1"/>
  <c r="AK287" i="2"/>
  <c r="AJ150" i="3"/>
  <c r="AJ313" i="2"/>
  <c r="AJ315" i="2" s="1"/>
  <c r="AK307" i="2" s="1"/>
  <c r="AJ60" i="3"/>
  <c r="AJ62" i="3" s="1"/>
  <c r="AJ64" i="3" s="1"/>
  <c r="AJ122" i="3" s="1"/>
  <c r="AJ119" i="3" s="1"/>
  <c r="AJ108" i="3"/>
  <c r="AJ102" i="3" s="1"/>
  <c r="AK97" i="3" l="1"/>
  <c r="AK92" i="3" s="1"/>
  <c r="AK69" i="3" s="1"/>
  <c r="AK294" i="2"/>
  <c r="AK297" i="2" s="1"/>
  <c r="AK300" i="2" s="1"/>
  <c r="AJ149" i="3"/>
  <c r="AJ136" i="3" s="1"/>
  <c r="AJ144" i="5"/>
  <c r="AJ124" i="5" s="1"/>
  <c r="AJ321" i="2"/>
  <c r="AK56" i="3"/>
  <c r="AJ116" i="3"/>
  <c r="AK309" i="2" l="1"/>
  <c r="AK317" i="2" s="1"/>
  <c r="AK105" i="3"/>
  <c r="AK58" i="3"/>
  <c r="AK319" i="2" l="1"/>
  <c r="AK323" i="2" s="1"/>
  <c r="AK41" i="3"/>
  <c r="AK34" i="3" s="1"/>
  <c r="AK46" i="3" s="1"/>
  <c r="AK49" i="3" l="1"/>
  <c r="AK148" i="3" s="1"/>
  <c r="AK311" i="2"/>
  <c r="AK150" i="3"/>
  <c r="AK111" i="3"/>
  <c r="AK51" i="3" l="1"/>
  <c r="AK139" i="3" s="1"/>
  <c r="AL287" i="2"/>
  <c r="AL294" i="2" s="1"/>
  <c r="AL297" i="2" s="1"/>
  <c r="AL97" i="3"/>
  <c r="AL92" i="3" s="1"/>
  <c r="AL69" i="3" s="1"/>
  <c r="AK108" i="3"/>
  <c r="AK102" i="3" s="1"/>
  <c r="AK313" i="2"/>
  <c r="AK60" i="3"/>
  <c r="AK62" i="3" s="1"/>
  <c r="AK64" i="3" s="1"/>
  <c r="AK122" i="3" l="1"/>
  <c r="AK119" i="3" s="1"/>
  <c r="AL56" i="3"/>
  <c r="AK315" i="2"/>
  <c r="AK144" i="5" s="1"/>
  <c r="AK124" i="5" s="1"/>
  <c r="AK321" i="2"/>
  <c r="AL309" i="2" s="1"/>
  <c r="AL300" i="2"/>
  <c r="AL105" i="3" l="1"/>
  <c r="AK149" i="3"/>
  <c r="AK136" i="3" s="1"/>
  <c r="AK116" i="3" s="1"/>
  <c r="AL307" i="2"/>
  <c r="AL58" i="3"/>
  <c r="AL317" i="2"/>
  <c r="AL41" i="3" l="1"/>
  <c r="AL34" i="3" s="1"/>
  <c r="AL46" i="3" s="1"/>
  <c r="AL49" i="3" s="1"/>
  <c r="AL319" i="2"/>
  <c r="AL148" i="3" l="1"/>
  <c r="AL311" i="2"/>
  <c r="AL111" i="3"/>
  <c r="AL323" i="2"/>
  <c r="AL150" i="3" l="1"/>
  <c r="AL108" i="3"/>
  <c r="AL102" i="3" s="1"/>
  <c r="AL51" i="3"/>
  <c r="AL139" i="3" s="1"/>
  <c r="AM287" i="2"/>
  <c r="AL313" i="2"/>
  <c r="AL315" i="2" s="1"/>
  <c r="AL144" i="5" s="1"/>
  <c r="AL124" i="5" s="1"/>
  <c r="AL60" i="3"/>
  <c r="AL62" i="3" s="1"/>
  <c r="AL64" i="3" s="1"/>
  <c r="AL122" i="3" s="1"/>
  <c r="AL119" i="3" s="1"/>
  <c r="AL149" i="3" l="1"/>
  <c r="AL136" i="3" s="1"/>
  <c r="AL116" i="3" s="1"/>
  <c r="AM97" i="3"/>
  <c r="AM92" i="3" s="1"/>
  <c r="AM69" i="3" s="1"/>
  <c r="AM294" i="2"/>
  <c r="AL321" i="2"/>
  <c r="AM56" i="3"/>
  <c r="AM307" i="2"/>
  <c r="AM297" i="2" l="1"/>
  <c r="AM300" i="2" s="1"/>
  <c r="AM309" i="2" l="1"/>
  <c r="AM317" i="2" l="1"/>
  <c r="AM58" i="3"/>
  <c r="AM105" i="3"/>
  <c r="AM41" i="3" l="1"/>
  <c r="AM34" i="3" s="1"/>
  <c r="AM46" i="3" s="1"/>
  <c r="AM319" i="2"/>
  <c r="AM323" i="2" s="1"/>
  <c r="AM49" i="3" l="1"/>
  <c r="AM148" i="3" s="1"/>
  <c r="AM311" i="2"/>
  <c r="AM111" i="3"/>
  <c r="AM150" i="3"/>
  <c r="AM51" i="3" l="1"/>
  <c r="AM139" i="3" s="1"/>
  <c r="AN287" i="2"/>
  <c r="AN97" i="3" s="1"/>
  <c r="AN92" i="3" s="1"/>
  <c r="AN69" i="3" s="1"/>
  <c r="AN294" i="2"/>
  <c r="AN297" i="2" s="1"/>
  <c r="AN300" i="2" s="1"/>
  <c r="AM108" i="3"/>
  <c r="AM102" i="3" s="1"/>
  <c r="AM60" i="3"/>
  <c r="AM62" i="3" s="1"/>
  <c r="AM64" i="3" s="1"/>
  <c r="AM122" i="3" s="1"/>
  <c r="AM119" i="3" s="1"/>
  <c r="AM313" i="2"/>
  <c r="AM315" i="2" s="1"/>
  <c r="AM144" i="5" s="1"/>
  <c r="AM124" i="5" s="1"/>
  <c r="AM321" i="2" l="1"/>
  <c r="AN309" i="2" s="1"/>
  <c r="AN56" i="3"/>
  <c r="AM149" i="3"/>
  <c r="AM136" i="3" s="1"/>
  <c r="AM116" i="3" s="1"/>
  <c r="AN307" i="2"/>
  <c r="AN317" i="2" l="1"/>
  <c r="AN105" i="3"/>
  <c r="AN58" i="3"/>
  <c r="AN41" i="3" l="1"/>
  <c r="AN34" i="3" s="1"/>
  <c r="AN46" i="3" s="1"/>
  <c r="AN319" i="2"/>
  <c r="AN49" i="3" l="1"/>
  <c r="AN148" i="3" s="1"/>
  <c r="AN111" i="3"/>
  <c r="AN311" i="2"/>
  <c r="AN323" i="2"/>
  <c r="R309" i="2"/>
  <c r="AO287" i="2" l="1"/>
  <c r="AO294" i="2" s="1"/>
  <c r="AO297" i="2" s="1"/>
  <c r="AO300" i="2" s="1"/>
  <c r="AN51" i="3"/>
  <c r="AN139" i="3" s="1"/>
  <c r="AN150" i="3"/>
  <c r="AN313" i="2"/>
  <c r="AN321" i="2" s="1"/>
  <c r="AO97" i="3"/>
  <c r="AO92" i="3" s="1"/>
  <c r="AO69" i="3" s="1"/>
  <c r="AN108" i="3"/>
  <c r="AN102" i="3" s="1"/>
  <c r="AN60" i="3"/>
  <c r="AN62" i="3" s="1"/>
  <c r="AN64" i="3" s="1"/>
  <c r="AN122" i="3" s="1"/>
  <c r="AN119" i="3" s="1"/>
  <c r="R58" i="3"/>
  <c r="AN315" i="2" l="1"/>
  <c r="AN144" i="5" s="1"/>
  <c r="AN124" i="5" s="1"/>
  <c r="AO309" i="2"/>
  <c r="AO56" i="3"/>
  <c r="R41" i="3"/>
  <c r="R317" i="2"/>
  <c r="AO58" i="3" l="1"/>
  <c r="AN149" i="3"/>
  <c r="AN136" i="3" s="1"/>
  <c r="AN116" i="3" s="1"/>
  <c r="AO307" i="2"/>
  <c r="AO105" i="3"/>
  <c r="AO317" i="2"/>
  <c r="AO319" i="2" s="1"/>
  <c r="R46" i="3"/>
  <c r="R34" i="3"/>
  <c r="R43" i="3" s="1"/>
  <c r="R319" i="2"/>
  <c r="AO41" i="3" l="1"/>
  <c r="AO34" i="3" s="1"/>
  <c r="AO311" i="2"/>
  <c r="AO111" i="3"/>
  <c r="AO323" i="2"/>
  <c r="R60" i="3"/>
  <c r="R49" i="3"/>
  <c r="R311" i="2"/>
  <c r="R313" i="2" s="1"/>
  <c r="R323" i="2"/>
  <c r="AO150" i="3" l="1"/>
  <c r="AO108" i="3"/>
  <c r="AO102" i="3" s="1"/>
  <c r="AO313" i="2"/>
  <c r="AO315" i="2" s="1"/>
  <c r="AO144" i="5" s="1"/>
  <c r="AO124" i="5" s="1"/>
  <c r="AO60" i="3"/>
  <c r="AO62" i="3" s="1"/>
  <c r="AO64" i="3" s="1"/>
  <c r="AO122" i="3" s="1"/>
  <c r="AO119" i="3" s="1"/>
  <c r="AO46" i="3"/>
  <c r="AO49" i="3" s="1"/>
  <c r="R62" i="3"/>
  <c r="R51" i="3"/>
  <c r="AO321" i="2" l="1"/>
  <c r="AO149" i="3"/>
  <c r="AP287" i="2"/>
  <c r="AO148" i="3"/>
  <c r="AP56" i="3"/>
  <c r="AP307" i="2"/>
  <c r="AP97" i="3" l="1"/>
  <c r="AO51" i="3"/>
  <c r="AO139" i="3" s="1"/>
  <c r="AO136" i="3" s="1"/>
  <c r="AO116" i="3" s="1"/>
  <c r="AP294" i="2" l="1"/>
  <c r="AP297" i="2" l="1"/>
  <c r="AP300" i="2" s="1"/>
  <c r="AP92" i="3"/>
  <c r="AP69" i="3" s="1"/>
  <c r="AP309" i="2" l="1"/>
  <c r="AP105" i="3" s="1"/>
  <c r="AP58" i="3" l="1"/>
  <c r="AP317" i="2"/>
  <c r="AP319" i="2" l="1"/>
  <c r="AP41" i="3"/>
  <c r="AP34" i="3" s="1"/>
  <c r="AP111" i="3" l="1"/>
  <c r="AP311" i="2"/>
  <c r="AP323" i="2"/>
  <c r="AP46" i="3"/>
  <c r="AP49" i="3" s="1"/>
  <c r="AP150" i="3" l="1"/>
  <c r="AP108" i="3"/>
  <c r="AP102" i="3" s="1"/>
  <c r="AP60" i="3"/>
  <c r="AP62" i="3" s="1"/>
  <c r="AP313" i="2"/>
  <c r="AP315" i="2" s="1"/>
  <c r="AP148" i="3"/>
  <c r="AP144" i="5" l="1"/>
  <c r="AP124" i="5" s="1"/>
  <c r="AP321" i="2"/>
  <c r="AP149" i="3"/>
  <c r="AQ307" i="2"/>
  <c r="AP51" i="3"/>
  <c r="AP139" i="3" s="1"/>
  <c r="AQ287" i="2"/>
  <c r="AP64" i="3"/>
  <c r="AP122" i="3" s="1"/>
  <c r="AP119" i="3" s="1"/>
  <c r="AP136" i="3" l="1"/>
  <c r="AP116" i="3" s="1"/>
  <c r="AQ56" i="3"/>
  <c r="AQ294" i="2"/>
  <c r="AQ97" i="3"/>
  <c r="AQ297" i="2" l="1"/>
  <c r="AQ300" i="2" s="1"/>
  <c r="AQ92" i="3"/>
  <c r="AQ69" i="3" s="1"/>
  <c r="AQ309" i="2" l="1"/>
  <c r="AQ105" i="3" s="1"/>
  <c r="AQ58" i="3" l="1"/>
  <c r="AQ317" i="2"/>
  <c r="AQ319" i="2" l="1"/>
  <c r="AQ41" i="3"/>
  <c r="AQ34" i="3" s="1"/>
  <c r="AQ111" i="3" l="1"/>
  <c r="AQ323" i="2"/>
  <c r="AQ311" i="2"/>
  <c r="AQ108" i="3" s="1"/>
  <c r="AQ46" i="3"/>
  <c r="AQ49" i="3" s="1"/>
  <c r="AQ102" i="3" l="1"/>
  <c r="AQ150" i="3"/>
  <c r="AQ313" i="2"/>
  <c r="AQ315" i="2" s="1"/>
  <c r="AQ144" i="5" s="1"/>
  <c r="AQ124" i="5" s="1"/>
  <c r="AQ60" i="3"/>
  <c r="AQ62" i="3" s="1"/>
  <c r="AQ148" i="3"/>
  <c r="AQ321" i="2" l="1"/>
  <c r="AQ149" i="3"/>
  <c r="AQ51" i="3"/>
  <c r="AQ139" i="3" s="1"/>
  <c r="AR287" i="2"/>
  <c r="AQ64" i="3"/>
  <c r="AQ122" i="3" s="1"/>
  <c r="AQ119" i="3" s="1"/>
  <c r="AR307" i="2"/>
  <c r="AQ136" i="3" l="1"/>
  <c r="AQ116" i="3" s="1"/>
  <c r="AR56" i="3"/>
  <c r="AR294" i="2"/>
  <c r="AR97" i="3"/>
  <c r="AR297" i="2" l="1"/>
  <c r="AR300" i="2" s="1"/>
  <c r="AR92" i="3"/>
  <c r="AR69" i="3" s="1"/>
  <c r="AR309" i="2" l="1"/>
  <c r="AR317" i="2" l="1"/>
  <c r="AR58" i="3"/>
  <c r="AR105" i="3"/>
  <c r="AR319" i="2" l="1"/>
  <c r="AR311" i="2" s="1"/>
  <c r="AR41" i="3"/>
  <c r="AR34" i="3" s="1"/>
  <c r="AR111" i="3" l="1"/>
  <c r="AR323" i="2"/>
  <c r="AR108" i="3"/>
  <c r="AR46" i="3"/>
  <c r="AR49" i="3" s="1"/>
  <c r="AR60" i="3"/>
  <c r="AR313" i="2"/>
  <c r="AR150" i="3" l="1"/>
  <c r="AR102" i="3"/>
  <c r="AR321" i="2"/>
  <c r="AR315" i="2"/>
  <c r="AR144" i="5" s="1"/>
  <c r="AR124" i="5" s="1"/>
  <c r="AR62" i="3"/>
  <c r="AR148" i="3"/>
  <c r="AR149" i="3" l="1"/>
  <c r="AR51" i="3"/>
  <c r="AR139" i="3" s="1"/>
  <c r="AS287" i="2"/>
  <c r="AR64" i="3"/>
  <c r="AR122" i="3" s="1"/>
  <c r="AR119" i="3" s="1"/>
  <c r="AS307" i="2"/>
  <c r="AR136" i="3" l="1"/>
  <c r="AR116" i="3" s="1"/>
  <c r="AS56" i="3"/>
  <c r="AS294" i="2"/>
  <c r="AS97" i="3"/>
  <c r="AS297" i="2" l="1"/>
  <c r="AS300" i="2" s="1"/>
  <c r="AS92" i="3"/>
  <c r="AS69" i="3" s="1"/>
  <c r="AS309" i="2" l="1"/>
  <c r="AS105" i="3" s="1"/>
  <c r="AS58" i="3" l="1"/>
  <c r="AS317" i="2"/>
  <c r="AS41" i="3" l="1"/>
  <c r="AS34" i="3" s="1"/>
  <c r="AS319" i="2"/>
  <c r="AS311" i="2" l="1"/>
  <c r="AS111" i="3"/>
  <c r="AS323" i="2"/>
  <c r="AS46" i="3"/>
  <c r="AS49" i="3" s="1"/>
  <c r="AS313" i="2" l="1"/>
  <c r="AS321" i="2" s="1"/>
  <c r="AS60" i="3"/>
  <c r="AS62" i="3" s="1"/>
  <c r="AS150" i="3"/>
  <c r="AS108" i="3"/>
  <c r="AS102" i="3" s="1"/>
  <c r="AS148" i="3"/>
  <c r="AS315" i="2" l="1"/>
  <c r="AS51" i="3"/>
  <c r="AS139" i="3" s="1"/>
  <c r="AT287" i="2"/>
  <c r="AS64" i="3"/>
  <c r="AS122" i="3" s="1"/>
  <c r="AS119" i="3" s="1"/>
  <c r="AS149" i="3" l="1"/>
  <c r="AS136" i="3" s="1"/>
  <c r="AS116" i="3" s="1"/>
  <c r="AS144" i="5"/>
  <c r="AS124" i="5" s="1"/>
  <c r="AT307" i="2"/>
  <c r="AT56" i="3"/>
  <c r="AT294" i="2"/>
  <c r="AT97" i="3"/>
  <c r="AT297" i="2" l="1"/>
  <c r="AT300" i="2" s="1"/>
  <c r="AT92" i="3"/>
  <c r="AT69" i="3" s="1"/>
  <c r="AT309" i="2" l="1"/>
  <c r="AT105" i="3" l="1"/>
  <c r="AT317" i="2"/>
  <c r="AT58" i="3"/>
  <c r="AT319" i="2" l="1"/>
  <c r="AT41" i="3"/>
  <c r="AT34" i="3" s="1"/>
  <c r="AT46" i="3" s="1"/>
  <c r="AT49" i="3" l="1"/>
  <c r="AU287" i="2" s="1"/>
  <c r="AT323" i="2"/>
  <c r="AT311" i="2"/>
  <c r="AT111" i="3"/>
  <c r="R97" i="3"/>
  <c r="R287" i="2"/>
  <c r="AU294" i="2" l="1"/>
  <c r="AU297" i="2" s="1"/>
  <c r="T287" i="2"/>
  <c r="AU97" i="3"/>
  <c r="AU92" i="3" s="1"/>
  <c r="AU69" i="3" s="1"/>
  <c r="T69" i="3" s="1"/>
  <c r="AT150" i="3"/>
  <c r="AT148" i="3"/>
  <c r="AT51" i="3"/>
  <c r="AT139" i="3" s="1"/>
  <c r="AT313" i="2"/>
  <c r="AT315" i="2" s="1"/>
  <c r="AT108" i="3"/>
  <c r="AT102" i="3" s="1"/>
  <c r="AT60" i="3"/>
  <c r="AT62" i="3" s="1"/>
  <c r="R69" i="3"/>
  <c r="R92" i="3"/>
  <c r="R99" i="3" s="1"/>
  <c r="R294" i="2"/>
  <c r="R297" i="2" s="1"/>
  <c r="T92" i="3" l="1"/>
  <c r="T294" i="2"/>
  <c r="T297" i="2" s="1"/>
  <c r="AT321" i="2"/>
  <c r="AU309" i="2" s="1"/>
  <c r="T97" i="3"/>
  <c r="AT144" i="5"/>
  <c r="AT124" i="5" s="1"/>
  <c r="AT149" i="3"/>
  <c r="AT136" i="3" s="1"/>
  <c r="AU300" i="2"/>
  <c r="T300" i="2" s="1"/>
  <c r="AU307" i="2"/>
  <c r="AT64" i="3"/>
  <c r="AT122" i="3" s="1"/>
  <c r="AT119" i="3" s="1"/>
  <c r="T99" i="3" l="1"/>
  <c r="AT116" i="3"/>
  <c r="AU105" i="3"/>
  <c r="T105" i="3" s="1"/>
  <c r="AU56" i="3"/>
  <c r="R105" i="3"/>
  <c r="AU58" i="3"/>
  <c r="T309" i="2"/>
  <c r="AU317" i="2"/>
  <c r="AU41" i="3" l="1"/>
  <c r="T317" i="2"/>
  <c r="AU319" i="2"/>
  <c r="T58" i="3"/>
  <c r="AU111" i="3" l="1"/>
  <c r="T111" i="3" s="1"/>
  <c r="R111" i="3"/>
  <c r="T319" i="2"/>
  <c r="AU311" i="2"/>
  <c r="AU323" i="2"/>
  <c r="T158" i="5" s="1"/>
  <c r="AU34" i="3"/>
  <c r="T41" i="3"/>
  <c r="AU108" i="3" l="1"/>
  <c r="AU102" i="3" s="1"/>
  <c r="T323" i="2"/>
  <c r="AU150" i="3"/>
  <c r="T150" i="3" s="1"/>
  <c r="R108" i="3"/>
  <c r="AU46" i="3"/>
  <c r="AU49" i="3" s="1"/>
  <c r="T34" i="3"/>
  <c r="T43" i="3" s="1"/>
  <c r="AU60" i="3"/>
  <c r="T311" i="2"/>
  <c r="T313" i="2" s="1"/>
  <c r="AU313" i="2"/>
  <c r="T108" i="3" l="1"/>
  <c r="R102" i="3"/>
  <c r="R67" i="3" s="1"/>
  <c r="T102" i="3"/>
  <c r="AU321" i="2"/>
  <c r="T321" i="2" s="1"/>
  <c r="AU315" i="2"/>
  <c r="T60" i="3"/>
  <c r="AU62" i="3"/>
  <c r="AU148" i="3"/>
  <c r="T148" i="3" s="1"/>
  <c r="T46" i="3"/>
  <c r="T157" i="5" l="1"/>
  <c r="T144" i="5" s="1"/>
  <c r="T124" i="5" s="1"/>
  <c r="AU144" i="5"/>
  <c r="AU124" i="5" s="1"/>
  <c r="T315" i="2"/>
  <c r="AU149" i="3"/>
  <c r="T149" i="3" s="1"/>
  <c r="AU51" i="3"/>
  <c r="T49" i="3"/>
  <c r="T62" i="3"/>
  <c r="T67" i="3" s="1"/>
  <c r="AU64" i="3"/>
  <c r="AU122" i="3" s="1"/>
  <c r="T51" i="3" l="1"/>
  <c r="AU139" i="3"/>
  <c r="T122" i="3"/>
  <c r="T119" i="3" s="1"/>
  <c r="AU119" i="3"/>
  <c r="T64" i="3"/>
  <c r="R119" i="3"/>
  <c r="R116" i="3" s="1"/>
  <c r="T139" i="3" l="1"/>
  <c r="T136" i="3" s="1"/>
  <c r="T116" i="3" s="1"/>
  <c r="AU136" i="3"/>
  <c r="AU116" i="3" s="1"/>
  <c r="R20" i="4"/>
  <c r="R22" i="4" s="1"/>
  <c r="R46" i="5"/>
  <c r="T46" i="5"/>
</calcChain>
</file>

<file path=xl/sharedStrings.xml><?xml version="1.0" encoding="utf-8"?>
<sst xmlns="http://schemas.openxmlformats.org/spreadsheetml/2006/main" count="2458" uniqueCount="592">
  <si>
    <t>месяц начала моделирования</t>
  </si>
  <si>
    <t>*</t>
  </si>
  <si>
    <t>KPI</t>
  </si>
  <si>
    <t>ед.изм.</t>
  </si>
  <si>
    <t>№стр</t>
  </si>
  <si>
    <t>^</t>
  </si>
  <si>
    <t>значение</t>
  </si>
  <si>
    <t>итого 1г</t>
  </si>
  <si>
    <t>итого 2г</t>
  </si>
  <si>
    <t>кол-во потенциальных объектов</t>
  </si>
  <si>
    <t>шт</t>
  </si>
  <si>
    <t>среднегодовое кол-во потенциальных объектов</t>
  </si>
  <si>
    <t>%</t>
  </si>
  <si>
    <t>месяцы года</t>
  </si>
  <si>
    <t>распред-е потенциальных объектов по месяцам</t>
  </si>
  <si>
    <t>янв</t>
  </si>
  <si>
    <t>фев</t>
  </si>
  <si>
    <t>мар</t>
  </si>
  <si>
    <t>апр</t>
  </si>
  <si>
    <t>май</t>
  </si>
  <si>
    <t>июн</t>
  </si>
  <si>
    <t>июл</t>
  </si>
  <si>
    <t>авг</t>
  </si>
  <si>
    <t>сен</t>
  </si>
  <si>
    <t>окт</t>
  </si>
  <si>
    <t>ноя</t>
  </si>
  <si>
    <t>дек</t>
  </si>
  <si>
    <t>%-нт и динамика подписания договоров</t>
  </si>
  <si>
    <t>обратное распределение динамики подписания</t>
  </si>
  <si>
    <t>подписание договоров по новым объектам</t>
  </si>
  <si>
    <t>тыс.руб.</t>
  </si>
  <si>
    <t>средняя стоимость одного объекта/договора</t>
  </si>
  <si>
    <t>средн. кол-во месяцев сдачи объекта заказчику</t>
  </si>
  <si>
    <t>мес</t>
  </si>
  <si>
    <t>распред-е этапов сдачи объекта заказчику</t>
  </si>
  <si>
    <t>стоимость заключ. договоров с заказчиками</t>
  </si>
  <si>
    <t>коммуникация</t>
  </si>
  <si>
    <t>Ошибка!</t>
  </si>
  <si>
    <t>обратное распределение сдачи объектов</t>
  </si>
  <si>
    <t>P</t>
  </si>
  <si>
    <t>доход от сдачи объектов (подписание КС)</t>
  </si>
  <si>
    <t>средний процент предоплаты от заказчиков</t>
  </si>
  <si>
    <t>средний %-нт гарант. обеспеч. (ГО) заказчика</t>
  </si>
  <si>
    <t>ср. срок оплаты ГО после завершения проекта</t>
  </si>
  <si>
    <t>расчет графика поступления ДС от заказчика</t>
  </si>
  <si>
    <t>обратное распределение оплат от заказчика</t>
  </si>
  <si>
    <t>CFin</t>
  </si>
  <si>
    <t>поступления ДС от заказчиков</t>
  </si>
  <si>
    <t>средняя рентабельность проектов</t>
  </si>
  <si>
    <t>себестоимость проектов (вкл. НДС)</t>
  </si>
  <si>
    <t>L</t>
  </si>
  <si>
    <t>себестоимость</t>
  </si>
  <si>
    <t>подрядные стр-монтаж работы</t>
  </si>
  <si>
    <t>ФОТ собственных строителей</t>
  </si>
  <si>
    <t>соц/сборы собственных строителей</t>
  </si>
  <si>
    <t>аренда оборудования</t>
  </si>
  <si>
    <t>эксплуатация строительных машин и механизмов</t>
  </si>
  <si>
    <t>прочие себестоимостные расходы</t>
  </si>
  <si>
    <t>в т.ч. по номенклатуре затрат</t>
  </si>
  <si>
    <t>в т.ч. доли(%)</t>
  </si>
  <si>
    <t>материалы для работ собственными силами</t>
  </si>
  <si>
    <t>материалы для передачи на изготовление</t>
  </si>
  <si>
    <t>материалы для передачи в подрядные работы</t>
  </si>
  <si>
    <t>изготовление полуфабрикатов</t>
  </si>
  <si>
    <t>оборудование для передачи заказчику в сост. работ</t>
  </si>
  <si>
    <t>оборачив-ть материалов в себестоимости</t>
  </si>
  <si>
    <t>оборачив-ть изготовления в себестоимости</t>
  </si>
  <si>
    <t>оборачив-ть работ в себестоимости</t>
  </si>
  <si>
    <t>оборачив-ть оборудования в себестоимости</t>
  </si>
  <si>
    <t>закупка материалов</t>
  </si>
  <si>
    <t>SFin</t>
  </si>
  <si>
    <t>расходы изготовления</t>
  </si>
  <si>
    <t>подрядные строительно-монтажные работы</t>
  </si>
  <si>
    <t>начисление соц/сборов по собств. строителям</t>
  </si>
  <si>
    <t>страхование</t>
  </si>
  <si>
    <t>расходы на оборудование</t>
  </si>
  <si>
    <t>средний размер предоплат за материалы</t>
  </si>
  <si>
    <t>отток ДС на авансы поставщикам за материалы</t>
  </si>
  <si>
    <t>CFout</t>
  </si>
  <si>
    <t>средний размер доплат за материалы</t>
  </si>
  <si>
    <t>отток ДС на расчет с поставщ-ми за материалы</t>
  </si>
  <si>
    <t>оборач-сть предоплат в закупках материалов</t>
  </si>
  <si>
    <t>расчет суммы доплат по материалам</t>
  </si>
  <si>
    <t>оборач-сть доплат в закупках материалов</t>
  </si>
  <si>
    <t>расчет суммы предоплат по материалам</t>
  </si>
  <si>
    <t>средний размер предоплат за изготовление</t>
  </si>
  <si>
    <t>расчет суммы предоплат за изготовление</t>
  </si>
  <si>
    <t>оборач-сть предоплат в изготовлении</t>
  </si>
  <si>
    <t>отток ДС на авансы подрядчикам по изготовл-ю</t>
  </si>
  <si>
    <t>средний размер доплат за изготовление</t>
  </si>
  <si>
    <t>расчет суммы доплат за изготовление</t>
  </si>
  <si>
    <t>оборач-сть доплат в изготовлении</t>
  </si>
  <si>
    <t>отток ДС на расчет с подрядчиками по изготовл.</t>
  </si>
  <si>
    <t>средний размер предоплат за подряд</t>
  </si>
  <si>
    <t>расчет суммы предоплат за подряд</t>
  </si>
  <si>
    <t>оборач-сть предоплат в подрядн. работах</t>
  </si>
  <si>
    <t>отток ДС на авансы по подрядным работам</t>
  </si>
  <si>
    <t>средний размер доплат за подряд</t>
  </si>
  <si>
    <t>расчет суммы доплат за подрядн. работы</t>
  </si>
  <si>
    <t>оборач-сть доплат в подрядных работах</t>
  </si>
  <si>
    <t>отток ДС на расчет по подрядным работам</t>
  </si>
  <si>
    <t>средний размер предоплат по ФОТ строителей</t>
  </si>
  <si>
    <t>расчет суммы предоплат по ФОТ строителей</t>
  </si>
  <si>
    <t>оборач-сть предоплат в начислении ФОТ стр-лей</t>
  </si>
  <si>
    <t>отток ДС на авансы по ФОТ строителей</t>
  </si>
  <si>
    <t>средний размер доплат по ФОТ строителей</t>
  </si>
  <si>
    <t>расчет суммы доплат по ФОТ строителей</t>
  </si>
  <si>
    <t>оборач-сть доплат в начислении ФОТ стр-лей</t>
  </si>
  <si>
    <t>отток ДС на расчет по ФОТ строителей</t>
  </si>
  <si>
    <t>оборачиваемость оплат в соцфонды</t>
  </si>
  <si>
    <t>отток ДС в соцфонды</t>
  </si>
  <si>
    <t>средний размер предоплат за оборудование</t>
  </si>
  <si>
    <t>расчет суммы предоплат по оборудов-ю</t>
  </si>
  <si>
    <t>оборач-сть предоплат в закупках оборудов-я</t>
  </si>
  <si>
    <t>отток ДС на авансы поставщикам за оборуд-ие</t>
  </si>
  <si>
    <t>средний размер доплат за оборудование</t>
  </si>
  <si>
    <t>расчет суммы доплат по оборудованию</t>
  </si>
  <si>
    <t>оборач-сть доплат в закупках оборудования</t>
  </si>
  <si>
    <t>отток ДС на расчет с поставщ-ми за оборуд-ие</t>
  </si>
  <si>
    <t>отток ДС на остальные с/стоимостные расходы</t>
  </si>
  <si>
    <t>накладные расходы</t>
  </si>
  <si>
    <t>доля накладных расходов - 1 в доходах</t>
  </si>
  <si>
    <t>накладные расходы - 1</t>
  </si>
  <si>
    <t>доля накладных расходов - 2 в доходах</t>
  </si>
  <si>
    <t>накладные расходы - 2</t>
  </si>
  <si>
    <t>доля накладных расходов - 3 в доходах</t>
  </si>
  <si>
    <t>накладные расходы - 3</t>
  </si>
  <si>
    <t>доля накладных расходов - 4 в доходах</t>
  </si>
  <si>
    <t>накладные расходы - 4</t>
  </si>
  <si>
    <t>доля накладных расходов - 5 в доходах</t>
  </si>
  <si>
    <t>накладные расходы - 5</t>
  </si>
  <si>
    <t>Расходы хозяйственно-управленческие</t>
  </si>
  <si>
    <t>Аренда и содержание офиса</t>
  </si>
  <si>
    <t>Административно-хозяйственные расходы</t>
  </si>
  <si>
    <t>Информационно-консультационные услуги</t>
  </si>
  <si>
    <t>Командировочные расходы</t>
  </si>
  <si>
    <t>Коммерческие расходы</t>
  </si>
  <si>
    <t>Представительские расходы</t>
  </si>
  <si>
    <t>Расходы на персонал</t>
  </si>
  <si>
    <t>Сертификация и получение лицензий</t>
  </si>
  <si>
    <t>Транспортные расходы</t>
  </si>
  <si>
    <t>Услуги банков</t>
  </si>
  <si>
    <t>Услуги связи</t>
  </si>
  <si>
    <t>ФОТ+соцсборы</t>
  </si>
  <si>
    <t>прочие управленческие расходы</t>
  </si>
  <si>
    <t>количество топ-менеджеров</t>
  </si>
  <si>
    <t>чел</t>
  </si>
  <si>
    <t>количество руководителей среднего звена</t>
  </si>
  <si>
    <t>количество специалистов/менеджеров - 1</t>
  </si>
  <si>
    <t>количество специалистов/менеджеров - 2</t>
  </si>
  <si>
    <t>количество специалистов/менеджеров - 3</t>
  </si>
  <si>
    <t>количество специалистов/менеджеров - 4</t>
  </si>
  <si>
    <t>количество специалистов/менеджеров - 5</t>
  </si>
  <si>
    <t>количество прочего персонала</t>
  </si>
  <si>
    <t>средняя з/п прочего персонала</t>
  </si>
  <si>
    <t>средняя з/п топ-менеджеров</t>
  </si>
  <si>
    <t>средняя з/п руководителей среднего звена</t>
  </si>
  <si>
    <t>средняя з/п специалистов/менеджеров - 1</t>
  </si>
  <si>
    <t>средняя з/п специалистов/менеджеров - 2</t>
  </si>
  <si>
    <t>средняя з/п специалистов/менеджеров - 3</t>
  </si>
  <si>
    <t>средняя з/п специалистов/менеджеров - 4</t>
  </si>
  <si>
    <t>средняя з/п специалистов/менеджеров - 5</t>
  </si>
  <si>
    <t>начисление соц/сборов</t>
  </si>
  <si>
    <t>ставка начисления соц/сборов</t>
  </si>
  <si>
    <t>отток ДС по накладным расходам</t>
  </si>
  <si>
    <t>отток ДС по хоз-управленческим расходам</t>
  </si>
  <si>
    <t>НДС(+)</t>
  </si>
  <si>
    <t>НДС(-)</t>
  </si>
  <si>
    <t>ставка НДС</t>
  </si>
  <si>
    <t>начисление НДС</t>
  </si>
  <si>
    <t>период оплаты НДС</t>
  </si>
  <si>
    <t>оплата НДС</t>
  </si>
  <si>
    <t>CF</t>
  </si>
  <si>
    <t>итого поступления ДС</t>
  </si>
  <si>
    <t>итого оплаты ДС</t>
  </si>
  <si>
    <t>финансовый поток по операц. деят-ти</t>
  </si>
  <si>
    <t>финпоток накопит. итогом по опер. деят-ти</t>
  </si>
  <si>
    <t>ставка по овердрафту для покрытия касс. разр.</t>
  </si>
  <si>
    <t>Кредитный портфель на начало периода</t>
  </si>
  <si>
    <t>Объем поступлений кредитных средств</t>
  </si>
  <si>
    <t>Объем возвратов кредитных средств</t>
  </si>
  <si>
    <t>Кредитный поток</t>
  </si>
  <si>
    <t>Кредитный портфель на конец периода</t>
  </si>
  <si>
    <t>Начислено процентов по овердрафту за период</t>
  </si>
  <si>
    <t>Оплата процентов по овердрафту</t>
  </si>
  <si>
    <t>Начисл. %-нтов по овердрафту на конец периода</t>
  </si>
  <si>
    <t>Остаток ДС с уч. овердрафта на конец периода</t>
  </si>
  <si>
    <t>без НДС</t>
  </si>
  <si>
    <t>с НДС</t>
  </si>
  <si>
    <t>P&amp;L</t>
  </si>
  <si>
    <t>BS</t>
  </si>
  <si>
    <t>SF</t>
  </si>
  <si>
    <t>SFout</t>
  </si>
  <si>
    <t>Выручка</t>
  </si>
  <si>
    <t>Себестоимость</t>
  </si>
  <si>
    <t>материалы</t>
  </si>
  <si>
    <t>изготовление</t>
  </si>
  <si>
    <t>подрядные работы</t>
  </si>
  <si>
    <t>ФОТ</t>
  </si>
  <si>
    <t>соцсборы</t>
  </si>
  <si>
    <t>оборудование</t>
  </si>
  <si>
    <t>прочее</t>
  </si>
  <si>
    <t>контроль</t>
  </si>
  <si>
    <t>Валовая прибыль</t>
  </si>
  <si>
    <t>Расходы</t>
  </si>
  <si>
    <t>управл. расходы без ФОТ и соцсборов</t>
  </si>
  <si>
    <t>%-нты по кредитам</t>
  </si>
  <si>
    <t>Прибыль до налога на прибыль</t>
  </si>
  <si>
    <t>Ставка налога на прибыль</t>
  </si>
  <si>
    <t>Налог на прибыль</t>
  </si>
  <si>
    <t>Чистая прибыль</t>
  </si>
  <si>
    <t>Остаток ДС на начало периода</t>
  </si>
  <si>
    <t>Поступление ДС</t>
  </si>
  <si>
    <t>Оплаты ДС</t>
  </si>
  <si>
    <t>Остаток ДС на конец периода</t>
  </si>
  <si>
    <t>Финансовый поток</t>
  </si>
  <si>
    <t>оплаты ДС по операционной деят-ти</t>
  </si>
  <si>
    <t>Оплата налогов</t>
  </si>
  <si>
    <t>оплата налога на прибыль</t>
  </si>
  <si>
    <t>финансовый поток по финансовой деят-ти</t>
  </si>
  <si>
    <t>БАЛАНС (Активы-Пассивы)</t>
  </si>
  <si>
    <t>АКТИВЫ</t>
  </si>
  <si>
    <t>ПАССИВЫ</t>
  </si>
  <si>
    <t>денежные средства (ДС)</t>
  </si>
  <si>
    <t>незавершенное произв-во (изготовление)</t>
  </si>
  <si>
    <t>незавершенные подрядные работы</t>
  </si>
  <si>
    <t>незавершенные собственные работы</t>
  </si>
  <si>
    <t>дебиторская задолженность</t>
  </si>
  <si>
    <t>авансы выданные за материалы</t>
  </si>
  <si>
    <t>авансы выданные за изготовление</t>
  </si>
  <si>
    <t>авансы выданные за подрядные работы</t>
  </si>
  <si>
    <t>авансы выданные за оборудование</t>
  </si>
  <si>
    <t>собственный капитал</t>
  </si>
  <si>
    <t>авансы полученные от заказчиков</t>
  </si>
  <si>
    <t>кред. задолж-ть за изготовление</t>
  </si>
  <si>
    <t>кред. задолж-ть за материалы</t>
  </si>
  <si>
    <t>кред. задолж-ть за подрядные работы</t>
  </si>
  <si>
    <t>кред. задолж-ть за оборудование</t>
  </si>
  <si>
    <t>кред. задолж-ть по ФОТ</t>
  </si>
  <si>
    <t>кред. задолж-ть в соцфонды</t>
  </si>
  <si>
    <t>кред. задолж-ть по НДС</t>
  </si>
  <si>
    <t>кред. задолж-ть по налогу на прибыль</t>
  </si>
  <si>
    <t>задолженность по кредитам (овердрафт)</t>
  </si>
  <si>
    <t>задолженность по %-нтам по кредитам</t>
  </si>
  <si>
    <t>НДС к возмещению</t>
  </si>
  <si>
    <t>Объекты</t>
  </si>
  <si>
    <t>Объект-1</t>
  </si>
  <si>
    <t>Объект-2</t>
  </si>
  <si>
    <t>Объект-3</t>
  </si>
  <si>
    <t>Объект-4</t>
  </si>
  <si>
    <t>Объект-5</t>
  </si>
  <si>
    <t>Объект-6</t>
  </si>
  <si>
    <t>Объект-7</t>
  </si>
  <si>
    <t>Объект-8</t>
  </si>
  <si>
    <t>Объект-9</t>
  </si>
  <si>
    <t>Объект-10</t>
  </si>
  <si>
    <t>Объект-11</t>
  </si>
  <si>
    <t>Объект-12</t>
  </si>
  <si>
    <t>Объект-13</t>
  </si>
  <si>
    <t>Объект-14</t>
  </si>
  <si>
    <t>Объект-15</t>
  </si>
  <si>
    <t>Объект-16</t>
  </si>
  <si>
    <t>Объект-17</t>
  </si>
  <si>
    <t>Объект-18</t>
  </si>
  <si>
    <t>Объект-19</t>
  </si>
  <si>
    <t>Объект-20</t>
  </si>
  <si>
    <t>Заказчик-1</t>
  </si>
  <si>
    <t>Заказчик-2</t>
  </si>
  <si>
    <t>Заказчик-3</t>
  </si>
  <si>
    <t>Заказчик-4</t>
  </si>
  <si>
    <t>Заказчик-5</t>
  </si>
  <si>
    <t>Заказчик-6</t>
  </si>
  <si>
    <t>Заказчик-7</t>
  </si>
  <si>
    <t>Заказчик-8</t>
  </si>
  <si>
    <t>Заказчик-9</t>
  </si>
  <si>
    <t>Заказчик-10</t>
  </si>
  <si>
    <t>Заказчик-11</t>
  </si>
  <si>
    <t>Заказчик-12</t>
  </si>
  <si>
    <t>Заказчик-13</t>
  </si>
  <si>
    <t>Заказчик-14</t>
  </si>
  <si>
    <t>Заказчик-15</t>
  </si>
  <si>
    <t>Заказчик-16</t>
  </si>
  <si>
    <t>Заказчик-17</t>
  </si>
  <si>
    <t>Заказчик-18</t>
  </si>
  <si>
    <t>Заказчик-19</t>
  </si>
  <si>
    <t>Заказчик-20</t>
  </si>
  <si>
    <t>Заказчики</t>
  </si>
  <si>
    <t>вып/список</t>
  </si>
  <si>
    <t>Поставщики</t>
  </si>
  <si>
    <t>Поставщик-1</t>
  </si>
  <si>
    <t>Поставщик-2</t>
  </si>
  <si>
    <t>Поставщик-3</t>
  </si>
  <si>
    <t>Поставщик-4</t>
  </si>
  <si>
    <t>Поставщик-5</t>
  </si>
  <si>
    <t>Поставщик-6</t>
  </si>
  <si>
    <t>Поставщик-7</t>
  </si>
  <si>
    <t>Поставщик-8</t>
  </si>
  <si>
    <t>Поставщик-9</t>
  </si>
  <si>
    <t>Поставщик-10</t>
  </si>
  <si>
    <t>Поставщик-11</t>
  </si>
  <si>
    <t>Поставщик-12</t>
  </si>
  <si>
    <t>Поставщик-13</t>
  </si>
  <si>
    <t>Поставщик-14</t>
  </si>
  <si>
    <t>Поставщик-15</t>
  </si>
  <si>
    <t>Поставщик-16</t>
  </si>
  <si>
    <t>Поставщик-17</t>
  </si>
  <si>
    <t>Поставщик-18</t>
  </si>
  <si>
    <t>Поставщик-19</t>
  </si>
  <si>
    <t>Поставщик-20</t>
  </si>
  <si>
    <t>Поставщик-21</t>
  </si>
  <si>
    <t>Поставщик-22</t>
  </si>
  <si>
    <t>Поставщик-23</t>
  </si>
  <si>
    <t>Поставщик-24</t>
  </si>
  <si>
    <t>Поставщик-25</t>
  </si>
  <si>
    <t>Поставщик-26</t>
  </si>
  <si>
    <t>Поставщик-27</t>
  </si>
  <si>
    <t>Поставщик-28</t>
  </si>
  <si>
    <t>Поставщик-29</t>
  </si>
  <si>
    <t>Поставщик-30</t>
  </si>
  <si>
    <t>Поставщик-31</t>
  </si>
  <si>
    <t>Поставщик-32</t>
  </si>
  <si>
    <t>Поставщик-33</t>
  </si>
  <si>
    <t>Поставщик-34</t>
  </si>
  <si>
    <t>Поставщик-35</t>
  </si>
  <si>
    <t>Поставщик-36</t>
  </si>
  <si>
    <t>Поставщик-37</t>
  </si>
  <si>
    <t>Поставщик-38</t>
  </si>
  <si>
    <t>Поставщик-39</t>
  </si>
  <si>
    <t>Поставщик-40</t>
  </si>
  <si>
    <t>Поставщик-41</t>
  </si>
  <si>
    <t>Поставщик-42</t>
  </si>
  <si>
    <t>Заказчик-1-Работы-1</t>
  </si>
  <si>
    <t>Заказчик-1-Работы-2</t>
  </si>
  <si>
    <t>Заказчик-1-Работы-3</t>
  </si>
  <si>
    <t>Заказчик-2-Работы-1</t>
  </si>
  <si>
    <t>Заказчик-2-Работы-2</t>
  </si>
  <si>
    <t>Заказчик-2-Работы-3</t>
  </si>
  <si>
    <t>Заказчик-3-Работы-1</t>
  </si>
  <si>
    <t>Заказчик-3-Работы-2</t>
  </si>
  <si>
    <t>Заказчик-3-Работы-3</t>
  </si>
  <si>
    <t>Заказчик-4-Работы-1</t>
  </si>
  <si>
    <t>Заказчик-4-Работы-2</t>
  </si>
  <si>
    <t>Заказчик-4-Работы-3</t>
  </si>
  <si>
    <t>Заказчик-5-Работы-1</t>
  </si>
  <si>
    <t>Заказчик-5-Работы-2</t>
  </si>
  <si>
    <t>Заказчик-5-Работы-3</t>
  </si>
  <si>
    <t>Заказчик-6-Работы-1</t>
  </si>
  <si>
    <t>Заказчик-6-Работы-2</t>
  </si>
  <si>
    <t>Заказчик-6-Работы-3</t>
  </si>
  <si>
    <t>Заказчик-7-Работы-1</t>
  </si>
  <si>
    <t>Заказчик-7-Работы-2</t>
  </si>
  <si>
    <t>Заказчик-7-Работы-3</t>
  </si>
  <si>
    <t>Заказчик-8-Работы-1</t>
  </si>
  <si>
    <t>Заказчик-8-Работы-2</t>
  </si>
  <si>
    <t>Заказчик-8-Работы-3</t>
  </si>
  <si>
    <t>Заказчик-9-Работы-1</t>
  </si>
  <si>
    <t>Заказчик-9-Работы-2</t>
  </si>
  <si>
    <t>Заказчик-9-Работы-3</t>
  </si>
  <si>
    <t>Заказчик-10-Работы-1</t>
  </si>
  <si>
    <t>Заказчик-10-Работы-2</t>
  </si>
  <si>
    <t>Заказчик-10-Работы-3</t>
  </si>
  <si>
    <t>Объем сданных работ</t>
  </si>
  <si>
    <t>Номенклатура</t>
  </si>
  <si>
    <t>кв.м.</t>
  </si>
  <si>
    <t>Стоимость работ за единицу измерения</t>
  </si>
  <si>
    <t>руб.</t>
  </si>
  <si>
    <t>количество материала</t>
  </si>
  <si>
    <t>стоимость материала за единицу измерения</t>
  </si>
  <si>
    <t>тонн</t>
  </si>
  <si>
    <t>метры</t>
  </si>
  <si>
    <t>кг</t>
  </si>
  <si>
    <t>Подрядчик-1</t>
  </si>
  <si>
    <t>Подрядчик-2</t>
  </si>
  <si>
    <t>Подрядчик-3</t>
  </si>
  <si>
    <t>Подрядчик-4</t>
  </si>
  <si>
    <t>Подрядчик-5</t>
  </si>
  <si>
    <t>Подрядчик-6</t>
  </si>
  <si>
    <t>Подрядчик-7</t>
  </si>
  <si>
    <t>Подрядчик-1-Изготовл-1</t>
  </si>
  <si>
    <t>Подрядчик-1-Изготовл-2</t>
  </si>
  <si>
    <t>Подрядчик-1-Изготовл-3</t>
  </si>
  <si>
    <t>Подрядчик-2-Изготовл-1</t>
  </si>
  <si>
    <t>Подрядчик-2-Изготовл-2</t>
  </si>
  <si>
    <t>Подрядчик-2-Изготовл-3</t>
  </si>
  <si>
    <t>Подрядчик-3-Работы-1</t>
  </si>
  <si>
    <t>Подрядчик-3-Работы-2</t>
  </si>
  <si>
    <t>Подрядчик-3-Работы-3</t>
  </si>
  <si>
    <t>Подрядчик-4-Работы-1</t>
  </si>
  <si>
    <t>Подрядчик-4-Работы-2</t>
  </si>
  <si>
    <t>Подрядчик-4-Работы-3</t>
  </si>
  <si>
    <t>Подрядчик-5-Работы-1</t>
  </si>
  <si>
    <t>Подрядчик-5-Работы-2</t>
  </si>
  <si>
    <t>Подрядчик-5-Работы-3</t>
  </si>
  <si>
    <t>объем работ изготовления</t>
  </si>
  <si>
    <t>стоимость работ по изготовлению за ед.изм.</t>
  </si>
  <si>
    <t>объем подрядных работ</t>
  </si>
  <si>
    <t>стоимость подрядных работ за ед.изм.</t>
  </si>
  <si>
    <t>Поставщики-финусловия</t>
  </si>
  <si>
    <t>предопл,%</t>
  </si>
  <si>
    <t>предопл,мес</t>
  </si>
  <si>
    <t>допл,%</t>
  </si>
  <si>
    <t>допл,мес</t>
  </si>
  <si>
    <t>Поставщик-1-Материал-1</t>
  </si>
  <si>
    <t>Поставщик-1-Материал-2</t>
  </si>
  <si>
    <t>Поставщик-1-Материал-3</t>
  </si>
  <si>
    <t>Поставщик-1-Материал-4</t>
  </si>
  <si>
    <t>Поставщик-1-Материал-5</t>
  </si>
  <si>
    <t>Поставщик-2-Материал-1</t>
  </si>
  <si>
    <t>Поставщик-2-Материал-2</t>
  </si>
  <si>
    <t>Поставщик-2-Материал-3</t>
  </si>
  <si>
    <t>Поставщик-2-Материал-4</t>
  </si>
  <si>
    <t>Поставщик-2-Материал-5</t>
  </si>
  <si>
    <t>Поставщик-3-Материал-1</t>
  </si>
  <si>
    <t>Поставщик-3-Материал-2</t>
  </si>
  <si>
    <t>Поставщик-3-Материал-3</t>
  </si>
  <si>
    <t>Поставщик-3-Материал-4</t>
  </si>
  <si>
    <t>Поставщик-3-Материал-5</t>
  </si>
  <si>
    <t>Поставщик-9-Материал-1</t>
  </si>
  <si>
    <t>Поставщик-9-Материал-2</t>
  </si>
  <si>
    <t>Поставщик-9-Материал-3</t>
  </si>
  <si>
    <t>Поставщик-9-Материал-4</t>
  </si>
  <si>
    <t>Поставщик-10-Материал-1</t>
  </si>
  <si>
    <t>Поставщик-10-Материал-2</t>
  </si>
  <si>
    <t>Поставщик-10-Материал-3</t>
  </si>
  <si>
    <t>Поставщик-10-Материал-4</t>
  </si>
  <si>
    <t>Поставщик-10-Материал-5</t>
  </si>
  <si>
    <t>Рабочие</t>
  </si>
  <si>
    <t>ФИО-Рабочий-1</t>
  </si>
  <si>
    <t>ФИО-Рабочий-2</t>
  </si>
  <si>
    <t>ФИО-Рабочий-3</t>
  </si>
  <si>
    <t>ФИО-Рабочий-4</t>
  </si>
  <si>
    <t>ФИО-Рабочий-5</t>
  </si>
  <si>
    <t>ФИО-Рабочий-6</t>
  </si>
  <si>
    <t>ФИО-Рабочий-7</t>
  </si>
  <si>
    <t>ФИО-Рабочий-8</t>
  </si>
  <si>
    <t>ФИО-Рабочий-9</t>
  </si>
  <si>
    <t>ФИО-Рабочий-10</t>
  </si>
  <si>
    <t>ФИО-Рабочий-11</t>
  </si>
  <si>
    <t>ФИО-Рабочий-12</t>
  </si>
  <si>
    <t>ФИО-Рабочий-13</t>
  </si>
  <si>
    <t>ФИО-Рабочий-14</t>
  </si>
  <si>
    <t>ФИО-Рабочий-15</t>
  </si>
  <si>
    <t>ФИО-Рабочий-16</t>
  </si>
  <si>
    <t>ФИО-Рабочий-17</t>
  </si>
  <si>
    <t>ФИО-Рабочий-18</t>
  </si>
  <si>
    <t>ФИО-Рабочий-19</t>
  </si>
  <si>
    <t>ФИО-Рабочий-20</t>
  </si>
  <si>
    <t>ФИО-Рабочий-21</t>
  </si>
  <si>
    <t>ФИО-Рабочий-22</t>
  </si>
  <si>
    <t>ФИО-Рабочий-23</t>
  </si>
  <si>
    <t>ФИО-Рабочий-24</t>
  </si>
  <si>
    <t>ФИО-Рабочий-25</t>
  </si>
  <si>
    <t>ФИО-Рабочий-26</t>
  </si>
  <si>
    <t>ФИО-Рабочий-27</t>
  </si>
  <si>
    <t>ФИО-Рабочий-28</t>
  </si>
  <si>
    <t>ФИО-Рабочий-29</t>
  </si>
  <si>
    <t>ФИО-Рабочий-30</t>
  </si>
  <si>
    <t>ФИО-Рабочий-31</t>
  </si>
  <si>
    <t>ФИО-Рабочий-32</t>
  </si>
  <si>
    <t>ФИО-Рабочий-33</t>
  </si>
  <si>
    <t>ФИО-Рабочий-34</t>
  </si>
  <si>
    <t>ФИО-Рабочий-35</t>
  </si>
  <si>
    <t>ФИО-Рабочий-36</t>
  </si>
  <si>
    <t>ФИО-Рабочий-37</t>
  </si>
  <si>
    <t>ФИО-Рабочий-38</t>
  </si>
  <si>
    <t>ФИО-Рабочий-39</t>
  </si>
  <si>
    <t>ФИО-Рабочий-40</t>
  </si>
  <si>
    <t>ФИО-Рабочий-41</t>
  </si>
  <si>
    <t>ФИО-Рабочий-42</t>
  </si>
  <si>
    <t>ФИО-Рабочий-43</t>
  </si>
  <si>
    <t>ФИО-Рабочий-44</t>
  </si>
  <si>
    <t>ФИО-Рабочий-45</t>
  </si>
  <si>
    <t>ФИО-Рабочий-46</t>
  </si>
  <si>
    <t>ФИО-Рабочий-47</t>
  </si>
  <si>
    <t>ФИО-Рабочий-48</t>
  </si>
  <si>
    <t>ФИО-Рабочий-49</t>
  </si>
  <si>
    <t>ставки</t>
  </si>
  <si>
    <t>оклад за одну ставку</t>
  </si>
  <si>
    <t>кол-во ставок (8ч/дн) в месяц</t>
  </si>
  <si>
    <t>Условия по выплате ФОТ собств. рабочим</t>
  </si>
  <si>
    <t>с/с</t>
  </si>
  <si>
    <t>Поставщик-4-Оборуд-1</t>
  </si>
  <si>
    <t>Поставщик-4-Оборуд-2</t>
  </si>
  <si>
    <t>Поставщик-4-Оборуд-3</t>
  </si>
  <si>
    <t>Поставщик-4-Оборуд-4</t>
  </si>
  <si>
    <t>Поставщик-4-Оборуд-5</t>
  </si>
  <si>
    <t>Поставщик-5-Оборуд-1</t>
  </si>
  <si>
    <t>Поставщик-5-Оборуд-2</t>
  </si>
  <si>
    <t>Поставщик-5-Оборуд-3</t>
  </si>
  <si>
    <t>Поставщик-5-Оборуд-4</t>
  </si>
  <si>
    <t>Поставщик-5-Оборуд-5</t>
  </si>
  <si>
    <t>количество оборудования</t>
  </si>
  <si>
    <t>стоимость оборудования за единицу измерения</t>
  </si>
  <si>
    <t>н/р</t>
  </si>
  <si>
    <t>натуральное количество накладных расходов</t>
  </si>
  <si>
    <t>стоимость накладных за единицу измерения</t>
  </si>
  <si>
    <t>ГСМ</t>
  </si>
  <si>
    <t>литры</t>
  </si>
  <si>
    <t>спецодежда</t>
  </si>
  <si>
    <t>компл</t>
  </si>
  <si>
    <t>доставка</t>
  </si>
  <si>
    <t>вывоз мусора</t>
  </si>
  <si>
    <t>машины(10тн)</t>
  </si>
  <si>
    <t>контейнер(8кб)</t>
  </si>
  <si>
    <t>Поступления материалов/работ</t>
  </si>
  <si>
    <t>МЕТОДОЛОГИЯ</t>
  </si>
  <si>
    <t>вкладки</t>
  </si>
  <si>
    <t>ячейки</t>
  </si>
  <si>
    <t>описание</t>
  </si>
  <si>
    <t>Ячейки для внесения исходных данных</t>
  </si>
  <si>
    <t>Ячейки для внесения исходных данных из выпадающего списка</t>
  </si>
  <si>
    <t>При внесении данных ячейка меняет свой цвет на белый. Если необходимо поменять какие-либо из уже существующих данных, то ориентироваться необходимо на "красные звездочки" и пунктирные границы ячеек.</t>
  </si>
  <si>
    <t>Задание названий ключевых показателей финмодели</t>
  </si>
  <si>
    <r>
      <t xml:space="preserve">- в модели используется следующий принцип: каждый показатель, который появляется на тех или иных листах модели, оформляется там в виде прямой формулы, настроенной на соответствующую ячейку с наименованием этого показателя во вкладке </t>
    </r>
    <r>
      <rPr>
        <b/>
        <sz val="9"/>
        <color theme="1"/>
        <rFont val="Calibri"/>
        <family val="2"/>
        <charset val="204"/>
        <scheme val="minor"/>
      </rPr>
      <t>KPI</t>
    </r>
    <r>
      <rPr>
        <sz val="9"/>
        <color theme="1"/>
        <rFont val="Calibri"/>
        <family val="2"/>
        <scheme val="minor"/>
      </rPr>
      <t>.</t>
    </r>
  </si>
  <si>
    <t>- если какое-либо из названий того или иного показателя не понравится пользователю, то последний может его изменить в этой вкладе и тогда везде в модели данный показатель автоматически сменит свое наименование.</t>
  </si>
  <si>
    <t>структура</t>
  </si>
  <si>
    <t>Деятельность: строительная</t>
  </si>
  <si>
    <t>ФМ_усл</t>
  </si>
  <si>
    <t>Внесение вручную ключевых данных для финансовой модели (ФМ)</t>
  </si>
  <si>
    <t>ФМ_отч</t>
  </si>
  <si>
    <t>Формирование отчетности финмодели (P&amp;L, Cash Flow, Balance)</t>
  </si>
  <si>
    <t>G10</t>
  </si>
  <si>
    <t>Здесь задаются все выпадающие списки и справочники</t>
  </si>
  <si>
    <t>Бюджет</t>
  </si>
  <si>
    <t>Здесь вносятся детальные бюджетные данные о плановых операциях</t>
  </si>
  <si>
    <t>- данные вносятся в разрезе объектов/поставщиков/номенклатуры</t>
  </si>
  <si>
    <t>E10</t>
  </si>
  <si>
    <r>
      <t xml:space="preserve">- в ячейке </t>
    </r>
    <r>
      <rPr>
        <b/>
        <sz val="9"/>
        <color rgb="FFFF0000"/>
        <rFont val="Calibri"/>
        <family val="2"/>
        <charset val="204"/>
        <scheme val="minor"/>
      </rPr>
      <t>G10</t>
    </r>
    <r>
      <rPr>
        <sz val="9"/>
        <color theme="1"/>
        <rFont val="Calibri"/>
        <family val="2"/>
        <scheme val="minor"/>
      </rPr>
      <t xml:space="preserve"> можно использовать фильтр </t>
    </r>
    <r>
      <rPr>
        <b/>
        <sz val="9"/>
        <color rgb="FFFF0000"/>
        <rFont val="Calibri"/>
        <family val="2"/>
        <charset val="204"/>
        <scheme val="minor"/>
      </rPr>
      <t>для выбора объекта</t>
    </r>
  </si>
  <si>
    <r>
      <t xml:space="preserve">- в ячейке </t>
    </r>
    <r>
      <rPr>
        <b/>
        <sz val="9"/>
        <color rgb="FFFF0000"/>
        <rFont val="Calibri"/>
        <family val="2"/>
        <charset val="204"/>
        <scheme val="minor"/>
      </rPr>
      <t>G10</t>
    </r>
    <r>
      <rPr>
        <sz val="9"/>
        <color theme="1"/>
        <rFont val="Calibri"/>
        <family val="2"/>
        <scheme val="minor"/>
      </rPr>
      <t xml:space="preserve"> можно использовать фильтр </t>
    </r>
    <r>
      <rPr>
        <b/>
        <sz val="9"/>
        <color rgb="FFFF0000"/>
        <rFont val="Calibri"/>
        <family val="2"/>
        <charset val="204"/>
        <scheme val="minor"/>
      </rPr>
      <t>для выбора отчета</t>
    </r>
  </si>
  <si>
    <t>Бюдж_отч</t>
  </si>
  <si>
    <r>
      <t xml:space="preserve">Здесь консолидируется бюджет по формату финмодели из </t>
    </r>
    <r>
      <rPr>
        <b/>
        <sz val="9"/>
        <color theme="6" tint="-0.499984740745262"/>
        <rFont val="Calibri"/>
        <family val="2"/>
        <charset val="204"/>
        <scheme val="minor"/>
      </rPr>
      <t>"ФМ_отч"</t>
    </r>
  </si>
  <si>
    <t>- данные поступают из вкладки "Бюджет"</t>
  </si>
  <si>
    <t>- за основу выбран формат из вкладки "ФМ_отч"</t>
  </si>
  <si>
    <t>Бюдж_отч_объекты</t>
  </si>
  <si>
    <r>
      <t xml:space="preserve">Здесь консолидированный бюджет </t>
    </r>
    <r>
      <rPr>
        <b/>
        <sz val="9"/>
        <color rgb="FFFF0000"/>
        <rFont val="Calibri"/>
        <family val="2"/>
        <charset val="204"/>
        <scheme val="minor"/>
      </rPr>
      <t>детализируется по объектам</t>
    </r>
  </si>
  <si>
    <t>Исходные данные для финансовой модели</t>
  </si>
  <si>
    <t>Отчеты финансовой модели: P&amp;L, Cash Flow (CF), Balance Sheet (BS)</t>
  </si>
  <si>
    <t>Заполнение бюджетных форм в разрезе каждого объекта строительства</t>
  </si>
  <si>
    <t>Прогнозные БЮДЖЕТНЫЕ отчеты модели: БДР, БДДС, ПБ (прогнозный баланс)</t>
  </si>
  <si>
    <t>Детализация по объектам</t>
  </si>
  <si>
    <t>Справочник ключевых показателей модели (KPI)</t>
  </si>
  <si>
    <t>Основные структурные характеристики модели, справочники объектов/заказчиков/номенклатуры и т.д.</t>
  </si>
  <si>
    <t>Финмодель + Бюджетная модель</t>
  </si>
  <si>
    <t>+7(985)201-6607</t>
  </si>
  <si>
    <t>начало периода</t>
  </si>
  <si>
    <t>N12</t>
  </si>
  <si>
    <t>В данной ячейке посредством выпадающего списка значений с ячеек E11-E60 вкладки "структура" необходимо выбрать месяц начала периода моделирования. Сам период моделирования составляет два года с ежемесячной детализацией.</t>
  </si>
  <si>
    <t>кол-во объектов</t>
  </si>
  <si>
    <t>R15,T15</t>
  </si>
  <si>
    <t xml:space="preserve">Здесь указываются соответственно для первого и второго года моделирования плановые количества объектов строительства или плановые количества проектов. После чего в блоках ячеек R18-R29 и T18-T29 задаеются соответствующие сезонные процентные распределения стартов обсуждения и согласования стпроительных проектов/объектов по месяцам года. </t>
  </si>
  <si>
    <t>подписание договоров</t>
  </si>
  <si>
    <t>N33</t>
  </si>
  <si>
    <t>Задается %-нт подписанных договоров от общего количества объектов. В строке 33 далее задается распределение во времени процента подписания договоров. После чего в строке 36 рассчитывается количество стартов объектов по подписанным договорам.</t>
  </si>
  <si>
    <t>стоимость договора</t>
  </si>
  <si>
    <t>N36</t>
  </si>
  <si>
    <t>Задается средняя стоимость одного договора/объекта. В строке 41 рассчитывается общая стоимость заключеных договоров по всем объектам строительства. В строках 43-45 задается распределение этапов сдачи работ заказчикам в соответствии с заключенными договорами и соответственно в строке 48 производится расчет Бюджета доходов с НДС.</t>
  </si>
  <si>
    <t>поступления ДС</t>
  </si>
  <si>
    <t>стр60</t>
  </si>
  <si>
    <t>В блоке строк 51-58 задаются финансовые условия по оплатам от заказчиков. В строке 60 на основе данных финансовых условий производится расчет плана поступлений днежных средств (ДС).</t>
  </si>
  <si>
    <t>рентабельность</t>
  </si>
  <si>
    <t>N63</t>
  </si>
  <si>
    <t>Задается средняя целевая рентабельность проектов. На основании чего в строке 65 рассчитывается себестоимость проектов.</t>
  </si>
  <si>
    <t>стр68-79</t>
  </si>
  <si>
    <t>В блоке строк 68-79 посредством задания процентных долей в ячейках N68-N79 рассчитываются компоненты себестоимости, которые в свою очередь определяются набором из ячеек K11-K22 вкладки "структура", попадающих с помощью прямых формул в ячейки H68-H79.</t>
  </si>
  <si>
    <t>оборачиваемость с/с</t>
  </si>
  <si>
    <t>стр82-105</t>
  </si>
  <si>
    <t>В блоке строк с 82ой по 105ую задаются оборачиваемости для соответствующих компонент себестоимости (закупка материалов, изготовление, работы и т.п.) на основе которых производится расчет и отнесение к периодам закупки материалов и сырья, выполнения работ, изготовления полуфабрикатов и т.п.</t>
  </si>
  <si>
    <t>оборачиваемость ДС</t>
  </si>
  <si>
    <t>стр108-213</t>
  </si>
  <si>
    <t>В блоке строк со 108ой по 213ую задаются оборачиваемости для движения ДС для соответствующих компонент себестоимости (закупка материалов, изготовление, работы и т.п.), на основе которых производится расчет и отнесение к периодам оплат ДС за материалы и сырья, за выполненные работы, за изготовление полуфабрикатов и т.п.</t>
  </si>
  <si>
    <t>стр216-228</t>
  </si>
  <si>
    <t>В ячейках N219-N227 задаются %-нты зависимости каждого из пяти предлагаемых типов зависимых накладных расходов от выручки, на основе колторых в строках 216-228 производится расчет сумм накладных расходов для каждого типа, названия которых можно задать в ячейках E86,E88,E90,E92,E94 вкладки "KPI".</t>
  </si>
  <si>
    <t>постоянные расходы</t>
  </si>
  <si>
    <t>стр231-268</t>
  </si>
  <si>
    <t>Вручную задаются постоянные расходы.</t>
  </si>
  <si>
    <t>НДС и налог на прибыль</t>
  </si>
  <si>
    <t>стр277-287,326</t>
  </si>
  <si>
    <t>Производится задание ставок и расчет начислений и оплат по налогам на добавленную стоимость и на прибыль.</t>
  </si>
  <si>
    <t>кассовые разрывы</t>
  </si>
  <si>
    <t>стр291-323</t>
  </si>
  <si>
    <t>Путем применения классического подхода покрытия кассовых разрывов через кредитный овердрафт производится расчет необходимых объемов кредитования, а также начисления и оплат процентов по кредиту.</t>
  </si>
  <si>
    <t>Путем применения классических формул производится рассчет всех ключевых показателей трех основных форм финансовой отчетности.</t>
  </si>
  <si>
    <t>Все названия поставщиков/материалов/работ/ и т.д. вносятся через вкладку "структура"</t>
  </si>
  <si>
    <t>стр13-138</t>
  </si>
  <si>
    <t>Блок строк с 13той по 138ую - это типичный блок строк, в рамках которого пользователь вносит плановую информацию о том или ином объекте строительства, в данном случае "Объект-1". В моделе заложена возможность бюджетировать одновременно 5ть Объектов. Если необходимо добавить еще один объект, то необходимо данный блок строк просто скопировать ниже; задать во вкладке "структура" новый объект строительства и выбрать его в новом скопированном блоке.</t>
  </si>
  <si>
    <t>стр13-23</t>
  </si>
  <si>
    <t>В блоке строк с 13той по 23тью задаются параметры взаимодействия с Заказчиком: Выручка (реализация) в строке 17ть и приток денежных средств от реализации (сдачи этапов строительства) в строке 20ть. В случае если с данным заказчиком рассматриваются несколько типов работ, которые необходимо учитывать отдельно в управленческом учете, то данный блок необходимо скопировать, добавить необходимый тип работ в справочник работ во вкладке "структура" и вносить плановые данные в новом блоке.</t>
  </si>
  <si>
    <t>стр24-112</t>
  </si>
  <si>
    <t>В блоке строк с 24той по 112тую задаются плановые параметры себестоимости тех работ, которые заданы в строках 13-23, причем для каждой составляющей компоненты себестоимости выделяется свой блок строк, который аналогично можно копировать в случае недостаточности изначально заданной структуры.</t>
  </si>
  <si>
    <t>Накладные</t>
  </si>
  <si>
    <t>стр114-137</t>
  </si>
  <si>
    <t>Аналогично задаются плановые параметры по накладным расходам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</si>
</sst>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9]mmmm\ yyyy;@"/>
    <numFmt numFmtId="165" formatCode="dd/mm/yy;@"/>
    <numFmt numFmtId="166" formatCode="#,##0.0"/>
    <numFmt numFmtId="167" formatCode="0.0%"/>
  </numFmts>
  <fonts count="61" x14ac:knownFonts="1">
    <font>
      <sz val="11"/>
      <color theme="1"/>
      <name val="Calibri"/>
      <family val="2"/>
      <scheme val="minor"/>
    </font>
    <font>
      <sz val="8"/>
      <color theme="1"/>
      <name val="Calibri"/>
      <family val="2"/>
      <scheme val="minor"/>
    </font>
    <font>
      <sz val="9"/>
      <color theme="1"/>
      <name val="Calibri"/>
      <family val="2"/>
      <scheme val="minor"/>
    </font>
    <font>
      <b/>
      <sz val="9"/>
      <color theme="1"/>
      <name val="Calibri"/>
      <family val="2"/>
      <charset val="204"/>
      <scheme val="minor"/>
    </font>
    <font>
      <sz val="9"/>
      <color rgb="FFFF0000"/>
      <name val="Calibri"/>
      <family val="2"/>
      <scheme val="minor"/>
    </font>
    <font>
      <sz val="9"/>
      <color theme="1" tint="0.499984740745262"/>
      <name val="Calibri"/>
      <family val="2"/>
      <scheme val="minor"/>
    </font>
    <font>
      <sz val="9"/>
      <color theme="1"/>
      <name val="Calibri"/>
      <family val="2"/>
      <charset val="204"/>
      <scheme val="minor"/>
    </font>
    <font>
      <sz val="8"/>
      <color theme="0" tint="-0.249977111117893"/>
      <name val="Calibri"/>
      <family val="2"/>
      <scheme val="minor"/>
    </font>
    <font>
      <sz val="8"/>
      <color rgb="FFFF0000"/>
      <name val="Calibri"/>
      <family val="2"/>
      <scheme val="minor"/>
    </font>
    <font>
      <b/>
      <sz val="8"/>
      <color rgb="FFFF0000"/>
      <name val="Calibri"/>
      <family val="2"/>
      <charset val="204"/>
      <scheme val="minor"/>
    </font>
    <font>
      <b/>
      <sz val="8"/>
      <color theme="1"/>
      <name val="Calibri"/>
      <family val="2"/>
      <scheme val="minor"/>
    </font>
    <font>
      <sz val="9"/>
      <color theme="0" tint="-0.249977111117893"/>
      <name val="Calibri"/>
      <family val="2"/>
      <scheme val="minor"/>
    </font>
    <font>
      <b/>
      <sz val="9"/>
      <color theme="0" tint="-0.249977111117893"/>
      <name val="Calibri"/>
      <family val="2"/>
      <scheme val="minor"/>
    </font>
    <font>
      <b/>
      <sz val="9"/>
      <color theme="9" tint="-0.499984740745262"/>
      <name val="Calibri"/>
      <family val="2"/>
      <charset val="204"/>
      <scheme val="minor"/>
    </font>
    <font>
      <b/>
      <sz val="9"/>
      <color rgb="FFFF0000"/>
      <name val="Calibri"/>
      <family val="2"/>
      <charset val="204"/>
      <scheme val="minor"/>
    </font>
    <font>
      <b/>
      <sz val="8"/>
      <color theme="1"/>
      <name val="Calibri"/>
      <family val="2"/>
      <charset val="204"/>
      <scheme val="minor"/>
    </font>
    <font>
      <sz val="8"/>
      <color theme="1"/>
      <name val="Calibri"/>
      <family val="2"/>
      <charset val="204"/>
      <scheme val="minor"/>
    </font>
    <font>
      <b/>
      <sz val="8"/>
      <color rgb="FFFF0000"/>
      <name val="Calibri"/>
      <family val="2"/>
      <scheme val="minor"/>
    </font>
    <font>
      <b/>
      <sz val="8"/>
      <color theme="9" tint="-0.499984740745262"/>
      <name val="Calibri"/>
      <family val="2"/>
      <scheme val="minor"/>
    </font>
    <font>
      <sz val="8"/>
      <color rgb="FFC00000"/>
      <name val="Calibri"/>
      <family val="2"/>
      <scheme val="minor"/>
    </font>
    <font>
      <b/>
      <sz val="9"/>
      <name val="Calibri"/>
      <family val="2"/>
      <charset val="204"/>
      <scheme val="minor"/>
    </font>
    <font>
      <sz val="9"/>
      <name val="Calibri"/>
      <family val="2"/>
      <charset val="204"/>
      <scheme val="minor"/>
    </font>
    <font>
      <sz val="9"/>
      <color rgb="FFFF0000"/>
      <name val="Calibri"/>
      <family val="2"/>
      <charset val="204"/>
      <scheme val="minor"/>
    </font>
    <font>
      <sz val="9"/>
      <color theme="9" tint="-0.499984740745262"/>
      <name val="Calibri"/>
      <family val="2"/>
      <charset val="204"/>
      <scheme val="minor"/>
    </font>
    <font>
      <sz val="8"/>
      <color theme="1" tint="0.499984740745262"/>
      <name val="Calibri"/>
      <family val="2"/>
      <scheme val="minor"/>
    </font>
    <font>
      <b/>
      <sz val="8"/>
      <color theme="1" tint="0.499984740745262"/>
      <name val="Calibri"/>
      <family val="2"/>
      <scheme val="minor"/>
    </font>
    <font>
      <b/>
      <sz val="9"/>
      <color rgb="FFC00000"/>
      <name val="Calibri"/>
      <family val="2"/>
      <charset val="204"/>
      <scheme val="minor"/>
    </font>
    <font>
      <b/>
      <sz val="8"/>
      <color theme="1" tint="0.499984740745262"/>
      <name val="Calibri"/>
      <family val="2"/>
      <charset val="204"/>
      <scheme val="minor"/>
    </font>
    <font>
      <sz val="8"/>
      <color theme="1" tint="0.499984740745262"/>
      <name val="Calibri"/>
      <family val="2"/>
      <charset val="204"/>
      <scheme val="minor"/>
    </font>
    <font>
      <sz val="8"/>
      <color rgb="FFC00000"/>
      <name val="Calibri"/>
      <family val="2"/>
      <charset val="204"/>
      <scheme val="minor"/>
    </font>
    <font>
      <sz val="9"/>
      <color rgb="FFC00000"/>
      <name val="Calibri"/>
      <family val="2"/>
      <charset val="204"/>
      <scheme val="minor"/>
    </font>
    <font>
      <b/>
      <sz val="8"/>
      <name val="Calibri"/>
      <family val="2"/>
      <charset val="204"/>
      <scheme val="minor"/>
    </font>
    <font>
      <b/>
      <sz val="8"/>
      <color rgb="FFC00000"/>
      <name val="Calibri"/>
      <family val="2"/>
      <charset val="204"/>
      <scheme val="minor"/>
    </font>
    <font>
      <sz val="8"/>
      <name val="Calibri"/>
      <family val="2"/>
      <charset val="204"/>
      <scheme val="minor"/>
    </font>
    <font>
      <sz val="8"/>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i/>
      <sz val="9"/>
      <color rgb="FFFF0000"/>
      <name val="Calibri"/>
      <family val="2"/>
      <charset val="204"/>
      <scheme val="minor"/>
    </font>
    <font>
      <b/>
      <sz val="8"/>
      <color theme="0"/>
      <name val="Calibri"/>
      <family val="2"/>
      <scheme val="minor"/>
    </font>
    <font>
      <sz val="8"/>
      <color theme="0" tint="-0.14999847407452621"/>
      <name val="Calibri"/>
      <family val="2"/>
      <scheme val="minor"/>
    </font>
    <font>
      <b/>
      <sz val="8"/>
      <color theme="0" tint="-0.14999847407452621"/>
      <name val="Calibri"/>
      <family val="2"/>
      <scheme val="minor"/>
    </font>
    <font>
      <sz val="8"/>
      <color theme="0" tint="-0.14999847407452621"/>
      <name val="Calibri"/>
      <family val="2"/>
      <charset val="204"/>
      <scheme val="minor"/>
    </font>
    <font>
      <sz val="8"/>
      <color theme="0"/>
      <name val="Calibri"/>
      <family val="2"/>
      <charset val="204"/>
      <scheme val="minor"/>
    </font>
    <font>
      <b/>
      <sz val="8"/>
      <color theme="0" tint="-0.14999847407452621"/>
      <name val="Calibri"/>
      <family val="2"/>
      <charset val="204"/>
      <scheme val="minor"/>
    </font>
    <font>
      <b/>
      <sz val="8"/>
      <color theme="0"/>
      <name val="Calibri"/>
      <family val="2"/>
      <charset val="204"/>
      <scheme val="minor"/>
    </font>
    <font>
      <sz val="9"/>
      <name val="Calibri"/>
      <family val="2"/>
      <scheme val="minor"/>
    </font>
    <font>
      <b/>
      <sz val="9"/>
      <name val="Calibri"/>
      <family val="2"/>
      <scheme val="minor"/>
    </font>
    <font>
      <sz val="9"/>
      <color theme="0" tint="-0.499984740745262"/>
      <name val="Calibri"/>
      <family val="2"/>
      <scheme val="minor"/>
    </font>
    <font>
      <b/>
      <sz val="9"/>
      <color theme="0"/>
      <name val="Calibri"/>
      <family val="2"/>
      <charset val="204"/>
      <scheme val="minor"/>
    </font>
    <font>
      <b/>
      <sz val="8"/>
      <color theme="9" tint="-0.499984740745262"/>
      <name val="Calibri"/>
      <family val="2"/>
      <charset val="204"/>
      <scheme val="minor"/>
    </font>
    <font>
      <sz val="8"/>
      <color theme="0" tint="-0.499984740745262"/>
      <name val="Calibri"/>
      <family val="2"/>
      <charset val="204"/>
      <scheme val="minor"/>
    </font>
    <font>
      <sz val="9"/>
      <color theme="0"/>
      <name val="Calibri"/>
      <family val="2"/>
      <charset val="204"/>
      <scheme val="minor"/>
    </font>
    <font>
      <sz val="8"/>
      <color theme="9" tint="-0.499984740745262"/>
      <name val="Calibri"/>
      <family val="2"/>
      <charset val="204"/>
      <scheme val="minor"/>
    </font>
    <font>
      <sz val="8"/>
      <color rgb="FFFF0000"/>
      <name val="Calibri"/>
      <family val="2"/>
      <charset val="204"/>
      <scheme val="minor"/>
    </font>
    <font>
      <b/>
      <sz val="9"/>
      <color rgb="FFFF0000"/>
      <name val="Calibri"/>
      <family val="2"/>
      <scheme val="minor"/>
    </font>
    <font>
      <b/>
      <sz val="9"/>
      <color theme="1"/>
      <name val="Calibri"/>
      <family val="2"/>
      <scheme val="minor"/>
    </font>
    <font>
      <b/>
      <sz val="9"/>
      <color theme="9" tint="-0.499984740745262"/>
      <name val="Calibri"/>
      <family val="2"/>
      <scheme val="minor"/>
    </font>
    <font>
      <b/>
      <sz val="10"/>
      <color theme="0"/>
      <name val="Calibri"/>
      <family val="2"/>
      <charset val="204"/>
      <scheme val="minor"/>
    </font>
    <font>
      <b/>
      <sz val="9"/>
      <color theme="6" tint="-0.499984740745262"/>
      <name val="Calibri"/>
      <family val="2"/>
      <charset val="204"/>
      <scheme val="minor"/>
    </font>
    <font>
      <i/>
      <sz val="9"/>
      <color rgb="FFFF0000"/>
      <name val="Calibri"/>
      <family val="2"/>
      <charset val="204"/>
      <scheme val="min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499984740745262"/>
        <bgColor indexed="64"/>
      </patternFill>
    </fill>
  </fills>
  <borders count="48">
    <border>
      <left/>
      <right/>
      <top/>
      <bottom/>
      <diagonal/>
    </border>
    <border>
      <left style="dashed">
        <color auto="1"/>
      </left>
      <right style="dashed">
        <color auto="1"/>
      </right>
      <top style="dashed">
        <color auto="1"/>
      </top>
      <bottom style="dashed">
        <color auto="1"/>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dashed">
        <color auto="1"/>
      </right>
      <top style="thin">
        <color theme="1" tint="0.499984740745262"/>
      </top>
      <bottom style="thin">
        <color theme="1" tint="0.499984740745262"/>
      </bottom>
      <diagonal/>
    </border>
    <border>
      <left/>
      <right/>
      <top/>
      <bottom style="thin">
        <color theme="0" tint="-0.24994659260841701"/>
      </bottom>
      <diagonal/>
    </border>
    <border>
      <left/>
      <right/>
      <top style="thin">
        <color theme="0" tint="-0.24994659260841701"/>
      </top>
      <bottom/>
      <diagonal/>
    </border>
    <border>
      <left style="thin">
        <color theme="4" tint="0.79998168889431442"/>
      </left>
      <right style="thin">
        <color theme="4" tint="0.79998168889431442"/>
      </right>
      <top/>
      <bottom style="thin">
        <color theme="0" tint="-0.24994659260841701"/>
      </bottom>
      <diagonal/>
    </border>
    <border>
      <left style="thin">
        <color theme="4" tint="0.79998168889431442"/>
      </left>
      <right style="thin">
        <color theme="4" tint="0.79998168889431442"/>
      </right>
      <top style="thin">
        <color theme="0" tint="-0.24994659260841701"/>
      </top>
      <bottom/>
      <diagonal/>
    </border>
    <border>
      <left style="thin">
        <color auto="1"/>
      </left>
      <right style="thin">
        <color auto="1"/>
      </right>
      <top style="dashed">
        <color auto="1"/>
      </top>
      <bottom style="thin">
        <color auto="1"/>
      </bottom>
      <diagonal/>
    </border>
    <border>
      <left/>
      <right/>
      <top/>
      <bottom style="thin">
        <color theme="1" tint="0.499984740745262"/>
      </bottom>
      <diagonal/>
    </border>
    <border>
      <left style="thin">
        <color theme="4" tint="0.79998168889431442"/>
      </left>
      <right style="thin">
        <color theme="4" tint="0.79998168889431442"/>
      </right>
      <top/>
      <bottom style="thin">
        <color theme="1" tint="0.499984740745262"/>
      </bottom>
      <diagonal/>
    </border>
    <border>
      <left/>
      <right/>
      <top style="thin">
        <color theme="1" tint="0.499984740745262"/>
      </top>
      <bottom style="thin">
        <color theme="1" tint="0.499984740745262"/>
      </bottom>
      <diagonal/>
    </border>
    <border>
      <left/>
      <right style="thin">
        <color theme="4" tint="0.79998168889431442"/>
      </right>
      <top/>
      <bottom style="thin">
        <color theme="1" tint="0.499984740745262"/>
      </bottom>
      <diagonal/>
    </border>
    <border>
      <left/>
      <right style="thin">
        <color theme="4" tint="0.79998168889431442"/>
      </right>
      <top style="thin">
        <color theme="1" tint="0.499984740745262"/>
      </top>
      <bottom style="thin">
        <color theme="1" tint="0.499984740745262"/>
      </bottom>
      <diagonal/>
    </border>
    <border>
      <left style="thick">
        <color theme="3" tint="0.39994506668294322"/>
      </left>
      <right style="medium">
        <color theme="3" tint="0.39994506668294322"/>
      </right>
      <top style="medium">
        <color theme="3" tint="0.39994506668294322"/>
      </top>
      <bottom style="medium">
        <color theme="3" tint="0.39994506668294322"/>
      </bottom>
      <diagonal/>
    </border>
    <border>
      <left/>
      <right/>
      <top style="thin">
        <color theme="0" tint="-0.24994659260841701"/>
      </top>
      <bottom style="thin">
        <color theme="0" tint="-0.24994659260841701"/>
      </bottom>
      <diagonal/>
    </border>
    <border>
      <left/>
      <right/>
      <top style="thin">
        <color theme="0" tint="-0.24994659260841701"/>
      </top>
      <bottom style="thin">
        <color theme="1" tint="0.499984740745262"/>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thin">
        <color auto="1"/>
      </top>
      <bottom style="thin">
        <color auto="1"/>
      </bottom>
      <diagonal/>
    </border>
    <border>
      <left/>
      <right/>
      <top style="thin">
        <color theme="1" tint="0.499984740745262"/>
      </top>
      <bottom style="thin">
        <color theme="0" tint="-0.24994659260841701"/>
      </bottom>
      <diagonal/>
    </border>
    <border>
      <left style="thin">
        <color theme="4" tint="0.79998168889431442"/>
      </left>
      <right style="thin">
        <color theme="4" tint="0.79998168889431442"/>
      </right>
      <top style="thin">
        <color theme="1" tint="0.499984740745262"/>
      </top>
      <bottom style="thin">
        <color theme="0" tint="-0.24994659260841701"/>
      </bottom>
      <diagonal/>
    </border>
    <border>
      <left style="thin">
        <color theme="4" tint="0.79998168889431442"/>
      </left>
      <right style="thin">
        <color theme="4" tint="0.79998168889431442"/>
      </right>
      <top style="thin">
        <color theme="0" tint="-0.24994659260841701"/>
      </top>
      <bottom style="thin">
        <color theme="1" tint="0.499984740745262"/>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right/>
      <top style="dashed">
        <color auto="1"/>
      </top>
      <bottom style="thin">
        <color theme="1" tint="0.499984740745262"/>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4" tint="0.79998168889431442"/>
      </right>
      <top style="thin">
        <color theme="9" tint="-0.24994659260841701"/>
      </top>
      <bottom style="thin">
        <color theme="9" tint="-0.24994659260841701"/>
      </bottom>
      <diagonal/>
    </border>
    <border>
      <left style="thin">
        <color theme="4" tint="0.79998168889431442"/>
      </left>
      <right style="thin">
        <color theme="4" tint="0.79998168889431442"/>
      </right>
      <top style="thin">
        <color theme="9" tint="-0.24994659260841701"/>
      </top>
      <bottom style="thin">
        <color theme="9" tint="-0.24994659260841701"/>
      </bottom>
      <diagonal/>
    </border>
    <border>
      <left style="thin">
        <color theme="4" tint="0.79998168889431442"/>
      </left>
      <right style="thin">
        <color theme="9" tint="-0.24994659260841701"/>
      </right>
      <top style="thin">
        <color theme="9" tint="-0.24994659260841701"/>
      </top>
      <bottom style="thin">
        <color theme="9" tint="-0.24994659260841701"/>
      </bottom>
      <diagonal/>
    </border>
    <border>
      <left style="thin">
        <color theme="1" tint="0.499984740745262"/>
      </left>
      <right style="thin">
        <color theme="4" tint="0.7999816888943144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1" tint="0.499984740745262"/>
      </top>
      <bottom style="thin">
        <color theme="1" tint="0.499984740745262"/>
      </bottom>
      <diagonal/>
    </border>
    <border>
      <left style="thin">
        <color theme="4" tint="0.7999816888943144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s>
  <cellStyleXfs count="1">
    <xf numFmtId="0" fontId="0" fillId="0" borderId="0"/>
  </cellStyleXfs>
  <cellXfs count="346">
    <xf numFmtId="0" fontId="0" fillId="0" borderId="0" xfId="0"/>
    <xf numFmtId="0" fontId="1" fillId="0" borderId="0" xfId="0" applyFont="1"/>
    <xf numFmtId="0" fontId="2" fillId="0" borderId="0" xfId="0" applyFont="1"/>
    <xf numFmtId="0" fontId="2" fillId="2" borderId="0" xfId="0" applyFont="1" applyFill="1"/>
    <xf numFmtId="0" fontId="3" fillId="2" borderId="0" xfId="0" applyFont="1" applyFill="1"/>
    <xf numFmtId="0" fontId="3" fillId="0" borderId="0" xfId="0" applyFont="1"/>
    <xf numFmtId="0" fontId="3" fillId="2" borderId="1" xfId="0" applyFont="1" applyFill="1" applyBorder="1"/>
    <xf numFmtId="0" fontId="4" fillId="2" borderId="0" xfId="0" applyFont="1" applyFill="1" applyAlignment="1">
      <alignment horizontal="center" vertical="center"/>
    </xf>
    <xf numFmtId="0" fontId="2" fillId="4" borderId="0" xfId="0" applyFont="1" applyFill="1"/>
    <xf numFmtId="0" fontId="5" fillId="3" borderId="0" xfId="0" applyFont="1" applyFill="1"/>
    <xf numFmtId="164" fontId="3" fillId="2" borderId="1" xfId="0" applyNumberFormat="1" applyFont="1" applyFill="1" applyBorder="1"/>
    <xf numFmtId="164" fontId="6" fillId="2" borderId="1" xfId="0" applyNumberFormat="1" applyFont="1" applyFill="1" applyBorder="1"/>
    <xf numFmtId="0" fontId="1" fillId="2" borderId="0" xfId="0" applyFont="1" applyFill="1"/>
    <xf numFmtId="0" fontId="8" fillId="2" borderId="0" xfId="0" applyFont="1" applyFill="1"/>
    <xf numFmtId="0" fontId="8" fillId="0" borderId="0" xfId="0" applyFont="1"/>
    <xf numFmtId="0" fontId="9" fillId="2" borderId="0" xfId="0" applyFont="1" applyFill="1"/>
    <xf numFmtId="0" fontId="7" fillId="2" borderId="0" xfId="0" applyFont="1" applyFill="1" applyAlignment="1">
      <alignment horizontal="right"/>
    </xf>
    <xf numFmtId="0" fontId="7" fillId="0" borderId="0" xfId="0" applyFont="1" applyAlignment="1">
      <alignment horizontal="right"/>
    </xf>
    <xf numFmtId="0" fontId="10" fillId="2" borderId="0" xfId="0" applyFont="1" applyFill="1"/>
    <xf numFmtId="0" fontId="11" fillId="2" borderId="0" xfId="0" applyFont="1" applyFill="1"/>
    <xf numFmtId="0" fontId="13" fillId="2" borderId="0" xfId="0" applyFont="1" applyFill="1" applyAlignment="1">
      <alignment horizontal="center" vertical="center"/>
    </xf>
    <xf numFmtId="0" fontId="13" fillId="0" borderId="0" xfId="0" applyFont="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5" fillId="2" borderId="0" xfId="0" applyFont="1" applyFill="1"/>
    <xf numFmtId="0" fontId="16" fillId="2" borderId="0" xfId="0" applyFont="1" applyFill="1"/>
    <xf numFmtId="0" fontId="16" fillId="0" borderId="0" xfId="0" applyFont="1"/>
    <xf numFmtId="165" fontId="15" fillId="5" borderId="2" xfId="0" applyNumberFormat="1" applyFont="1" applyFill="1" applyBorder="1"/>
    <xf numFmtId="165" fontId="15" fillId="5" borderId="3" xfId="0" applyNumberFormat="1" applyFont="1" applyFill="1" applyBorder="1"/>
    <xf numFmtId="0" fontId="2" fillId="6" borderId="0" xfId="0" applyFont="1" applyFill="1"/>
    <xf numFmtId="0" fontId="16" fillId="6" borderId="0" xfId="0" applyFont="1" applyFill="1"/>
    <xf numFmtId="3" fontId="3" fillId="2" borderId="1" xfId="0" applyNumberFormat="1" applyFont="1" applyFill="1" applyBorder="1"/>
    <xf numFmtId="9" fontId="3" fillId="2" borderId="0" xfId="0" applyNumberFormat="1" applyFont="1" applyFill="1"/>
    <xf numFmtId="0" fontId="6" fillId="2" borderId="1" xfId="0" applyNumberFormat="1" applyFont="1" applyFill="1" applyBorder="1"/>
    <xf numFmtId="0" fontId="17" fillId="2" borderId="0" xfId="0" applyFont="1" applyFill="1" applyAlignment="1">
      <alignment horizontal="center" vertical="center"/>
    </xf>
    <xf numFmtId="0" fontId="18" fillId="2" borderId="0" xfId="0" applyFont="1" applyFill="1" applyAlignment="1">
      <alignment horizontal="center" vertical="center"/>
    </xf>
    <xf numFmtId="9" fontId="1" fillId="2" borderId="0" xfId="0" applyNumberFormat="1" applyFont="1" applyFill="1"/>
    <xf numFmtId="9" fontId="1" fillId="2" borderId="1" xfId="0" applyNumberFormat="1" applyFont="1" applyFill="1" applyBorder="1"/>
    <xf numFmtId="0" fontId="3" fillId="3" borderId="0" xfId="0" applyFont="1" applyFill="1"/>
    <xf numFmtId="0" fontId="15" fillId="3" borderId="0" xfId="0" applyFont="1" applyFill="1"/>
    <xf numFmtId="2" fontId="2" fillId="2" borderId="5" xfId="0" applyNumberFormat="1" applyFont="1" applyFill="1" applyBorder="1"/>
    <xf numFmtId="2" fontId="2" fillId="2" borderId="6" xfId="0" applyNumberFormat="1" applyFont="1" applyFill="1" applyBorder="1"/>
    <xf numFmtId="2" fontId="3" fillId="2" borderId="5" xfId="0" applyNumberFormat="1" applyFont="1" applyFill="1" applyBorder="1"/>
    <xf numFmtId="2" fontId="3" fillId="2" borderId="6" xfId="0" applyNumberFormat="1" applyFont="1" applyFill="1" applyBorder="1"/>
    <xf numFmtId="2" fontId="1" fillId="2" borderId="5" xfId="0" applyNumberFormat="1" applyFont="1" applyFill="1" applyBorder="1"/>
    <xf numFmtId="2" fontId="1" fillId="2" borderId="6" xfId="0" applyNumberFormat="1" applyFont="1" applyFill="1" applyBorder="1"/>
    <xf numFmtId="3" fontId="3" fillId="3" borderId="5" xfId="0" applyNumberFormat="1" applyFont="1" applyFill="1" applyBorder="1"/>
    <xf numFmtId="3" fontId="3" fillId="3" borderId="0" xfId="0" applyNumberFormat="1" applyFont="1" applyFill="1"/>
    <xf numFmtId="9" fontId="3" fillId="2" borderId="1" xfId="0" applyNumberFormat="1" applyFont="1" applyFill="1" applyBorder="1"/>
    <xf numFmtId="2" fontId="14" fillId="2" borderId="4"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xf>
    <xf numFmtId="9" fontId="3" fillId="2" borderId="4" xfId="0" applyNumberFormat="1" applyFont="1" applyFill="1" applyBorder="1"/>
    <xf numFmtId="9" fontId="2" fillId="2" borderId="5" xfId="0" applyNumberFormat="1" applyFont="1" applyFill="1" applyBorder="1"/>
    <xf numFmtId="9" fontId="3" fillId="2" borderId="7" xfId="0" applyNumberFormat="1" applyFont="1" applyFill="1" applyBorder="1"/>
    <xf numFmtId="2" fontId="4" fillId="2" borderId="5" xfId="0" applyNumberFormat="1" applyFont="1" applyFill="1" applyBorder="1"/>
    <xf numFmtId="9" fontId="3" fillId="2" borderId="8" xfId="0" applyNumberFormat="1" applyFont="1" applyFill="1" applyBorder="1"/>
    <xf numFmtId="0" fontId="3" fillId="7" borderId="0" xfId="0" applyFont="1" applyFill="1"/>
    <xf numFmtId="0" fontId="15" fillId="7" borderId="0" xfId="0" applyFont="1" applyFill="1"/>
    <xf numFmtId="3" fontId="3" fillId="7" borderId="0" xfId="0" applyNumberFormat="1" applyFont="1" applyFill="1"/>
    <xf numFmtId="3" fontId="3" fillId="7" borderId="5" xfId="0" applyNumberFormat="1" applyFont="1" applyFill="1" applyBorder="1"/>
    <xf numFmtId="0" fontId="2" fillId="8" borderId="0" xfId="0" applyFont="1" applyFill="1"/>
    <xf numFmtId="0" fontId="13" fillId="9" borderId="0" xfId="0" applyFont="1" applyFill="1"/>
    <xf numFmtId="0" fontId="12" fillId="2" borderId="0" xfId="0" applyFont="1" applyFill="1" applyAlignment="1">
      <alignment horizontal="center" vertical="center"/>
    </xf>
    <xf numFmtId="0" fontId="3" fillId="10" borderId="0" xfId="0" applyFont="1" applyFill="1"/>
    <xf numFmtId="0" fontId="15" fillId="10" borderId="0" xfId="0" applyFont="1" applyFill="1"/>
    <xf numFmtId="3" fontId="3" fillId="10" borderId="0" xfId="0" applyNumberFormat="1" applyFont="1" applyFill="1"/>
    <xf numFmtId="3" fontId="3" fillId="10" borderId="5" xfId="0" applyNumberFormat="1" applyFont="1" applyFill="1" applyBorder="1"/>
    <xf numFmtId="0" fontId="3" fillId="11" borderId="0" xfId="0" applyFont="1" applyFill="1"/>
    <xf numFmtId="0" fontId="15" fillId="11" borderId="0" xfId="0" applyFont="1" applyFill="1"/>
    <xf numFmtId="3" fontId="3" fillId="11" borderId="0" xfId="0" applyNumberFormat="1" applyFont="1" applyFill="1"/>
    <xf numFmtId="3" fontId="3" fillId="11" borderId="5" xfId="0" applyNumberFormat="1" applyFont="1" applyFill="1" applyBorder="1"/>
    <xf numFmtId="0" fontId="2" fillId="12" borderId="0" xfId="0" applyFont="1" applyFill="1"/>
    <xf numFmtId="2" fontId="17" fillId="2" borderId="4" xfId="0" applyNumberFormat="1" applyFont="1" applyFill="1" applyBorder="1" applyAlignment="1">
      <alignment horizontal="center" vertical="center"/>
    </xf>
    <xf numFmtId="0" fontId="19" fillId="2" borderId="0" xfId="0" applyFont="1" applyFill="1"/>
    <xf numFmtId="3" fontId="2" fillId="2" borderId="0" xfId="0" applyNumberFormat="1" applyFont="1" applyFill="1"/>
    <xf numFmtId="3" fontId="14" fillId="2" borderId="4" xfId="0" applyNumberFormat="1" applyFont="1" applyFill="1" applyBorder="1" applyAlignment="1">
      <alignment horizontal="center" vertical="center"/>
    </xf>
    <xf numFmtId="3" fontId="2" fillId="2" borderId="5" xfId="0" applyNumberFormat="1" applyFont="1" applyFill="1" applyBorder="1"/>
    <xf numFmtId="9" fontId="3" fillId="11" borderId="0" xfId="0" applyNumberFormat="1" applyFont="1" applyFill="1"/>
    <xf numFmtId="166" fontId="3" fillId="2" borderId="1" xfId="0" applyNumberFormat="1" applyFont="1" applyFill="1" applyBorder="1"/>
    <xf numFmtId="0" fontId="2" fillId="13" borderId="0" xfId="0" applyFont="1" applyFill="1"/>
    <xf numFmtId="0" fontId="2" fillId="2" borderId="9" xfId="0" applyFont="1" applyFill="1" applyBorder="1"/>
    <xf numFmtId="0" fontId="2" fillId="2" borderId="10" xfId="0" applyFont="1" applyFill="1" applyBorder="1"/>
    <xf numFmtId="3" fontId="2" fillId="2" borderId="9" xfId="0" applyNumberFormat="1" applyFont="1" applyFill="1" applyBorder="1"/>
    <xf numFmtId="3" fontId="2" fillId="2" borderId="10" xfId="0" applyNumberFormat="1" applyFont="1" applyFill="1" applyBorder="1"/>
    <xf numFmtId="3" fontId="2" fillId="2" borderId="11" xfId="0" applyNumberFormat="1" applyFont="1" applyFill="1" applyBorder="1"/>
    <xf numFmtId="3" fontId="2" fillId="2" borderId="12" xfId="0" applyNumberFormat="1" applyFont="1" applyFill="1" applyBorder="1"/>
    <xf numFmtId="0" fontId="20" fillId="2" borderId="0" xfId="0" applyFont="1" applyFill="1"/>
    <xf numFmtId="0" fontId="21" fillId="2" borderId="0" xfId="0" applyFont="1" applyFill="1"/>
    <xf numFmtId="0" fontId="6" fillId="2" borderId="0" xfId="0" applyFont="1" applyFill="1"/>
    <xf numFmtId="0" fontId="6" fillId="3" borderId="0" xfId="0" applyFont="1" applyFill="1"/>
    <xf numFmtId="0" fontId="16" fillId="3" borderId="0" xfId="0" applyFont="1" applyFill="1"/>
    <xf numFmtId="3" fontId="6" fillId="3" borderId="0" xfId="0" applyNumberFormat="1" applyFont="1" applyFill="1"/>
    <xf numFmtId="3" fontId="6" fillId="3" borderId="5" xfId="0" applyNumberFormat="1" applyFont="1" applyFill="1" applyBorder="1"/>
    <xf numFmtId="2" fontId="6" fillId="2" borderId="6" xfId="0" applyNumberFormat="1" applyFont="1" applyFill="1" applyBorder="1"/>
    <xf numFmtId="0" fontId="6" fillId="0" borderId="0" xfId="0" applyFont="1"/>
    <xf numFmtId="3" fontId="2" fillId="2" borderId="0" xfId="0" applyNumberFormat="1" applyFont="1" applyFill="1" applyBorder="1"/>
    <xf numFmtId="167" fontId="3" fillId="2" borderId="1" xfId="0" applyNumberFormat="1" applyFont="1" applyFill="1" applyBorder="1"/>
    <xf numFmtId="2" fontId="2" fillId="2" borderId="0" xfId="0" applyNumberFormat="1" applyFont="1" applyFill="1" applyBorder="1"/>
    <xf numFmtId="3" fontId="2" fillId="2" borderId="1" xfId="0" applyNumberFormat="1" applyFont="1" applyFill="1" applyBorder="1"/>
    <xf numFmtId="3" fontId="2" fillId="2" borderId="13" xfId="0" applyNumberFormat="1" applyFont="1" applyFill="1" applyBorder="1"/>
    <xf numFmtId="0" fontId="2" fillId="11" borderId="0" xfId="0" applyFont="1" applyFill="1"/>
    <xf numFmtId="0" fontId="24" fillId="2" borderId="0" xfId="0" applyFont="1" applyFill="1"/>
    <xf numFmtId="0" fontId="25" fillId="2" borderId="0" xfId="0" applyFont="1" applyFill="1"/>
    <xf numFmtId="0" fontId="24" fillId="0" borderId="0" xfId="0" applyFont="1"/>
    <xf numFmtId="0" fontId="3" fillId="14" borderId="0" xfId="0" applyFont="1" applyFill="1"/>
    <xf numFmtId="0" fontId="15" fillId="14" borderId="0" xfId="0" applyFont="1" applyFill="1"/>
    <xf numFmtId="9" fontId="3" fillId="14" borderId="0" xfId="0" applyNumberFormat="1" applyFont="1" applyFill="1"/>
    <xf numFmtId="3" fontId="3" fillId="14" borderId="0" xfId="0" applyNumberFormat="1" applyFont="1" applyFill="1"/>
    <xf numFmtId="3" fontId="3" fillId="14" borderId="5" xfId="0" applyNumberFormat="1" applyFont="1" applyFill="1" applyBorder="1"/>
    <xf numFmtId="0" fontId="2" fillId="15" borderId="0" xfId="0" applyFont="1" applyFill="1"/>
    <xf numFmtId="0" fontId="6" fillId="10" borderId="0" xfId="0" applyFont="1" applyFill="1"/>
    <xf numFmtId="0" fontId="16" fillId="10" borderId="0" xfId="0" applyFont="1" applyFill="1"/>
    <xf numFmtId="3" fontId="6" fillId="10" borderId="0" xfId="0" applyNumberFormat="1" applyFont="1" applyFill="1"/>
    <xf numFmtId="3" fontId="6" fillId="10" borderId="5" xfId="0" applyNumberFormat="1" applyFont="1" applyFill="1" applyBorder="1"/>
    <xf numFmtId="0" fontId="27" fillId="2" borderId="0" xfId="0" applyFont="1" applyFill="1"/>
    <xf numFmtId="2" fontId="22" fillId="2" borderId="4" xfId="0" applyNumberFormat="1" applyFont="1" applyFill="1" applyBorder="1" applyAlignment="1">
      <alignment horizontal="center" vertical="center"/>
    </xf>
    <xf numFmtId="0" fontId="23" fillId="2" borderId="0" xfId="0" applyFont="1" applyFill="1" applyAlignment="1">
      <alignment horizontal="center" vertical="center"/>
    </xf>
    <xf numFmtId="3" fontId="3" fillId="2" borderId="0" xfId="0" applyNumberFormat="1" applyFont="1" applyFill="1"/>
    <xf numFmtId="0" fontId="22" fillId="2" borderId="0" xfId="0" applyFont="1" applyFill="1" applyAlignment="1">
      <alignment horizontal="center" vertical="center"/>
    </xf>
    <xf numFmtId="0" fontId="24" fillId="2" borderId="0" xfId="0" applyFont="1" applyFill="1" applyAlignment="1">
      <alignment horizontal="right"/>
    </xf>
    <xf numFmtId="0" fontId="25" fillId="2" borderId="0" xfId="0" applyFont="1" applyFill="1" applyAlignment="1">
      <alignment horizontal="right"/>
    </xf>
    <xf numFmtId="0" fontId="24" fillId="0" borderId="0" xfId="0" applyFont="1" applyAlignment="1">
      <alignment horizontal="right"/>
    </xf>
    <xf numFmtId="3" fontId="3" fillId="2" borderId="14" xfId="0" applyNumberFormat="1" applyFont="1" applyFill="1" applyBorder="1"/>
    <xf numFmtId="0" fontId="28" fillId="2" borderId="0" xfId="0" applyFont="1" applyFill="1" applyAlignment="1">
      <alignment horizontal="right"/>
    </xf>
    <xf numFmtId="0" fontId="16" fillId="2" borderId="14" xfId="0" applyFont="1" applyFill="1" applyBorder="1"/>
    <xf numFmtId="3" fontId="6" fillId="2" borderId="15" xfId="0" applyNumberFormat="1" applyFont="1" applyFill="1" applyBorder="1"/>
    <xf numFmtId="0" fontId="1" fillId="2" borderId="0" xfId="0" applyFont="1" applyFill="1" applyAlignment="1">
      <alignment horizontal="left" indent="1"/>
    </xf>
    <xf numFmtId="0" fontId="2" fillId="2" borderId="0" xfId="0" applyFont="1" applyFill="1" applyAlignment="1">
      <alignment horizontal="left" indent="1"/>
    </xf>
    <xf numFmtId="0" fontId="6" fillId="2" borderId="14" xfId="0" applyFont="1" applyFill="1" applyBorder="1" applyAlignment="1">
      <alignment horizontal="left" indent="1"/>
    </xf>
    <xf numFmtId="0" fontId="29" fillId="2" borderId="0" xfId="0" applyFont="1" applyFill="1"/>
    <xf numFmtId="0" fontId="26" fillId="2" borderId="0" xfId="0" applyFont="1" applyFill="1" applyAlignment="1">
      <alignment horizontal="center" vertical="center"/>
    </xf>
    <xf numFmtId="0" fontId="30" fillId="2" borderId="0" xfId="0" applyFont="1" applyFill="1"/>
    <xf numFmtId="3" fontId="30" fillId="2" borderId="0" xfId="0" applyNumberFormat="1" applyFont="1" applyFill="1"/>
    <xf numFmtId="3" fontId="3" fillId="3" borderId="4" xfId="0" applyNumberFormat="1" applyFont="1" applyFill="1" applyBorder="1"/>
    <xf numFmtId="0" fontId="20" fillId="3" borderId="0" xfId="0" applyFont="1" applyFill="1"/>
    <xf numFmtId="0" fontId="31" fillId="3" borderId="0" xfId="0" applyFont="1" applyFill="1"/>
    <xf numFmtId="0" fontId="31" fillId="2" borderId="0" xfId="0" applyFont="1" applyFill="1"/>
    <xf numFmtId="0" fontId="20" fillId="2" borderId="0" xfId="0" applyFont="1" applyFill="1" applyAlignment="1">
      <alignment horizontal="center" vertical="center"/>
    </xf>
    <xf numFmtId="3" fontId="20" fillId="3" borderId="0" xfId="0" applyNumberFormat="1" applyFont="1" applyFill="1"/>
    <xf numFmtId="2" fontId="20" fillId="2" borderId="4" xfId="0" applyNumberFormat="1" applyFont="1" applyFill="1" applyBorder="1" applyAlignment="1">
      <alignment horizontal="center" vertical="center"/>
    </xf>
    <xf numFmtId="3" fontId="20" fillId="3" borderId="4" xfId="0" applyNumberFormat="1" applyFont="1" applyFill="1" applyBorder="1"/>
    <xf numFmtId="0" fontId="26" fillId="3" borderId="0" xfId="0" applyFont="1" applyFill="1"/>
    <xf numFmtId="0" fontId="26" fillId="2" borderId="0" xfId="0" applyFont="1" applyFill="1"/>
    <xf numFmtId="0" fontId="32" fillId="3" borderId="0" xfId="0" applyFont="1" applyFill="1"/>
    <xf numFmtId="0" fontId="32" fillId="2" borderId="0" xfId="0" applyFont="1" applyFill="1"/>
    <xf numFmtId="2" fontId="26" fillId="2" borderId="4" xfId="0" applyNumberFormat="1" applyFont="1" applyFill="1" applyBorder="1" applyAlignment="1">
      <alignment horizontal="center" vertical="center"/>
    </xf>
    <xf numFmtId="3" fontId="26" fillId="3" borderId="4" xfId="0" applyNumberFormat="1" applyFont="1" applyFill="1" applyBorder="1"/>
    <xf numFmtId="0" fontId="33" fillId="2" borderId="0" xfId="0" applyFont="1" applyFill="1"/>
    <xf numFmtId="0" fontId="21" fillId="2" borderId="0" xfId="0" applyFont="1" applyFill="1" applyAlignment="1">
      <alignment horizontal="center" vertical="center"/>
    </xf>
    <xf numFmtId="2" fontId="21" fillId="2" borderId="4" xfId="0" applyNumberFormat="1" applyFont="1" applyFill="1" applyBorder="1" applyAlignment="1">
      <alignment horizontal="center" vertical="center"/>
    </xf>
    <xf numFmtId="0" fontId="21" fillId="2" borderId="14" xfId="0" applyFont="1" applyFill="1" applyBorder="1"/>
    <xf numFmtId="0" fontId="21" fillId="2" borderId="16" xfId="0" applyFont="1" applyFill="1" applyBorder="1"/>
    <xf numFmtId="0" fontId="33" fillId="2" borderId="14" xfId="0" applyFont="1" applyFill="1" applyBorder="1"/>
    <xf numFmtId="0" fontId="33" fillId="2" borderId="16" xfId="0" applyFont="1" applyFill="1" applyBorder="1"/>
    <xf numFmtId="3" fontId="20" fillId="2" borderId="14" xfId="0" applyNumberFormat="1" applyFont="1" applyFill="1" applyBorder="1"/>
    <xf numFmtId="3" fontId="20" fillId="2" borderId="16" xfId="0" applyNumberFormat="1" applyFont="1" applyFill="1" applyBorder="1"/>
    <xf numFmtId="3" fontId="21" fillId="2" borderId="17" xfId="0" applyNumberFormat="1" applyFont="1" applyFill="1" applyBorder="1"/>
    <xf numFmtId="3" fontId="21" fillId="2" borderId="18" xfId="0" applyNumberFormat="1" applyFont="1" applyFill="1" applyBorder="1"/>
    <xf numFmtId="0" fontId="2" fillId="2" borderId="0" xfId="0" applyFont="1" applyFill="1" applyBorder="1"/>
    <xf numFmtId="0" fontId="16" fillId="2" borderId="0" xfId="0" applyFont="1" applyFill="1" applyBorder="1"/>
    <xf numFmtId="0" fontId="1" fillId="2" borderId="0" xfId="0" applyFont="1" applyFill="1" applyBorder="1"/>
    <xf numFmtId="0" fontId="13" fillId="2" borderId="0" xfId="0" applyFont="1" applyFill="1" applyBorder="1" applyAlignment="1">
      <alignment horizontal="center" vertical="center"/>
    </xf>
    <xf numFmtId="0" fontId="27" fillId="2" borderId="0" xfId="0" applyFont="1" applyFill="1" applyAlignment="1">
      <alignment horizontal="right"/>
    </xf>
    <xf numFmtId="0" fontId="20" fillId="2" borderId="14" xfId="0" applyFont="1" applyFill="1" applyBorder="1"/>
    <xf numFmtId="0" fontId="31" fillId="2" borderId="14" xfId="0" applyFont="1" applyFill="1" applyBorder="1"/>
    <xf numFmtId="3" fontId="20" fillId="2" borderId="17" xfId="0" applyNumberFormat="1" applyFont="1" applyFill="1" applyBorder="1"/>
    <xf numFmtId="0" fontId="35" fillId="2" borderId="0" xfId="0" applyFont="1" applyFill="1"/>
    <xf numFmtId="0" fontId="36" fillId="2" borderId="0" xfId="0" applyFont="1" applyFill="1"/>
    <xf numFmtId="0" fontId="37" fillId="2" borderId="0" xfId="0" applyFont="1" applyFill="1"/>
    <xf numFmtId="0" fontId="2" fillId="16" borderId="19" xfId="0" applyFont="1" applyFill="1" applyBorder="1"/>
    <xf numFmtId="0" fontId="34" fillId="2" borderId="0" xfId="0" applyFont="1" applyFill="1" applyAlignment="1">
      <alignment horizontal="left"/>
    </xf>
    <xf numFmtId="0" fontId="34" fillId="6" borderId="0" xfId="0" applyFont="1" applyFill="1" applyAlignment="1">
      <alignment horizontal="left"/>
    </xf>
    <xf numFmtId="0" fontId="18" fillId="17" borderId="7" xfId="0" applyFont="1" applyFill="1" applyBorder="1" applyAlignment="1">
      <alignment horizontal="left"/>
    </xf>
    <xf numFmtId="0" fontId="34" fillId="0" borderId="0" xfId="0" applyFont="1" applyAlignment="1">
      <alignment horizontal="left"/>
    </xf>
    <xf numFmtId="0" fontId="38" fillId="18" borderId="0" xfId="0" applyFont="1" applyFill="1" applyAlignment="1">
      <alignment horizontal="left"/>
    </xf>
    <xf numFmtId="0" fontId="39" fillId="2" borderId="0" xfId="0" applyFont="1" applyFill="1"/>
    <xf numFmtId="0" fontId="18" fillId="9" borderId="0" xfId="0" applyFont="1" applyFill="1"/>
    <xf numFmtId="0" fontId="40" fillId="2" borderId="0" xfId="0" applyFont="1" applyFill="1"/>
    <xf numFmtId="0" fontId="40" fillId="2" borderId="0" xfId="0" applyFont="1" applyFill="1" applyAlignment="1">
      <alignment horizontal="left"/>
    </xf>
    <xf numFmtId="0" fontId="41" fillId="2" borderId="0" xfId="0" applyFont="1" applyFill="1" applyAlignment="1">
      <alignment horizontal="left"/>
    </xf>
    <xf numFmtId="0" fontId="41" fillId="2" borderId="0" xfId="0" applyFont="1" applyFill="1"/>
    <xf numFmtId="3" fontId="6" fillId="2" borderId="1" xfId="0" applyNumberFormat="1" applyFont="1" applyFill="1" applyBorder="1"/>
    <xf numFmtId="0" fontId="6" fillId="2" borderId="9" xfId="0" applyFont="1" applyFill="1" applyBorder="1" applyAlignment="1">
      <alignment horizontal="left" indent="1"/>
    </xf>
    <xf numFmtId="0" fontId="6" fillId="2" borderId="20" xfId="0" applyFont="1" applyFill="1" applyBorder="1" applyAlignment="1">
      <alignment horizontal="left" indent="1"/>
    </xf>
    <xf numFmtId="0" fontId="6" fillId="2" borderId="21" xfId="0" applyFont="1" applyFill="1" applyBorder="1" applyAlignment="1">
      <alignment horizontal="left" indent="1"/>
    </xf>
    <xf numFmtId="3" fontId="6" fillId="2" borderId="9" xfId="0" applyNumberFormat="1" applyFont="1" applyFill="1" applyBorder="1"/>
    <xf numFmtId="3" fontId="6" fillId="2" borderId="20" xfId="0" applyNumberFormat="1" applyFont="1" applyFill="1" applyBorder="1"/>
    <xf numFmtId="3" fontId="3" fillId="2" borderId="21" xfId="0" applyNumberFormat="1" applyFont="1" applyFill="1" applyBorder="1"/>
    <xf numFmtId="0" fontId="16" fillId="2" borderId="9" xfId="0" applyFont="1" applyFill="1" applyBorder="1"/>
    <xf numFmtId="0" fontId="16" fillId="2" borderId="21" xfId="0" applyFont="1" applyFill="1" applyBorder="1"/>
    <xf numFmtId="0" fontId="16" fillId="4" borderId="0" xfId="0" applyFont="1" applyFill="1"/>
    <xf numFmtId="2" fontId="2" fillId="4" borderId="5" xfId="0" applyNumberFormat="1" applyFont="1" applyFill="1" applyBorder="1"/>
    <xf numFmtId="3" fontId="8" fillId="2" borderId="0" xfId="0" applyNumberFormat="1" applyFont="1" applyFill="1"/>
    <xf numFmtId="0" fontId="42" fillId="2" borderId="0" xfId="0" applyFont="1" applyFill="1" applyAlignment="1">
      <alignment horizontal="left"/>
    </xf>
    <xf numFmtId="0" fontId="42" fillId="2" borderId="0" xfId="0" applyFont="1" applyFill="1"/>
    <xf numFmtId="0" fontId="43" fillId="2" borderId="0" xfId="0" applyFont="1" applyFill="1"/>
    <xf numFmtId="0" fontId="44" fillId="2" borderId="0" xfId="0" applyFont="1" applyFill="1" applyAlignment="1">
      <alignment horizontal="left"/>
    </xf>
    <xf numFmtId="0" fontId="44" fillId="2" borderId="0" xfId="0" applyFont="1" applyFill="1"/>
    <xf numFmtId="0" fontId="45" fillId="2" borderId="0" xfId="0" applyFont="1" applyFill="1"/>
    <xf numFmtId="0" fontId="35" fillId="0" borderId="0" xfId="0" applyFont="1"/>
    <xf numFmtId="3" fontId="6" fillId="2" borderId="5" xfId="0" applyNumberFormat="1" applyFont="1" applyFill="1" applyBorder="1"/>
    <xf numFmtId="0" fontId="6" fillId="2" borderId="10" xfId="0" applyFont="1" applyFill="1" applyBorder="1" applyAlignment="1">
      <alignment horizontal="left" indent="1"/>
    </xf>
    <xf numFmtId="0" fontId="6" fillId="2" borderId="0" xfId="0" applyFont="1" applyFill="1" applyBorder="1"/>
    <xf numFmtId="3" fontId="3" fillId="2" borderId="10" xfId="0" applyNumberFormat="1" applyFont="1" applyFill="1" applyBorder="1"/>
    <xf numFmtId="0" fontId="3" fillId="2" borderId="21" xfId="0" applyFont="1" applyFill="1" applyBorder="1" applyAlignment="1">
      <alignment horizontal="left" indent="1"/>
    </xf>
    <xf numFmtId="0" fontId="15" fillId="2" borderId="21" xfId="0" applyFont="1" applyFill="1" applyBorder="1"/>
    <xf numFmtId="3" fontId="3" fillId="2" borderId="15" xfId="0" applyNumberFormat="1" applyFont="1" applyFill="1" applyBorder="1"/>
    <xf numFmtId="0" fontId="3" fillId="2" borderId="14" xfId="0" applyFont="1" applyFill="1" applyBorder="1" applyAlignment="1">
      <alignment horizontal="left" indent="1"/>
    </xf>
    <xf numFmtId="0" fontId="3" fillId="2" borderId="0" xfId="0" applyFont="1" applyFill="1" applyBorder="1"/>
    <xf numFmtId="0" fontId="15" fillId="2" borderId="14" xfId="0" applyFont="1" applyFill="1" applyBorder="1"/>
    <xf numFmtId="0" fontId="15" fillId="2" borderId="10" xfId="0" applyFont="1" applyFill="1" applyBorder="1"/>
    <xf numFmtId="0" fontId="3" fillId="2" borderId="22" xfId="0" applyFont="1" applyFill="1" applyBorder="1"/>
    <xf numFmtId="0" fontId="2" fillId="2" borderId="23" xfId="0" applyFont="1" applyFill="1" applyBorder="1"/>
    <xf numFmtId="0" fontId="2" fillId="2" borderId="24" xfId="0" applyFont="1" applyFill="1" applyBorder="1"/>
    <xf numFmtId="167" fontId="6" fillId="2" borderId="1" xfId="0" applyNumberFormat="1" applyFont="1" applyFill="1" applyBorder="1"/>
    <xf numFmtId="166" fontId="6" fillId="2" borderId="1" xfId="0" applyNumberFormat="1" applyFont="1" applyFill="1" applyBorder="1"/>
    <xf numFmtId="167" fontId="6" fillId="2" borderId="25" xfId="0" applyNumberFormat="1" applyFont="1" applyFill="1" applyBorder="1"/>
    <xf numFmtId="0" fontId="2" fillId="3" borderId="0" xfId="0" applyFont="1" applyFill="1"/>
    <xf numFmtId="2" fontId="2" fillId="3" borderId="5" xfId="0" applyNumberFormat="1" applyFont="1" applyFill="1" applyBorder="1"/>
    <xf numFmtId="166" fontId="6" fillId="2" borderId="9" xfId="0" applyNumberFormat="1" applyFont="1" applyFill="1" applyBorder="1"/>
    <xf numFmtId="0" fontId="6" fillId="2" borderId="26" xfId="0" applyFont="1" applyFill="1" applyBorder="1" applyAlignment="1">
      <alignment horizontal="left" indent="1"/>
    </xf>
    <xf numFmtId="0" fontId="16" fillId="2" borderId="26" xfId="0" applyFont="1" applyFill="1" applyBorder="1"/>
    <xf numFmtId="3" fontId="6" fillId="2" borderId="26" xfId="0" applyNumberFormat="1" applyFont="1" applyFill="1" applyBorder="1"/>
    <xf numFmtId="3" fontId="6" fillId="2" borderId="21" xfId="0" applyNumberFormat="1" applyFont="1" applyFill="1" applyBorder="1"/>
    <xf numFmtId="3" fontId="6" fillId="2" borderId="27" xfId="0" applyNumberFormat="1" applyFont="1" applyFill="1" applyBorder="1"/>
    <xf numFmtId="3" fontId="6" fillId="2" borderId="28" xfId="0" applyNumberFormat="1" applyFont="1" applyFill="1" applyBorder="1"/>
    <xf numFmtId="0" fontId="3" fillId="2" borderId="29" xfId="0" applyFont="1" applyFill="1" applyBorder="1"/>
    <xf numFmtId="0" fontId="2" fillId="2" borderId="30" xfId="0" applyFont="1" applyFill="1" applyBorder="1"/>
    <xf numFmtId="0" fontId="2" fillId="2" borderId="31" xfId="0" applyFont="1" applyFill="1" applyBorder="1"/>
    <xf numFmtId="0" fontId="3" fillId="2" borderId="7" xfId="0" applyFont="1" applyFill="1" applyBorder="1"/>
    <xf numFmtId="0" fontId="48" fillId="2" borderId="0" xfId="0" applyFont="1" applyFill="1"/>
    <xf numFmtId="0" fontId="15" fillId="2" borderId="32" xfId="0" applyFont="1" applyFill="1" applyBorder="1"/>
    <xf numFmtId="166" fontId="3" fillId="2" borderId="7" xfId="0" applyNumberFormat="1" applyFont="1" applyFill="1" applyBorder="1"/>
    <xf numFmtId="3" fontId="6" fillId="2" borderId="0" xfId="0" applyNumberFormat="1" applyFont="1" applyFill="1"/>
    <xf numFmtId="3" fontId="22" fillId="2" borderId="0" xfId="0" applyNumberFormat="1" applyFont="1" applyFill="1" applyAlignment="1">
      <alignment horizontal="center" vertical="center"/>
    </xf>
    <xf numFmtId="0" fontId="37" fillId="19" borderId="0" xfId="0" applyFont="1" applyFill="1"/>
    <xf numFmtId="0" fontId="2" fillId="19" borderId="0" xfId="0" applyFont="1" applyFill="1"/>
    <xf numFmtId="0" fontId="16" fillId="19" borderId="0" xfId="0" applyFont="1" applyFill="1"/>
    <xf numFmtId="2" fontId="2" fillId="19" borderId="5" xfId="0" applyNumberFormat="1" applyFont="1" applyFill="1" applyBorder="1"/>
    <xf numFmtId="0" fontId="37" fillId="20" borderId="0" xfId="0" applyFont="1" applyFill="1"/>
    <xf numFmtId="0" fontId="2" fillId="20" borderId="0" xfId="0" applyFont="1" applyFill="1"/>
    <xf numFmtId="0" fontId="16" fillId="20" borderId="0" xfId="0" applyFont="1" applyFill="1"/>
    <xf numFmtId="2" fontId="2" fillId="20" borderId="5" xfId="0" applyNumberFormat="1" applyFont="1" applyFill="1" applyBorder="1"/>
    <xf numFmtId="0" fontId="16" fillId="8" borderId="0" xfId="0" applyFont="1" applyFill="1"/>
    <xf numFmtId="2" fontId="2" fillId="8" borderId="5" xfId="0" applyNumberFormat="1" applyFont="1" applyFill="1" applyBorder="1"/>
    <xf numFmtId="0" fontId="40" fillId="20" borderId="0" xfId="0" applyFont="1" applyFill="1" applyAlignment="1">
      <alignment horizontal="left"/>
    </xf>
    <xf numFmtId="0" fontId="40" fillId="20" borderId="0" xfId="0" applyFont="1" applyFill="1"/>
    <xf numFmtId="0" fontId="17" fillId="10" borderId="7" xfId="0" applyFont="1" applyFill="1" applyBorder="1" applyAlignment="1">
      <alignment horizontal="left"/>
    </xf>
    <xf numFmtId="0" fontId="45" fillId="16" borderId="19" xfId="0" applyFont="1" applyFill="1" applyBorder="1"/>
    <xf numFmtId="3" fontId="3" fillId="7" borderId="1" xfId="0" applyNumberFormat="1" applyFont="1" applyFill="1" applyBorder="1"/>
    <xf numFmtId="2" fontId="3" fillId="2" borderId="0" xfId="0" applyNumberFormat="1" applyFont="1" applyFill="1" applyBorder="1"/>
    <xf numFmtId="0" fontId="13" fillId="23" borderId="33" xfId="0" applyFont="1" applyFill="1" applyBorder="1"/>
    <xf numFmtId="0" fontId="50" fillId="23" borderId="33" xfId="0" applyFont="1" applyFill="1" applyBorder="1"/>
    <xf numFmtId="3" fontId="13" fillId="23" borderId="33" xfId="0" applyNumberFormat="1" applyFont="1" applyFill="1" applyBorder="1"/>
    <xf numFmtId="3" fontId="13" fillId="23" borderId="34" xfId="0" applyNumberFormat="1" applyFont="1" applyFill="1" applyBorder="1"/>
    <xf numFmtId="3" fontId="13" fillId="23" borderId="35" xfId="0" applyNumberFormat="1" applyFont="1" applyFill="1" applyBorder="1"/>
    <xf numFmtId="3" fontId="13" fillId="23" borderId="36" xfId="0" applyNumberFormat="1" applyFont="1" applyFill="1" applyBorder="1"/>
    <xf numFmtId="0" fontId="51" fillId="2" borderId="0" xfId="0" applyFont="1" applyFill="1"/>
    <xf numFmtId="0" fontId="51" fillId="2" borderId="0" xfId="0" applyFont="1" applyFill="1" applyBorder="1"/>
    <xf numFmtId="0" fontId="51" fillId="0" borderId="0" xfId="0" applyFont="1"/>
    <xf numFmtId="0" fontId="52" fillId="2" borderId="0" xfId="0" applyFont="1" applyFill="1"/>
    <xf numFmtId="2" fontId="6" fillId="2" borderId="5" xfId="0" applyNumberFormat="1" applyFont="1" applyFill="1" applyBorder="1"/>
    <xf numFmtId="0" fontId="3" fillId="3" borderId="7" xfId="0" applyFont="1" applyFill="1" applyBorder="1"/>
    <xf numFmtId="0" fontId="15" fillId="3" borderId="7" xfId="0" applyFont="1" applyFill="1" applyBorder="1"/>
    <xf numFmtId="3" fontId="3" fillId="3" borderId="7" xfId="0" applyNumberFormat="1" applyFont="1" applyFill="1" applyBorder="1"/>
    <xf numFmtId="3" fontId="3" fillId="3" borderId="37" xfId="0" applyNumberFormat="1" applyFont="1" applyFill="1" applyBorder="1"/>
    <xf numFmtId="3" fontId="3" fillId="3" borderId="38" xfId="0" applyNumberFormat="1" applyFont="1" applyFill="1" applyBorder="1"/>
    <xf numFmtId="3" fontId="3" fillId="3" borderId="39" xfId="0" applyNumberFormat="1" applyFont="1" applyFill="1" applyBorder="1"/>
    <xf numFmtId="0" fontId="35" fillId="2" borderId="0" xfId="0" applyFont="1" applyFill="1" applyAlignment="1">
      <alignment horizontal="right"/>
    </xf>
    <xf numFmtId="0" fontId="36" fillId="2" borderId="0" xfId="0" applyFont="1" applyFill="1" applyAlignment="1">
      <alignment horizontal="right"/>
    </xf>
    <xf numFmtId="0" fontId="37" fillId="2" borderId="0" xfId="0" applyFont="1" applyFill="1" applyAlignment="1">
      <alignment horizontal="right"/>
    </xf>
    <xf numFmtId="0" fontId="35" fillId="0" borderId="0" xfId="0" applyFont="1" applyAlignment="1">
      <alignment horizontal="right"/>
    </xf>
    <xf numFmtId="0" fontId="49" fillId="2" borderId="0" xfId="0" applyFont="1" applyFill="1" applyAlignment="1">
      <alignment horizontal="right"/>
    </xf>
    <xf numFmtId="0" fontId="49" fillId="2" borderId="0" xfId="0" applyFont="1" applyFill="1"/>
    <xf numFmtId="0" fontId="16" fillId="21" borderId="14" xfId="0" applyFont="1" applyFill="1" applyBorder="1"/>
    <xf numFmtId="3" fontId="3" fillId="21" borderId="14" xfId="0" applyNumberFormat="1" applyFont="1" applyFill="1" applyBorder="1"/>
    <xf numFmtId="3" fontId="6" fillId="21" borderId="15" xfId="0" applyNumberFormat="1" applyFont="1" applyFill="1" applyBorder="1"/>
    <xf numFmtId="0" fontId="16" fillId="23" borderId="14" xfId="0" applyFont="1" applyFill="1" applyBorder="1"/>
    <xf numFmtId="3" fontId="3" fillId="23" borderId="14" xfId="0" applyNumberFormat="1" applyFont="1" applyFill="1" applyBorder="1"/>
    <xf numFmtId="3" fontId="6" fillId="23" borderId="15" xfId="0" applyNumberFormat="1" applyFont="1" applyFill="1" applyBorder="1"/>
    <xf numFmtId="0" fontId="43" fillId="2" borderId="0" xfId="0" applyFont="1" applyFill="1" applyAlignment="1">
      <alignment horizontal="right"/>
    </xf>
    <xf numFmtId="0" fontId="16" fillId="23" borderId="14" xfId="0" applyFont="1" applyFill="1" applyBorder="1" applyAlignment="1">
      <alignment horizontal="left" indent="1"/>
    </xf>
    <xf numFmtId="0" fontId="53" fillId="2" borderId="0" xfId="0" applyFont="1" applyFill="1" applyAlignment="1">
      <alignment horizontal="center" vertical="center"/>
    </xf>
    <xf numFmtId="3" fontId="15" fillId="23" borderId="14" xfId="0" applyNumberFormat="1" applyFont="1" applyFill="1" applyBorder="1"/>
    <xf numFmtId="2" fontId="54" fillId="2" borderId="4" xfId="0" applyNumberFormat="1" applyFont="1" applyFill="1" applyBorder="1" applyAlignment="1">
      <alignment horizontal="center" vertical="center"/>
    </xf>
    <xf numFmtId="3" fontId="16" fillId="23" borderId="15" xfId="0" applyNumberFormat="1" applyFont="1" applyFill="1" applyBorder="1"/>
    <xf numFmtId="2" fontId="16" fillId="2" borderId="6" xfId="0" applyNumberFormat="1" applyFont="1" applyFill="1" applyBorder="1"/>
    <xf numFmtId="0" fontId="3" fillId="21" borderId="14" xfId="0" applyFont="1" applyFill="1" applyBorder="1" applyAlignment="1">
      <alignment horizontal="left" indent="1"/>
    </xf>
    <xf numFmtId="0" fontId="3" fillId="23" borderId="14" xfId="0" applyFont="1" applyFill="1" applyBorder="1" applyAlignment="1">
      <alignment horizontal="left" indent="1"/>
    </xf>
    <xf numFmtId="0" fontId="2" fillId="22" borderId="0" xfId="0" applyFont="1" applyFill="1"/>
    <xf numFmtId="0" fontId="16" fillId="22" borderId="0" xfId="0" applyFont="1" applyFill="1"/>
    <xf numFmtId="2" fontId="2" fillId="22" borderId="5" xfId="0" applyNumberFormat="1" applyFont="1" applyFill="1" applyBorder="1"/>
    <xf numFmtId="0" fontId="2" fillId="2" borderId="0" xfId="0" applyFont="1" applyFill="1" applyAlignment="1">
      <alignment horizontal="center" vertical="center"/>
    </xf>
    <xf numFmtId="0" fontId="2" fillId="2" borderId="0" xfId="0" applyFont="1" applyFill="1" applyAlignment="1">
      <alignment wrapText="1"/>
    </xf>
    <xf numFmtId="0" fontId="2" fillId="4" borderId="40" xfId="0" applyFont="1" applyFill="1" applyBorder="1"/>
    <xf numFmtId="0" fontId="2" fillId="4" borderId="41" xfId="0" applyFont="1" applyFill="1" applyBorder="1"/>
    <xf numFmtId="0" fontId="2" fillId="4" borderId="41" xfId="0" applyFont="1" applyFill="1" applyBorder="1" applyAlignment="1">
      <alignment horizontal="center" vertical="center"/>
    </xf>
    <xf numFmtId="0" fontId="2" fillId="4" borderId="41" xfId="0" applyFont="1" applyFill="1" applyBorder="1" applyAlignment="1">
      <alignment wrapText="1"/>
    </xf>
    <xf numFmtId="0" fontId="2" fillId="4" borderId="42" xfId="0" applyFont="1" applyFill="1" applyBorder="1"/>
    <xf numFmtId="0" fontId="2" fillId="4" borderId="43" xfId="0" applyFont="1" applyFill="1" applyBorder="1"/>
    <xf numFmtId="0" fontId="2" fillId="2" borderId="0" xfId="0" applyFont="1" applyFill="1" applyBorder="1" applyAlignment="1">
      <alignment horizontal="center" vertical="center"/>
    </xf>
    <xf numFmtId="0" fontId="2" fillId="2" borderId="0" xfId="0" applyFont="1" applyFill="1" applyBorder="1" applyAlignment="1">
      <alignment wrapText="1"/>
    </xf>
    <xf numFmtId="0" fontId="2" fillId="4" borderId="44" xfId="0" applyFont="1" applyFill="1" applyBorder="1"/>
    <xf numFmtId="0" fontId="3" fillId="2" borderId="0" xfId="0" applyFont="1" applyFill="1" applyAlignment="1">
      <alignment horizontal="center" vertical="center"/>
    </xf>
    <xf numFmtId="0" fontId="3" fillId="4" borderId="4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4" borderId="44" xfId="0" applyFont="1" applyFill="1" applyBorder="1" applyAlignment="1">
      <alignment horizontal="center" vertical="center"/>
    </xf>
    <xf numFmtId="0" fontId="3" fillId="0" borderId="0" xfId="0" applyFont="1" applyAlignment="1">
      <alignment horizontal="center" vertical="center"/>
    </xf>
    <xf numFmtId="0" fontId="2" fillId="24" borderId="0" xfId="0" applyFont="1" applyFill="1" applyBorder="1" applyAlignment="1">
      <alignment horizontal="center" vertical="center"/>
    </xf>
    <xf numFmtId="0" fontId="2" fillId="24" borderId="0" xfId="0" applyFont="1" applyFill="1" applyBorder="1" applyAlignment="1">
      <alignment wrapText="1"/>
    </xf>
    <xf numFmtId="0" fontId="55" fillId="2" borderId="0" xfId="0" applyFont="1" applyFill="1" applyAlignment="1">
      <alignment horizontal="center" vertical="center"/>
    </xf>
    <xf numFmtId="0" fontId="56" fillId="2" borderId="1" xfId="0" applyNumberFormat="1" applyFont="1" applyFill="1" applyBorder="1" applyAlignment="1">
      <alignment horizontal="center" vertical="center"/>
    </xf>
    <xf numFmtId="0" fontId="56" fillId="2" borderId="14" xfId="0" applyFont="1" applyFill="1" applyBorder="1" applyAlignment="1">
      <alignment wrapText="1"/>
    </xf>
    <xf numFmtId="0" fontId="57" fillId="2" borderId="0" xfId="0" applyFont="1" applyFill="1" applyAlignment="1">
      <alignment horizontal="center" vertical="center"/>
    </xf>
    <xf numFmtId="0" fontId="2" fillId="2" borderId="26" xfId="0" applyFont="1" applyFill="1" applyBorder="1" applyAlignment="1">
      <alignment wrapText="1"/>
    </xf>
    <xf numFmtId="0" fontId="2" fillId="2" borderId="10" xfId="0" applyFont="1" applyFill="1" applyBorder="1" applyAlignment="1">
      <alignment wrapText="1"/>
    </xf>
    <xf numFmtId="0" fontId="49" fillId="8" borderId="0" xfId="0" applyFont="1" applyFill="1" applyBorder="1" applyAlignment="1">
      <alignment horizontal="center" vertical="center"/>
    </xf>
    <xf numFmtId="0" fontId="3" fillId="2" borderId="14" xfId="0" applyFont="1" applyFill="1" applyBorder="1" applyAlignment="1">
      <alignment wrapText="1"/>
    </xf>
    <xf numFmtId="0" fontId="2" fillId="2" borderId="26" xfId="0" quotePrefix="1" applyFont="1" applyFill="1" applyBorder="1" applyAlignment="1">
      <alignment wrapText="1"/>
    </xf>
    <xf numFmtId="0" fontId="2" fillId="2" borderId="20" xfId="0" quotePrefix="1" applyFont="1" applyFill="1" applyBorder="1" applyAlignment="1">
      <alignment wrapText="1"/>
    </xf>
    <xf numFmtId="0" fontId="20" fillId="25" borderId="0" xfId="0" applyFont="1" applyFill="1" applyBorder="1" applyAlignment="1">
      <alignment horizontal="center" vertical="center"/>
    </xf>
    <xf numFmtId="0" fontId="2" fillId="2" borderId="10" xfId="0" quotePrefix="1" applyFont="1" applyFill="1" applyBorder="1" applyAlignment="1">
      <alignment wrapText="1"/>
    </xf>
    <xf numFmtId="0" fontId="49" fillId="26" borderId="0" xfId="0" applyFont="1" applyFill="1" applyBorder="1" applyAlignment="1">
      <alignment horizontal="center" vertical="center"/>
    </xf>
    <xf numFmtId="0" fontId="20" fillId="9" borderId="0" xfId="0" applyFont="1" applyFill="1" applyBorder="1" applyAlignment="1">
      <alignment horizontal="center" vertical="center"/>
    </xf>
    <xf numFmtId="0" fontId="2" fillId="4" borderId="45" xfId="0" applyFont="1" applyFill="1" applyBorder="1"/>
    <xf numFmtId="0" fontId="2" fillId="4" borderId="14" xfId="0" applyFont="1" applyFill="1" applyBorder="1"/>
    <xf numFmtId="0" fontId="2" fillId="4" borderId="14" xfId="0" applyFont="1" applyFill="1" applyBorder="1" applyAlignment="1">
      <alignment horizontal="center" vertical="center"/>
    </xf>
    <xf numFmtId="0" fontId="2" fillId="4" borderId="14" xfId="0" applyFont="1" applyFill="1" applyBorder="1" applyAlignment="1">
      <alignment wrapText="1"/>
    </xf>
    <xf numFmtId="0" fontId="2" fillId="4" borderId="46" xfId="0" applyFont="1" applyFill="1" applyBorder="1"/>
    <xf numFmtId="0" fontId="2" fillId="0" borderId="0" xfId="0" applyFont="1" applyAlignment="1">
      <alignment horizontal="center" vertical="center"/>
    </xf>
    <xf numFmtId="0" fontId="2" fillId="0" borderId="0" xfId="0" applyFont="1" applyAlignment="1">
      <alignment wrapText="1"/>
    </xf>
    <xf numFmtId="0" fontId="58" fillId="16" borderId="19" xfId="0" applyFont="1" applyFill="1" applyBorder="1" applyAlignment="1">
      <alignment horizontal="center" vertical="center"/>
    </xf>
    <xf numFmtId="0" fontId="49" fillId="12" borderId="0" xfId="0" applyFont="1" applyFill="1" applyBorder="1" applyAlignment="1">
      <alignment horizontal="center" vertical="center"/>
    </xf>
    <xf numFmtId="0" fontId="20" fillId="13" borderId="0" xfId="0" applyFont="1" applyFill="1" applyBorder="1" applyAlignment="1">
      <alignment horizontal="center" vertical="center"/>
    </xf>
    <xf numFmtId="0" fontId="46" fillId="2" borderId="0" xfId="0" applyFont="1" applyFill="1" applyAlignment="1">
      <alignment horizontal="left"/>
    </xf>
    <xf numFmtId="0" fontId="56" fillId="2" borderId="0" xfId="0" applyFont="1" applyFill="1"/>
    <xf numFmtId="0" fontId="5" fillId="2" borderId="0" xfId="0" applyFont="1" applyFill="1"/>
    <xf numFmtId="165" fontId="56" fillId="5" borderId="2" xfId="0" applyNumberFormat="1" applyFont="1" applyFill="1" applyBorder="1"/>
    <xf numFmtId="165" fontId="56" fillId="5" borderId="3" xfId="0" applyNumberFormat="1" applyFont="1" applyFill="1" applyBorder="1"/>
    <xf numFmtId="0" fontId="47" fillId="2" borderId="0" xfId="0" applyFont="1" applyFill="1" applyAlignment="1">
      <alignment horizontal="left"/>
    </xf>
    <xf numFmtId="0" fontId="56" fillId="0" borderId="0" xfId="0" applyFont="1"/>
    <xf numFmtId="0" fontId="60" fillId="2" borderId="0" xfId="0" applyFont="1" applyFill="1" applyAlignment="1">
      <alignment horizontal="left" indent="2"/>
    </xf>
    <xf numFmtId="0" fontId="26" fillId="2" borderId="0" xfId="0" quotePrefix="1" applyFont="1" applyFill="1" applyBorder="1" applyAlignment="1">
      <alignment horizontal="left" vertical="center"/>
    </xf>
    <xf numFmtId="164" fontId="2" fillId="2" borderId="47" xfId="0" applyNumberFormat="1" applyFont="1" applyFill="1" applyBorder="1" applyAlignment="1">
      <alignment horizontal="center" vertical="center"/>
    </xf>
  </cellXfs>
  <cellStyles count="1">
    <cellStyle name="Обычный" xfId="0" builtinId="0"/>
  </cellStyles>
  <dxfs count="73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C00000"/>
      </font>
    </dxf>
    <dxf>
      <font>
        <color rgb="FFC00000"/>
      </font>
      <fill>
        <patternFill>
          <bgColor theme="5" tint="0.79998168889431442"/>
        </patternFill>
      </fill>
    </dxf>
    <dxf>
      <font>
        <b/>
        <i val="0"/>
        <color rgb="FFC00000"/>
      </font>
      <fill>
        <patternFill>
          <bgColor theme="5" tint="0.79998168889431442"/>
        </patternFill>
      </fill>
      <border>
        <left style="thin">
          <color theme="5" tint="-0.24994659260841701"/>
        </left>
        <right style="thin">
          <color theme="5" tint="-0.24994659260841701"/>
        </right>
        <top style="thin">
          <color theme="5" tint="-0.24994659260841701"/>
        </top>
        <bottom style="thin">
          <color theme="5" tint="-0.24994659260841701"/>
        </bottom>
      </border>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dxf>
    <dxf>
      <font>
        <color rgb="FFC00000"/>
      </font>
      <fill>
        <patternFill>
          <bgColor theme="5" tint="0.79998168889431442"/>
        </patternFill>
      </fill>
    </dxf>
    <dxf>
      <font>
        <b/>
        <i val="0"/>
        <color rgb="FFC00000"/>
      </font>
      <fill>
        <patternFill>
          <bgColor theme="5" tint="0.79998168889431442"/>
        </patternFill>
      </fill>
      <border>
        <left style="thin">
          <color theme="5" tint="-0.24994659260841701"/>
        </left>
        <right style="thin">
          <color theme="5" tint="-0.24994659260841701"/>
        </right>
        <top style="thin">
          <color theme="5" tint="-0.24994659260841701"/>
        </top>
        <bottom style="thin">
          <color theme="5" tint="-0.24994659260841701"/>
        </bottom>
      </border>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ill>
        <patternFill>
          <bgColor theme="9" tint="0.59996337778862885"/>
        </patternFill>
      </fill>
    </dxf>
    <dxf>
      <fill>
        <patternFill>
          <bgColor theme="9" tint="0.59996337778862885"/>
        </patternFill>
      </fill>
    </dxf>
    <dxf>
      <font>
        <color rgb="FFC00000"/>
      </font>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24994659260841701"/>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2331720</xdr:colOff>
      <xdr:row>3</xdr:row>
      <xdr:rowOff>0</xdr:rowOff>
    </xdr:from>
    <xdr:to>
      <xdr:col>15</xdr:col>
      <xdr:colOff>68740</xdr:colOff>
      <xdr:row>7</xdr:row>
      <xdr:rowOff>53</xdr:rowOff>
    </xdr:to>
    <xdr:pic>
      <xdr:nvPicPr>
        <xdr:cNvPr id="2" name="Рисунок 1">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00" y="259080"/>
          <a:ext cx="1844200" cy="609653"/>
        </a:xfrm>
        <a:prstGeom prst="rect">
          <a:avLst/>
        </a:prstGeom>
      </xdr:spPr>
    </xdr:pic>
    <xdr:clientData/>
  </xdr:twoCellAnchor>
  <xdr:twoCellAnchor editAs="absolute">
    <xdr:from>
      <xdr:col>11</xdr:col>
      <xdr:colOff>60960</xdr:colOff>
      <xdr:row>2</xdr:row>
      <xdr:rowOff>83820</xdr:rowOff>
    </xdr:from>
    <xdr:to>
      <xdr:col>12</xdr:col>
      <xdr:colOff>1805940</xdr:colOff>
      <xdr:row>6</xdr:row>
      <xdr:rowOff>106680</xdr:rowOff>
    </xdr:to>
    <xdr:sp macro="" textlink="">
      <xdr:nvSpPr>
        <xdr:cNvPr id="3" name="Скругленный прямоугольник 2">
          <a:hlinkClick xmlns:r="http://schemas.openxmlformats.org/officeDocument/2006/relationships" r:id="rId3" tooltip="на сайт разработчика финмодели строительной компании MNGMNT.RU"/>
        </xdr:cNvPr>
        <xdr:cNvSpPr/>
      </xdr:nvSpPr>
      <xdr:spPr>
        <a:xfrm>
          <a:off x="3329940" y="24384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358140</xdr:colOff>
      <xdr:row>1</xdr:row>
      <xdr:rowOff>114300</xdr:rowOff>
    </xdr:from>
    <xdr:to>
      <xdr:col>17</xdr:col>
      <xdr:colOff>190660</xdr:colOff>
      <xdr:row>5</xdr:row>
      <xdr:rowOff>114353</xdr:rowOff>
    </xdr:to>
    <xdr:pic>
      <xdr:nvPicPr>
        <xdr:cNvPr id="2" name="Рисунок 1">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00600" y="266700"/>
          <a:ext cx="1844200" cy="609653"/>
        </a:xfrm>
        <a:prstGeom prst="rect">
          <a:avLst/>
        </a:prstGeom>
      </xdr:spPr>
    </xdr:pic>
    <xdr:clientData/>
  </xdr:twoCellAnchor>
  <xdr:twoCellAnchor editAs="absolute">
    <xdr:from>
      <xdr:col>7</xdr:col>
      <xdr:colOff>1203960</xdr:colOff>
      <xdr:row>1</xdr:row>
      <xdr:rowOff>53340</xdr:rowOff>
    </xdr:from>
    <xdr:to>
      <xdr:col>9</xdr:col>
      <xdr:colOff>22860</xdr:colOff>
      <xdr:row>5</xdr:row>
      <xdr:rowOff>22860</xdr:rowOff>
    </xdr:to>
    <xdr:sp macro="" textlink="">
      <xdr:nvSpPr>
        <xdr:cNvPr id="3" name="Скругленный прямоугольник 2">
          <a:hlinkClick xmlns:r="http://schemas.openxmlformats.org/officeDocument/2006/relationships" r:id="rId3" tooltip="на сайт разработчика финмодели строительной компании MNGMNT.RU"/>
        </xdr:cNvPr>
        <xdr:cNvSpPr/>
      </xdr:nvSpPr>
      <xdr:spPr>
        <a:xfrm>
          <a:off x="2491740" y="20574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9</xdr:row>
      <xdr:rowOff>57150</xdr:rowOff>
    </xdr:from>
    <xdr:to>
      <xdr:col>5</xdr:col>
      <xdr:colOff>76200</xdr:colOff>
      <xdr:row>9</xdr:row>
      <xdr:rowOff>57150</xdr:rowOff>
    </xdr:to>
    <xdr:cxnSp macro="">
      <xdr:nvCxnSpPr>
        <xdr:cNvPr id="3" name="Прямая со стрелкой 2"/>
        <xdr:cNvCxnSpPr/>
      </xdr:nvCxnSpPr>
      <xdr:spPr>
        <a:xfrm>
          <a:off x="552450"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xdr:colOff>
      <xdr:row>4</xdr:row>
      <xdr:rowOff>28575</xdr:rowOff>
    </xdr:from>
    <xdr:to>
      <xdr:col>4</xdr:col>
      <xdr:colOff>342899</xdr:colOff>
      <xdr:row>8</xdr:row>
      <xdr:rowOff>47624</xdr:rowOff>
    </xdr:to>
    <xdr:sp macro="" textlink="">
      <xdr:nvSpPr>
        <xdr:cNvPr id="4" name="Прямоугольник 3"/>
        <xdr:cNvSpPr/>
      </xdr:nvSpPr>
      <xdr:spPr>
        <a:xfrm>
          <a:off x="47624" y="638175"/>
          <a:ext cx="752475" cy="628649"/>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800" b="1">
              <a:solidFill>
                <a:srgbClr val="FF0000"/>
              </a:solidFill>
            </a:rPr>
            <a:t>Используйте фильтр для выбора ОТЧЕТА</a:t>
          </a:r>
        </a:p>
      </xdr:txBody>
    </xdr:sp>
    <xdr:clientData/>
  </xdr:twoCellAnchor>
  <xdr:twoCellAnchor editAs="oneCell">
    <xdr:from>
      <xdr:col>12</xdr:col>
      <xdr:colOff>38100</xdr:colOff>
      <xdr:row>0</xdr:row>
      <xdr:rowOff>91440</xdr:rowOff>
    </xdr:from>
    <xdr:to>
      <xdr:col>20</xdr:col>
      <xdr:colOff>91600</xdr:colOff>
      <xdr:row>4</xdr:row>
      <xdr:rowOff>91493</xdr:rowOff>
    </xdr:to>
    <xdr:pic>
      <xdr:nvPicPr>
        <xdr:cNvPr id="5" name="Рисунок 4">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94860" y="91440"/>
          <a:ext cx="1844200" cy="609653"/>
        </a:xfrm>
        <a:prstGeom prst="rect">
          <a:avLst/>
        </a:prstGeom>
      </xdr:spPr>
    </xdr:pic>
    <xdr:clientData/>
  </xdr:twoCellAnchor>
  <xdr:twoCellAnchor editAs="absolute">
    <xdr:from>
      <xdr:col>7</xdr:col>
      <xdr:colOff>1143000</xdr:colOff>
      <xdr:row>0</xdr:row>
      <xdr:rowOff>114300</xdr:rowOff>
    </xdr:from>
    <xdr:to>
      <xdr:col>10</xdr:col>
      <xdr:colOff>297180</xdr:colOff>
      <xdr:row>4</xdr:row>
      <xdr:rowOff>83820</xdr:rowOff>
    </xdr:to>
    <xdr:sp macro="" textlink="">
      <xdr:nvSpPr>
        <xdr:cNvPr id="6" name="Скругленный прямоугольник 5">
          <a:hlinkClick xmlns:r="http://schemas.openxmlformats.org/officeDocument/2006/relationships" r:id="rId3" tooltip="на сайт разработчика финмодели строительной компании MNGMNT.RU"/>
        </xdr:cNvPr>
        <xdr:cNvSpPr/>
      </xdr:nvSpPr>
      <xdr:spPr>
        <a:xfrm>
          <a:off x="2430780" y="11430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28575</xdr:rowOff>
    </xdr:from>
    <xdr:to>
      <xdr:col>4</xdr:col>
      <xdr:colOff>342899</xdr:colOff>
      <xdr:row>8</xdr:row>
      <xdr:rowOff>0</xdr:rowOff>
    </xdr:to>
    <xdr:sp macro="" textlink="">
      <xdr:nvSpPr>
        <xdr:cNvPr id="2" name="Прямоугольник 1"/>
        <xdr:cNvSpPr/>
      </xdr:nvSpPr>
      <xdr:spPr>
        <a:xfrm>
          <a:off x="47624" y="638175"/>
          <a:ext cx="752475" cy="581025"/>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ru-RU" sz="800" b="1">
              <a:solidFill>
                <a:srgbClr val="FF0000"/>
              </a:solidFill>
            </a:rPr>
            <a:t>Используйте фильтр для выбора ОБЪЕКТА</a:t>
          </a:r>
        </a:p>
      </xdr:txBody>
    </xdr:sp>
    <xdr:clientData/>
  </xdr:twoCellAnchor>
  <xdr:twoCellAnchor>
    <xdr:from>
      <xdr:col>0</xdr:col>
      <xdr:colOff>66675</xdr:colOff>
      <xdr:row>9</xdr:row>
      <xdr:rowOff>57150</xdr:rowOff>
    </xdr:from>
    <xdr:to>
      <xdr:col>3</xdr:col>
      <xdr:colOff>66675</xdr:colOff>
      <xdr:row>9</xdr:row>
      <xdr:rowOff>57150</xdr:rowOff>
    </xdr:to>
    <xdr:cxnSp macro="">
      <xdr:nvCxnSpPr>
        <xdr:cNvPr id="3" name="Прямая со стрелкой 2"/>
        <xdr:cNvCxnSpPr/>
      </xdr:nvCxnSpPr>
      <xdr:spPr>
        <a:xfrm>
          <a:off x="66675"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1066800</xdr:colOff>
      <xdr:row>0</xdr:row>
      <xdr:rowOff>129540</xdr:rowOff>
    </xdr:from>
    <xdr:to>
      <xdr:col>14</xdr:col>
      <xdr:colOff>15400</xdr:colOff>
      <xdr:row>4</xdr:row>
      <xdr:rowOff>129593</xdr:rowOff>
    </xdr:to>
    <xdr:pic>
      <xdr:nvPicPr>
        <xdr:cNvPr id="4" name="Рисунок 3">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59680" y="129540"/>
          <a:ext cx="1844200" cy="609653"/>
        </a:xfrm>
        <a:prstGeom prst="rect">
          <a:avLst/>
        </a:prstGeom>
      </xdr:spPr>
    </xdr:pic>
    <xdr:clientData/>
  </xdr:twoCellAnchor>
  <xdr:twoCellAnchor editAs="absolute">
    <xdr:from>
      <xdr:col>10</xdr:col>
      <xdr:colOff>0</xdr:colOff>
      <xdr:row>0</xdr:row>
      <xdr:rowOff>144780</xdr:rowOff>
    </xdr:from>
    <xdr:to>
      <xdr:col>12</xdr:col>
      <xdr:colOff>533400</xdr:colOff>
      <xdr:row>4</xdr:row>
      <xdr:rowOff>114300</xdr:rowOff>
    </xdr:to>
    <xdr:sp macro="" textlink="">
      <xdr:nvSpPr>
        <xdr:cNvPr id="5" name="Скругленный прямоугольник 4">
          <a:hlinkClick xmlns:r="http://schemas.openxmlformats.org/officeDocument/2006/relationships" r:id="rId3" tooltip="на сайт разработчика финмодели строительной компании MNGMNT.RU"/>
        </xdr:cNvPr>
        <xdr:cNvSpPr/>
      </xdr:nvSpPr>
      <xdr:spPr>
        <a:xfrm>
          <a:off x="2667000" y="14478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114299</xdr:colOff>
      <xdr:row>4</xdr:row>
      <xdr:rowOff>57150</xdr:rowOff>
    </xdr:from>
    <xdr:to>
      <xdr:col>5</xdr:col>
      <xdr:colOff>47624</xdr:colOff>
      <xdr:row>8</xdr:row>
      <xdr:rowOff>28575</xdr:rowOff>
    </xdr:to>
    <xdr:sp macro="" textlink="">
      <xdr:nvSpPr>
        <xdr:cNvPr id="2" name="Прямоугольник 1"/>
        <xdr:cNvSpPr/>
      </xdr:nvSpPr>
      <xdr:spPr>
        <a:xfrm>
          <a:off x="114299" y="666750"/>
          <a:ext cx="752475" cy="581025"/>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ru-RU" sz="800" b="1">
              <a:solidFill>
                <a:srgbClr val="FF0000"/>
              </a:solidFill>
            </a:rPr>
            <a:t>Используйте фильтр для выбора ОТЧЕТА</a:t>
          </a:r>
        </a:p>
      </xdr:txBody>
    </xdr:sp>
    <xdr:clientData/>
  </xdr:twoCellAnchor>
  <xdr:twoCellAnchor>
    <xdr:from>
      <xdr:col>4</xdr:col>
      <xdr:colOff>19050</xdr:colOff>
      <xdr:row>9</xdr:row>
      <xdr:rowOff>57150</xdr:rowOff>
    </xdr:from>
    <xdr:to>
      <xdr:col>5</xdr:col>
      <xdr:colOff>0</xdr:colOff>
      <xdr:row>9</xdr:row>
      <xdr:rowOff>57150</xdr:rowOff>
    </xdr:to>
    <xdr:cxnSp macro="">
      <xdr:nvCxnSpPr>
        <xdr:cNvPr id="4" name="Прямая со стрелкой 3"/>
        <xdr:cNvCxnSpPr/>
      </xdr:nvCxnSpPr>
      <xdr:spPr>
        <a:xfrm>
          <a:off x="476250"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30480</xdr:colOff>
      <xdr:row>0</xdr:row>
      <xdr:rowOff>121920</xdr:rowOff>
    </xdr:from>
    <xdr:to>
      <xdr:col>20</xdr:col>
      <xdr:colOff>83980</xdr:colOff>
      <xdr:row>4</xdr:row>
      <xdr:rowOff>121973</xdr:rowOff>
    </xdr:to>
    <xdr:pic>
      <xdr:nvPicPr>
        <xdr:cNvPr id="5" name="Рисунок 4">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0" y="121920"/>
          <a:ext cx="1844200" cy="609653"/>
        </a:xfrm>
        <a:prstGeom prst="rect">
          <a:avLst/>
        </a:prstGeom>
      </xdr:spPr>
    </xdr:pic>
    <xdr:clientData/>
  </xdr:twoCellAnchor>
  <xdr:twoCellAnchor editAs="absolute">
    <xdr:from>
      <xdr:col>7</xdr:col>
      <xdr:colOff>1165860</xdr:colOff>
      <xdr:row>0</xdr:row>
      <xdr:rowOff>121920</xdr:rowOff>
    </xdr:from>
    <xdr:to>
      <xdr:col>10</xdr:col>
      <xdr:colOff>30480</xdr:colOff>
      <xdr:row>4</xdr:row>
      <xdr:rowOff>91440</xdr:rowOff>
    </xdr:to>
    <xdr:sp macro="" textlink="">
      <xdr:nvSpPr>
        <xdr:cNvPr id="6" name="Скругленный прямоугольник 5">
          <a:hlinkClick xmlns:r="http://schemas.openxmlformats.org/officeDocument/2006/relationships" r:id="rId3" tooltip="на сайт разработчика финмодели строительной компании MNGMNT.RU"/>
        </xdr:cNvPr>
        <xdr:cNvSpPr/>
      </xdr:nvSpPr>
      <xdr:spPr>
        <a:xfrm>
          <a:off x="2453640" y="12192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4</xdr:row>
      <xdr:rowOff>57150</xdr:rowOff>
    </xdr:from>
    <xdr:to>
      <xdr:col>5</xdr:col>
      <xdr:colOff>47624</xdr:colOff>
      <xdr:row>8</xdr:row>
      <xdr:rowOff>28575</xdr:rowOff>
    </xdr:to>
    <xdr:sp macro="" textlink="">
      <xdr:nvSpPr>
        <xdr:cNvPr id="2" name="Прямоугольник 1"/>
        <xdr:cNvSpPr/>
      </xdr:nvSpPr>
      <xdr:spPr>
        <a:xfrm>
          <a:off x="114299" y="666750"/>
          <a:ext cx="752475" cy="581025"/>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ru-RU" sz="800" b="1">
              <a:solidFill>
                <a:srgbClr val="FF0000"/>
              </a:solidFill>
            </a:rPr>
            <a:t>Используйте фильтр для выбора ОТЧЕТА</a:t>
          </a:r>
        </a:p>
      </xdr:txBody>
    </xdr:sp>
    <xdr:clientData/>
  </xdr:twoCellAnchor>
  <xdr:twoCellAnchor>
    <xdr:from>
      <xdr:col>4</xdr:col>
      <xdr:colOff>47625</xdr:colOff>
      <xdr:row>9</xdr:row>
      <xdr:rowOff>57150</xdr:rowOff>
    </xdr:from>
    <xdr:to>
      <xdr:col>5</xdr:col>
      <xdr:colOff>28575</xdr:colOff>
      <xdr:row>9</xdr:row>
      <xdr:rowOff>57150</xdr:rowOff>
    </xdr:to>
    <xdr:cxnSp macro="">
      <xdr:nvCxnSpPr>
        <xdr:cNvPr id="3" name="Прямая со стрелкой 2"/>
        <xdr:cNvCxnSpPr/>
      </xdr:nvCxnSpPr>
      <xdr:spPr>
        <a:xfrm>
          <a:off x="504825"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53340</xdr:colOff>
      <xdr:row>0</xdr:row>
      <xdr:rowOff>129540</xdr:rowOff>
    </xdr:from>
    <xdr:to>
      <xdr:col>20</xdr:col>
      <xdr:colOff>45880</xdr:colOff>
      <xdr:row>4</xdr:row>
      <xdr:rowOff>129593</xdr:rowOff>
    </xdr:to>
    <xdr:pic>
      <xdr:nvPicPr>
        <xdr:cNvPr id="4" name="Рисунок 3">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38700" y="129540"/>
          <a:ext cx="1844200" cy="609653"/>
        </a:xfrm>
        <a:prstGeom prst="rect">
          <a:avLst/>
        </a:prstGeom>
      </xdr:spPr>
    </xdr:pic>
    <xdr:clientData/>
  </xdr:twoCellAnchor>
  <xdr:twoCellAnchor editAs="absolute">
    <xdr:from>
      <xdr:col>7</xdr:col>
      <xdr:colOff>1196340</xdr:colOff>
      <xdr:row>0</xdr:row>
      <xdr:rowOff>106680</xdr:rowOff>
    </xdr:from>
    <xdr:to>
      <xdr:col>10</xdr:col>
      <xdr:colOff>60960</xdr:colOff>
      <xdr:row>4</xdr:row>
      <xdr:rowOff>76200</xdr:rowOff>
    </xdr:to>
    <xdr:sp macro="" textlink="">
      <xdr:nvSpPr>
        <xdr:cNvPr id="5" name="Скругленный прямоугольник 4">
          <a:hlinkClick xmlns:r="http://schemas.openxmlformats.org/officeDocument/2006/relationships" r:id="rId3" tooltip="на сайт разработчика финмодели строительной компании MNGMNT.RU"/>
        </xdr:cNvPr>
        <xdr:cNvSpPr/>
      </xdr:nvSpPr>
      <xdr:spPr>
        <a:xfrm>
          <a:off x="2484120" y="10668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S75"/>
  <sheetViews>
    <sheetView showGridLines="0" workbookViewId="0">
      <pane xSplit="10" ySplit="10" topLeftCell="K11" activePane="bottomRight" state="frozen"/>
      <selection pane="topRight" activeCell="K1" sqref="K1"/>
      <selection pane="bottomLeft" activeCell="A11" sqref="A11"/>
      <selection pane="bottomRight" activeCell="C3" sqref="C3"/>
    </sheetView>
  </sheetViews>
  <sheetFormatPr defaultColWidth="9.109375" defaultRowHeight="12" x14ac:dyDescent="0.25"/>
  <cols>
    <col min="1" max="1" width="1.6640625" style="2" customWidth="1"/>
    <col min="2" max="2" width="0.88671875" style="2" customWidth="1"/>
    <col min="3" max="3" width="1.6640625" style="2" customWidth="1"/>
    <col min="4" max="6" width="2.6640625" style="2" customWidth="1"/>
    <col min="7" max="7" width="17.33203125" style="331" customWidth="1"/>
    <col min="8" max="8" width="2.6640625" style="2" customWidth="1"/>
    <col min="9" max="9" width="11.109375" style="331" bestFit="1" customWidth="1"/>
    <col min="10" max="10" width="1.6640625" style="2" customWidth="1"/>
    <col min="11" max="11" width="2.6640625" style="2" customWidth="1"/>
    <col min="12" max="12" width="1.6640625" style="2" customWidth="1"/>
    <col min="13" max="13" width="56.5546875" style="332" customWidth="1"/>
    <col min="14" max="16" width="1.6640625" style="2" customWidth="1"/>
    <col min="17" max="17" width="0.88671875" style="2" customWidth="1"/>
    <col min="18" max="18" width="1.6640625" style="2" customWidth="1"/>
    <col min="19" max="19" width="2.6640625" style="2" customWidth="1"/>
    <col min="20" max="16384" width="9.109375" style="2"/>
  </cols>
  <sheetData>
    <row r="1" spans="1:19" ht="8.1" customHeight="1" x14ac:dyDescent="0.25">
      <c r="A1" s="3"/>
      <c r="B1" s="3"/>
      <c r="C1" s="3"/>
      <c r="D1" s="3"/>
      <c r="E1" s="3"/>
      <c r="F1" s="3"/>
      <c r="G1" s="293"/>
      <c r="H1" s="3"/>
      <c r="I1" s="293"/>
      <c r="J1" s="3"/>
      <c r="K1" s="3"/>
      <c r="L1" s="3"/>
      <c r="M1" s="294"/>
      <c r="N1" s="3"/>
      <c r="O1" s="3"/>
      <c r="P1" s="3"/>
      <c r="Q1" s="3"/>
      <c r="R1" s="3"/>
      <c r="S1" s="3"/>
    </row>
    <row r="2" spans="1:19" ht="5.0999999999999996" customHeight="1" x14ac:dyDescent="0.25">
      <c r="A2" s="3"/>
      <c r="B2" s="295"/>
      <c r="C2" s="296"/>
      <c r="D2" s="296"/>
      <c r="E2" s="296"/>
      <c r="F2" s="296"/>
      <c r="G2" s="297"/>
      <c r="H2" s="296"/>
      <c r="I2" s="297"/>
      <c r="J2" s="296"/>
      <c r="K2" s="296"/>
      <c r="L2" s="296"/>
      <c r="M2" s="298"/>
      <c r="N2" s="296"/>
      <c r="O2" s="296"/>
      <c r="P2" s="296"/>
      <c r="Q2" s="299"/>
      <c r="R2" s="3"/>
      <c r="S2" s="3"/>
    </row>
    <row r="3" spans="1:19" ht="8.1" customHeight="1" x14ac:dyDescent="0.25">
      <c r="A3" s="3"/>
      <c r="B3" s="300"/>
      <c r="C3" s="159"/>
      <c r="D3" s="159"/>
      <c r="E3" s="159"/>
      <c r="F3" s="159"/>
      <c r="G3" s="301"/>
      <c r="H3" s="159"/>
      <c r="I3" s="301"/>
      <c r="J3" s="159"/>
      <c r="K3" s="159"/>
      <c r="L3" s="159"/>
      <c r="M3" s="302"/>
      <c r="N3" s="159"/>
      <c r="O3" s="159"/>
      <c r="P3" s="159"/>
      <c r="Q3" s="303"/>
      <c r="R3" s="3"/>
      <c r="S3" s="3"/>
    </row>
    <row r="4" spans="1:19" x14ac:dyDescent="0.25">
      <c r="A4" s="3"/>
      <c r="B4" s="300"/>
      <c r="C4" s="159"/>
      <c r="D4" s="159"/>
      <c r="E4" s="209" t="s">
        <v>542</v>
      </c>
      <c r="F4" s="159"/>
      <c r="G4" s="301"/>
      <c r="H4" s="159"/>
      <c r="I4" s="301"/>
      <c r="J4" s="159"/>
      <c r="K4" s="159"/>
      <c r="L4" s="159"/>
      <c r="M4" s="302"/>
      <c r="N4" s="159"/>
      <c r="O4" s="159"/>
      <c r="P4" s="159"/>
      <c r="Q4" s="303"/>
      <c r="R4" s="3"/>
      <c r="S4" s="3"/>
    </row>
    <row r="5" spans="1:19" x14ac:dyDescent="0.25">
      <c r="A5" s="3"/>
      <c r="B5" s="300"/>
      <c r="C5" s="159"/>
      <c r="D5" s="159"/>
      <c r="E5" s="209" t="s">
        <v>516</v>
      </c>
      <c r="F5" s="159"/>
      <c r="G5" s="301"/>
      <c r="H5" s="159"/>
      <c r="I5" s="301"/>
      <c r="J5" s="159"/>
      <c r="K5" s="159"/>
      <c r="L5" s="159"/>
      <c r="M5" s="302"/>
      <c r="N5" s="159"/>
      <c r="O5" s="159"/>
      <c r="P5" s="159"/>
      <c r="Q5" s="303"/>
      <c r="R5" s="3"/>
      <c r="S5" s="3"/>
    </row>
    <row r="6" spans="1:19" x14ac:dyDescent="0.25">
      <c r="A6" s="3"/>
      <c r="B6" s="300"/>
      <c r="C6" s="159"/>
      <c r="D6" s="159"/>
      <c r="E6" s="209" t="s">
        <v>505</v>
      </c>
      <c r="F6" s="159"/>
      <c r="G6" s="301"/>
      <c r="H6" s="159"/>
      <c r="I6" s="301"/>
      <c r="J6" s="159"/>
      <c r="K6" s="159"/>
      <c r="L6" s="159"/>
      <c r="M6" s="302"/>
      <c r="N6" s="159"/>
      <c r="O6" s="159"/>
      <c r="P6" s="159"/>
      <c r="Q6" s="303"/>
      <c r="R6" s="3"/>
      <c r="S6" s="3"/>
    </row>
    <row r="7" spans="1:19" x14ac:dyDescent="0.25">
      <c r="A7" s="3"/>
      <c r="B7" s="300"/>
      <c r="C7" s="159"/>
      <c r="D7" s="159"/>
      <c r="E7" s="344" t="s">
        <v>543</v>
      </c>
      <c r="F7" s="159"/>
      <c r="G7" s="301"/>
      <c r="H7" s="159"/>
      <c r="I7" s="301"/>
      <c r="J7" s="159"/>
      <c r="K7" s="159"/>
      <c r="L7" s="159"/>
      <c r="M7" s="302"/>
      <c r="N7" s="159"/>
      <c r="O7" s="159"/>
      <c r="P7" s="159"/>
      <c r="Q7" s="303"/>
      <c r="R7" s="3"/>
      <c r="S7" s="3"/>
    </row>
    <row r="8" spans="1:19" s="309" customFormat="1" x14ac:dyDescent="0.3">
      <c r="A8" s="304"/>
      <c r="B8" s="305"/>
      <c r="C8" s="306"/>
      <c r="D8" s="306"/>
      <c r="E8" s="306"/>
      <c r="F8" s="306"/>
      <c r="G8" s="306" t="s">
        <v>506</v>
      </c>
      <c r="H8" s="306"/>
      <c r="I8" s="306" t="s">
        <v>507</v>
      </c>
      <c r="J8" s="306"/>
      <c r="K8" s="306"/>
      <c r="L8" s="306"/>
      <c r="M8" s="307" t="s">
        <v>508</v>
      </c>
      <c r="N8" s="306"/>
      <c r="O8" s="306"/>
      <c r="P8" s="306"/>
      <c r="Q8" s="308"/>
      <c r="R8" s="304"/>
      <c r="S8" s="304"/>
    </row>
    <row r="9" spans="1:19" ht="3.9" customHeight="1" x14ac:dyDescent="0.25">
      <c r="A9" s="3"/>
      <c r="B9" s="300"/>
      <c r="C9" s="159"/>
      <c r="D9" s="159"/>
      <c r="E9" s="159"/>
      <c r="F9" s="159"/>
      <c r="G9" s="310"/>
      <c r="H9" s="159"/>
      <c r="I9" s="310"/>
      <c r="J9" s="159"/>
      <c r="K9" s="159"/>
      <c r="L9" s="159"/>
      <c r="M9" s="311"/>
      <c r="N9" s="159"/>
      <c r="O9" s="159"/>
      <c r="P9" s="159"/>
      <c r="Q9" s="303"/>
      <c r="R9" s="3"/>
      <c r="S9" s="3"/>
    </row>
    <row r="10" spans="1:19" ht="3.9" customHeight="1" x14ac:dyDescent="0.25">
      <c r="A10" s="3"/>
      <c r="B10" s="300"/>
      <c r="C10" s="159"/>
      <c r="D10" s="159"/>
      <c r="E10" s="159"/>
      <c r="F10" s="159"/>
      <c r="G10" s="301"/>
      <c r="H10" s="159"/>
      <c r="I10" s="301"/>
      <c r="J10" s="159"/>
      <c r="K10" s="159"/>
      <c r="L10" s="159"/>
      <c r="M10" s="302"/>
      <c r="N10" s="159"/>
      <c r="O10" s="159"/>
      <c r="P10" s="159"/>
      <c r="Q10" s="303"/>
      <c r="R10" s="3"/>
      <c r="S10" s="3"/>
    </row>
    <row r="11" spans="1:19" x14ac:dyDescent="0.25">
      <c r="A11" s="3"/>
      <c r="B11" s="300"/>
      <c r="C11" s="159"/>
      <c r="D11" s="159"/>
      <c r="E11" s="159"/>
      <c r="F11" s="159"/>
      <c r="G11" s="301"/>
      <c r="H11" s="159"/>
      <c r="I11" s="301"/>
      <c r="J11" s="159"/>
      <c r="K11" s="159"/>
      <c r="L11" s="159"/>
      <c r="M11" s="302"/>
      <c r="N11" s="159"/>
      <c r="O11" s="159"/>
      <c r="P11" s="159"/>
      <c r="Q11" s="303"/>
      <c r="R11" s="3"/>
      <c r="S11" s="3"/>
    </row>
    <row r="12" spans="1:19" x14ac:dyDescent="0.25">
      <c r="A12" s="3"/>
      <c r="B12" s="300"/>
      <c r="C12" s="159"/>
      <c r="D12" s="159"/>
      <c r="E12" s="159"/>
      <c r="F12" s="159"/>
      <c r="G12" s="301"/>
      <c r="H12" s="312" t="s">
        <v>1</v>
      </c>
      <c r="I12" s="313"/>
      <c r="J12" s="159"/>
      <c r="K12" s="159"/>
      <c r="L12" s="159"/>
      <c r="M12" s="314" t="s">
        <v>509</v>
      </c>
      <c r="N12" s="159"/>
      <c r="O12" s="159"/>
      <c r="P12" s="159"/>
      <c r="Q12" s="303"/>
      <c r="R12" s="3"/>
      <c r="S12" s="3"/>
    </row>
    <row r="13" spans="1:19" ht="3.9" customHeight="1" x14ac:dyDescent="0.25">
      <c r="A13" s="3"/>
      <c r="B13" s="300"/>
      <c r="C13" s="159"/>
      <c r="D13" s="159"/>
      <c r="E13" s="159"/>
      <c r="F13" s="159"/>
      <c r="G13" s="301"/>
      <c r="H13" s="159"/>
      <c r="I13" s="301"/>
      <c r="J13" s="159"/>
      <c r="K13" s="159"/>
      <c r="L13" s="159"/>
      <c r="M13" s="302"/>
      <c r="N13" s="159"/>
      <c r="O13" s="159"/>
      <c r="P13" s="159"/>
      <c r="Q13" s="303"/>
      <c r="R13" s="3"/>
      <c r="S13" s="3"/>
    </row>
    <row r="14" spans="1:19" x14ac:dyDescent="0.25">
      <c r="A14" s="3"/>
      <c r="B14" s="300"/>
      <c r="C14" s="159"/>
      <c r="D14" s="159"/>
      <c r="E14" s="159"/>
      <c r="F14" s="159"/>
      <c r="G14" s="301"/>
      <c r="H14" s="312" t="s">
        <v>1</v>
      </c>
      <c r="I14" s="345"/>
      <c r="J14" s="315" t="s">
        <v>5</v>
      </c>
      <c r="K14" s="159"/>
      <c r="L14" s="159"/>
      <c r="M14" s="314" t="s">
        <v>510</v>
      </c>
      <c r="N14" s="159"/>
      <c r="O14" s="159"/>
      <c r="P14" s="159"/>
      <c r="Q14" s="303"/>
      <c r="R14" s="3"/>
      <c r="S14" s="3"/>
    </row>
    <row r="15" spans="1:19" ht="36" x14ac:dyDescent="0.25">
      <c r="A15" s="3"/>
      <c r="B15" s="300"/>
      <c r="C15" s="159"/>
      <c r="D15" s="159"/>
      <c r="E15" s="159"/>
      <c r="F15" s="159"/>
      <c r="G15" s="301"/>
      <c r="H15" s="159"/>
      <c r="I15" s="301"/>
      <c r="J15" s="159"/>
      <c r="K15" s="159"/>
      <c r="L15" s="159"/>
      <c r="M15" s="316" t="s">
        <v>511</v>
      </c>
      <c r="N15" s="159"/>
      <c r="O15" s="159"/>
      <c r="P15" s="159"/>
      <c r="Q15" s="303"/>
      <c r="R15" s="3"/>
      <c r="S15" s="3"/>
    </row>
    <row r="16" spans="1:19" x14ac:dyDescent="0.25">
      <c r="A16" s="3"/>
      <c r="B16" s="300"/>
      <c r="C16" s="159"/>
      <c r="D16" s="159"/>
      <c r="E16" s="159"/>
      <c r="F16" s="159"/>
      <c r="G16" s="301"/>
      <c r="H16" s="159"/>
      <c r="I16" s="301"/>
      <c r="J16" s="159"/>
      <c r="K16" s="159"/>
      <c r="L16" s="159"/>
      <c r="M16" s="317"/>
      <c r="N16" s="159"/>
      <c r="O16" s="159"/>
      <c r="P16" s="159"/>
      <c r="Q16" s="303"/>
      <c r="R16" s="3"/>
      <c r="S16" s="3"/>
    </row>
    <row r="17" spans="1:19" x14ac:dyDescent="0.25">
      <c r="A17" s="3"/>
      <c r="B17" s="300"/>
      <c r="C17" s="159"/>
      <c r="D17" s="159"/>
      <c r="E17" s="159"/>
      <c r="F17" s="159"/>
      <c r="G17" s="322" t="s">
        <v>517</v>
      </c>
      <c r="H17" s="159"/>
      <c r="I17" s="301"/>
      <c r="J17" s="159"/>
      <c r="K17" s="159"/>
      <c r="L17" s="159"/>
      <c r="M17" s="319" t="s">
        <v>518</v>
      </c>
      <c r="N17" s="159"/>
      <c r="O17" s="159"/>
      <c r="P17" s="159"/>
      <c r="Q17" s="303"/>
      <c r="R17" s="3"/>
      <c r="S17" s="3"/>
    </row>
    <row r="18" spans="1:19" x14ac:dyDescent="0.25">
      <c r="A18" s="3"/>
      <c r="B18" s="300"/>
      <c r="C18" s="159"/>
      <c r="D18" s="159"/>
      <c r="E18" s="159"/>
      <c r="F18" s="159"/>
      <c r="G18" s="301"/>
      <c r="H18" s="159"/>
      <c r="I18" s="301"/>
      <c r="J18" s="159"/>
      <c r="K18" s="159"/>
      <c r="L18" s="159"/>
      <c r="M18" s="320"/>
      <c r="N18" s="159"/>
      <c r="O18" s="159"/>
      <c r="P18" s="159"/>
      <c r="Q18" s="303"/>
      <c r="R18" s="3"/>
      <c r="S18" s="3"/>
    </row>
    <row r="19" spans="1:19" ht="48" x14ac:dyDescent="0.25">
      <c r="A19" s="3"/>
      <c r="B19" s="300"/>
      <c r="C19" s="159"/>
      <c r="D19" s="159"/>
      <c r="E19" s="159"/>
      <c r="F19" s="159"/>
      <c r="G19" s="306" t="s">
        <v>544</v>
      </c>
      <c r="H19" s="209"/>
      <c r="I19" s="306" t="s">
        <v>545</v>
      </c>
      <c r="J19" s="159"/>
      <c r="K19" s="159"/>
      <c r="L19" s="159"/>
      <c r="M19" s="321" t="s">
        <v>546</v>
      </c>
      <c r="N19" s="159"/>
      <c r="O19" s="159"/>
      <c r="P19" s="159"/>
      <c r="Q19" s="303"/>
      <c r="R19" s="3"/>
      <c r="S19" s="3"/>
    </row>
    <row r="20" spans="1:19" ht="72" x14ac:dyDescent="0.25">
      <c r="A20" s="3"/>
      <c r="B20" s="300"/>
      <c r="C20" s="159"/>
      <c r="D20" s="159"/>
      <c r="E20" s="159"/>
      <c r="F20" s="159"/>
      <c r="G20" s="306" t="s">
        <v>547</v>
      </c>
      <c r="H20" s="209"/>
      <c r="I20" s="306" t="s">
        <v>548</v>
      </c>
      <c r="J20" s="159"/>
      <c r="K20" s="159"/>
      <c r="L20" s="159"/>
      <c r="M20" s="321" t="s">
        <v>549</v>
      </c>
      <c r="N20" s="159"/>
      <c r="O20" s="159"/>
      <c r="P20" s="159"/>
      <c r="Q20" s="303"/>
      <c r="R20" s="3"/>
      <c r="S20" s="3"/>
    </row>
    <row r="21" spans="1:19" ht="48" x14ac:dyDescent="0.25">
      <c r="A21" s="3"/>
      <c r="B21" s="300"/>
      <c r="C21" s="159"/>
      <c r="D21" s="159"/>
      <c r="E21" s="159"/>
      <c r="F21" s="159"/>
      <c r="G21" s="306" t="s">
        <v>550</v>
      </c>
      <c r="H21" s="209"/>
      <c r="I21" s="306" t="s">
        <v>551</v>
      </c>
      <c r="J21" s="159"/>
      <c r="K21" s="159"/>
      <c r="L21" s="159"/>
      <c r="M21" s="321" t="s">
        <v>552</v>
      </c>
      <c r="N21" s="159"/>
      <c r="O21" s="159"/>
      <c r="P21" s="159"/>
      <c r="Q21" s="303"/>
      <c r="R21" s="3"/>
      <c r="S21" s="3"/>
    </row>
    <row r="22" spans="1:19" ht="60" x14ac:dyDescent="0.25">
      <c r="A22" s="3"/>
      <c r="B22" s="300"/>
      <c r="C22" s="159"/>
      <c r="D22" s="159"/>
      <c r="E22" s="159"/>
      <c r="F22" s="159"/>
      <c r="G22" s="306" t="s">
        <v>553</v>
      </c>
      <c r="H22" s="209"/>
      <c r="I22" s="306" t="s">
        <v>554</v>
      </c>
      <c r="J22" s="159"/>
      <c r="K22" s="159"/>
      <c r="L22" s="159"/>
      <c r="M22" s="321" t="s">
        <v>555</v>
      </c>
      <c r="N22" s="159"/>
      <c r="O22" s="159"/>
      <c r="P22" s="159"/>
      <c r="Q22" s="303"/>
      <c r="R22" s="3"/>
      <c r="S22" s="3"/>
    </row>
    <row r="23" spans="1:19" ht="36" x14ac:dyDescent="0.25">
      <c r="A23" s="3"/>
      <c r="B23" s="300"/>
      <c r="C23" s="159"/>
      <c r="D23" s="159"/>
      <c r="E23" s="159"/>
      <c r="F23" s="159"/>
      <c r="G23" s="306" t="s">
        <v>556</v>
      </c>
      <c r="H23" s="209"/>
      <c r="I23" s="306" t="s">
        <v>557</v>
      </c>
      <c r="J23" s="159"/>
      <c r="K23" s="159"/>
      <c r="L23" s="159"/>
      <c r="M23" s="321" t="s">
        <v>558</v>
      </c>
      <c r="N23" s="159"/>
      <c r="O23" s="159"/>
      <c r="P23" s="159"/>
      <c r="Q23" s="303"/>
      <c r="R23" s="3"/>
      <c r="S23" s="3"/>
    </row>
    <row r="24" spans="1:19" ht="24" x14ac:dyDescent="0.25">
      <c r="A24" s="3"/>
      <c r="B24" s="300"/>
      <c r="C24" s="159"/>
      <c r="D24" s="159"/>
      <c r="E24" s="159"/>
      <c r="F24" s="159"/>
      <c r="G24" s="306" t="s">
        <v>559</v>
      </c>
      <c r="H24" s="209"/>
      <c r="I24" s="306" t="s">
        <v>560</v>
      </c>
      <c r="J24" s="159"/>
      <c r="K24" s="159"/>
      <c r="L24" s="159"/>
      <c r="M24" s="321" t="s">
        <v>561</v>
      </c>
      <c r="N24" s="159"/>
      <c r="O24" s="159"/>
      <c r="P24" s="159"/>
      <c r="Q24" s="303"/>
      <c r="R24" s="3"/>
      <c r="S24" s="3"/>
    </row>
    <row r="25" spans="1:19" ht="48" x14ac:dyDescent="0.25">
      <c r="A25" s="3"/>
      <c r="B25" s="300"/>
      <c r="C25" s="159"/>
      <c r="D25" s="159"/>
      <c r="E25" s="159"/>
      <c r="F25" s="159"/>
      <c r="G25" s="306" t="s">
        <v>51</v>
      </c>
      <c r="H25" s="209"/>
      <c r="I25" s="306" t="s">
        <v>562</v>
      </c>
      <c r="J25" s="159"/>
      <c r="K25" s="159"/>
      <c r="L25" s="159"/>
      <c r="M25" s="321" t="s">
        <v>563</v>
      </c>
      <c r="N25" s="159"/>
      <c r="O25" s="159"/>
      <c r="P25" s="159"/>
      <c r="Q25" s="303"/>
      <c r="R25" s="3"/>
      <c r="S25" s="3"/>
    </row>
    <row r="26" spans="1:19" ht="60" x14ac:dyDescent="0.25">
      <c r="A26" s="3"/>
      <c r="B26" s="300"/>
      <c r="C26" s="159"/>
      <c r="D26" s="159"/>
      <c r="E26" s="159"/>
      <c r="F26" s="159"/>
      <c r="G26" s="306" t="s">
        <v>564</v>
      </c>
      <c r="H26" s="209"/>
      <c r="I26" s="306" t="s">
        <v>565</v>
      </c>
      <c r="J26" s="159"/>
      <c r="K26" s="159"/>
      <c r="L26" s="159"/>
      <c r="M26" s="321" t="s">
        <v>566</v>
      </c>
      <c r="N26" s="159"/>
      <c r="O26" s="159"/>
      <c r="P26" s="159"/>
      <c r="Q26" s="303"/>
      <c r="R26" s="3"/>
      <c r="S26" s="3"/>
    </row>
    <row r="27" spans="1:19" ht="60" x14ac:dyDescent="0.25">
      <c r="A27" s="3"/>
      <c r="B27" s="300"/>
      <c r="C27" s="159"/>
      <c r="D27" s="159"/>
      <c r="E27" s="159"/>
      <c r="F27" s="159"/>
      <c r="G27" s="306" t="s">
        <v>567</v>
      </c>
      <c r="H27" s="209"/>
      <c r="I27" s="306" t="s">
        <v>568</v>
      </c>
      <c r="J27" s="159"/>
      <c r="K27" s="159"/>
      <c r="L27" s="159"/>
      <c r="M27" s="321" t="s">
        <v>569</v>
      </c>
      <c r="N27" s="159"/>
      <c r="O27" s="159"/>
      <c r="P27" s="159"/>
      <c r="Q27" s="303"/>
      <c r="R27" s="3"/>
      <c r="S27" s="3"/>
    </row>
    <row r="28" spans="1:19" ht="60" x14ac:dyDescent="0.25">
      <c r="A28" s="3"/>
      <c r="B28" s="300"/>
      <c r="C28" s="159"/>
      <c r="D28" s="159"/>
      <c r="E28" s="159"/>
      <c r="F28" s="159"/>
      <c r="G28" s="306" t="s">
        <v>120</v>
      </c>
      <c r="H28" s="209"/>
      <c r="I28" s="306" t="s">
        <v>570</v>
      </c>
      <c r="J28" s="159"/>
      <c r="K28" s="159"/>
      <c r="L28" s="159"/>
      <c r="M28" s="321" t="s">
        <v>571</v>
      </c>
      <c r="N28" s="159"/>
      <c r="O28" s="159"/>
      <c r="P28" s="159"/>
      <c r="Q28" s="303"/>
      <c r="R28" s="3"/>
      <c r="S28" s="3"/>
    </row>
    <row r="29" spans="1:19" x14ac:dyDescent="0.25">
      <c r="A29" s="3"/>
      <c r="B29" s="300"/>
      <c r="C29" s="159"/>
      <c r="D29" s="159"/>
      <c r="E29" s="159"/>
      <c r="F29" s="159"/>
      <c r="G29" s="306" t="s">
        <v>572</v>
      </c>
      <c r="H29" s="209"/>
      <c r="I29" s="306" t="s">
        <v>573</v>
      </c>
      <c r="J29" s="159"/>
      <c r="K29" s="159"/>
      <c r="L29" s="159"/>
      <c r="M29" s="321" t="s">
        <v>574</v>
      </c>
      <c r="N29" s="159"/>
      <c r="O29" s="159"/>
      <c r="P29" s="159"/>
      <c r="Q29" s="303"/>
      <c r="R29" s="3"/>
      <c r="S29" s="3"/>
    </row>
    <row r="30" spans="1:19" ht="24" x14ac:dyDescent="0.25">
      <c r="A30" s="3"/>
      <c r="B30" s="300"/>
      <c r="C30" s="159"/>
      <c r="D30" s="159"/>
      <c r="E30" s="159"/>
      <c r="F30" s="159"/>
      <c r="G30" s="306" t="s">
        <v>575</v>
      </c>
      <c r="H30" s="209"/>
      <c r="I30" s="306" t="s">
        <v>576</v>
      </c>
      <c r="J30" s="159"/>
      <c r="K30" s="159"/>
      <c r="L30" s="159"/>
      <c r="M30" s="321" t="s">
        <v>577</v>
      </c>
      <c r="N30" s="159"/>
      <c r="O30" s="159"/>
      <c r="P30" s="159"/>
      <c r="Q30" s="303"/>
      <c r="R30" s="3"/>
      <c r="S30" s="3"/>
    </row>
    <row r="31" spans="1:19" ht="36" x14ac:dyDescent="0.25">
      <c r="A31" s="3"/>
      <c r="B31" s="300"/>
      <c r="C31" s="159"/>
      <c r="D31" s="159"/>
      <c r="E31" s="159"/>
      <c r="F31" s="159"/>
      <c r="G31" s="306" t="s">
        <v>578</v>
      </c>
      <c r="H31" s="209"/>
      <c r="I31" s="306" t="s">
        <v>579</v>
      </c>
      <c r="J31" s="159"/>
      <c r="K31" s="159"/>
      <c r="L31" s="159"/>
      <c r="M31" s="321" t="s">
        <v>580</v>
      </c>
      <c r="N31" s="159"/>
      <c r="O31" s="159"/>
      <c r="P31" s="159"/>
      <c r="Q31" s="303"/>
      <c r="R31" s="3"/>
      <c r="S31" s="3"/>
    </row>
    <row r="32" spans="1:19" x14ac:dyDescent="0.25">
      <c r="A32" s="3"/>
      <c r="B32" s="300"/>
      <c r="C32" s="159"/>
      <c r="D32" s="159"/>
      <c r="E32" s="159"/>
      <c r="F32" s="159"/>
      <c r="G32" s="301"/>
      <c r="H32" s="159"/>
      <c r="I32" s="301"/>
      <c r="J32" s="159"/>
      <c r="K32" s="159"/>
      <c r="L32" s="159"/>
      <c r="M32" s="321"/>
      <c r="N32" s="159"/>
      <c r="O32" s="159"/>
      <c r="P32" s="159"/>
      <c r="Q32" s="303"/>
      <c r="R32" s="3"/>
      <c r="S32" s="3"/>
    </row>
    <row r="33" spans="1:19" x14ac:dyDescent="0.25">
      <c r="A33" s="3"/>
      <c r="B33" s="300"/>
      <c r="C33" s="159"/>
      <c r="D33" s="159"/>
      <c r="E33" s="159"/>
      <c r="F33" s="159"/>
      <c r="G33" s="301"/>
      <c r="H33" s="159"/>
      <c r="I33" s="301"/>
      <c r="J33" s="159"/>
      <c r="K33" s="159"/>
      <c r="L33" s="159"/>
      <c r="M33" s="302"/>
      <c r="N33" s="159"/>
      <c r="O33" s="159"/>
      <c r="P33" s="159"/>
      <c r="Q33" s="303"/>
      <c r="R33" s="3"/>
      <c r="S33" s="3"/>
    </row>
    <row r="34" spans="1:19" x14ac:dyDescent="0.25">
      <c r="A34" s="3"/>
      <c r="B34" s="300"/>
      <c r="C34" s="159"/>
      <c r="D34" s="159"/>
      <c r="E34" s="159"/>
      <c r="F34" s="159"/>
      <c r="G34" s="318" t="s">
        <v>519</v>
      </c>
      <c r="H34" s="159"/>
      <c r="I34" s="301"/>
      <c r="J34" s="159"/>
      <c r="K34" s="159"/>
      <c r="L34" s="159"/>
      <c r="M34" s="319" t="s">
        <v>520</v>
      </c>
      <c r="N34" s="159"/>
      <c r="O34" s="159"/>
      <c r="P34" s="159"/>
      <c r="Q34" s="303"/>
      <c r="R34" s="3"/>
      <c r="S34" s="3"/>
    </row>
    <row r="35" spans="1:19" ht="24" x14ac:dyDescent="0.25">
      <c r="A35" s="3"/>
      <c r="B35" s="300"/>
      <c r="C35" s="159"/>
      <c r="D35" s="159"/>
      <c r="E35" s="159"/>
      <c r="F35" s="159"/>
      <c r="G35" s="301"/>
      <c r="H35" s="159"/>
      <c r="I35" s="301"/>
      <c r="J35" s="159"/>
      <c r="K35" s="159"/>
      <c r="L35" s="159"/>
      <c r="M35" s="320" t="s">
        <v>581</v>
      </c>
      <c r="N35" s="159"/>
      <c r="O35" s="159"/>
      <c r="P35" s="159"/>
      <c r="Q35" s="303"/>
      <c r="R35" s="3"/>
      <c r="S35" s="3"/>
    </row>
    <row r="36" spans="1:19" x14ac:dyDescent="0.25">
      <c r="A36" s="3"/>
      <c r="B36" s="300"/>
      <c r="C36" s="159"/>
      <c r="D36" s="159"/>
      <c r="E36" s="159"/>
      <c r="F36" s="159"/>
      <c r="G36" s="301"/>
      <c r="H36" s="159"/>
      <c r="I36" s="301"/>
      <c r="J36" s="159"/>
      <c r="K36" s="159"/>
      <c r="L36" s="159"/>
      <c r="M36" s="321"/>
      <c r="N36" s="159"/>
      <c r="O36" s="159"/>
      <c r="P36" s="159"/>
      <c r="Q36" s="303"/>
      <c r="R36" s="3"/>
      <c r="S36" s="3"/>
    </row>
    <row r="37" spans="1:19" ht="12.6" thickBot="1" x14ac:dyDescent="0.3">
      <c r="A37" s="3"/>
      <c r="B37" s="300"/>
      <c r="C37" s="159"/>
      <c r="D37" s="159"/>
      <c r="E37" s="159"/>
      <c r="F37" s="159"/>
      <c r="G37" s="301"/>
      <c r="H37" s="159"/>
      <c r="I37" s="301"/>
      <c r="J37" s="159"/>
      <c r="K37" s="159"/>
      <c r="L37" s="159"/>
      <c r="M37" s="321"/>
      <c r="N37" s="159"/>
      <c r="O37" s="159"/>
      <c r="P37" s="159"/>
      <c r="Q37" s="303"/>
      <c r="R37" s="3"/>
      <c r="S37" s="3"/>
    </row>
    <row r="38" spans="1:19" ht="14.4" thickBot="1" x14ac:dyDescent="0.3">
      <c r="A38" s="3"/>
      <c r="B38" s="300"/>
      <c r="C38" s="159"/>
      <c r="D38" s="159"/>
      <c r="E38" s="159"/>
      <c r="F38" s="159"/>
      <c r="G38" s="301"/>
      <c r="H38" s="159"/>
      <c r="I38" s="333" t="s">
        <v>521</v>
      </c>
      <c r="J38" s="159"/>
      <c r="K38" s="159"/>
      <c r="L38" s="159"/>
      <c r="M38" s="321" t="s">
        <v>528</v>
      </c>
      <c r="N38" s="159"/>
      <c r="O38" s="159"/>
      <c r="P38" s="159"/>
      <c r="Q38" s="303"/>
      <c r="R38" s="3"/>
      <c r="S38" s="3"/>
    </row>
    <row r="39" spans="1:19" x14ac:dyDescent="0.25">
      <c r="A39" s="3"/>
      <c r="B39" s="300"/>
      <c r="C39" s="159"/>
      <c r="D39" s="159"/>
      <c r="E39" s="159"/>
      <c r="F39" s="159"/>
      <c r="G39" s="301"/>
      <c r="H39" s="159"/>
      <c r="I39" s="301"/>
      <c r="J39" s="159"/>
      <c r="K39" s="159"/>
      <c r="L39" s="159"/>
      <c r="M39" s="321"/>
      <c r="N39" s="159"/>
      <c r="O39" s="159"/>
      <c r="P39" s="159"/>
      <c r="Q39" s="303"/>
      <c r="R39" s="3"/>
      <c r="S39" s="3"/>
    </row>
    <row r="40" spans="1:19" x14ac:dyDescent="0.25">
      <c r="A40" s="3"/>
      <c r="B40" s="300"/>
      <c r="C40" s="159"/>
      <c r="D40" s="159"/>
      <c r="E40" s="159"/>
      <c r="F40" s="159"/>
      <c r="G40" s="301"/>
      <c r="H40" s="159"/>
      <c r="I40" s="301"/>
      <c r="J40" s="159"/>
      <c r="K40" s="159"/>
      <c r="L40" s="159"/>
      <c r="M40" s="321"/>
      <c r="N40" s="159"/>
      <c r="O40" s="159"/>
      <c r="P40" s="159"/>
      <c r="Q40" s="303"/>
      <c r="R40" s="3"/>
      <c r="S40" s="3"/>
    </row>
    <row r="41" spans="1:19" x14ac:dyDescent="0.25">
      <c r="A41" s="3"/>
      <c r="B41" s="300"/>
      <c r="C41" s="159"/>
      <c r="D41" s="159"/>
      <c r="E41" s="159"/>
      <c r="F41" s="159"/>
      <c r="G41" s="301"/>
      <c r="H41" s="159"/>
      <c r="I41" s="301"/>
      <c r="J41" s="159"/>
      <c r="K41" s="159"/>
      <c r="L41" s="159"/>
      <c r="M41" s="323"/>
      <c r="N41" s="159"/>
      <c r="O41" s="159"/>
      <c r="P41" s="159"/>
      <c r="Q41" s="303"/>
      <c r="R41" s="3"/>
      <c r="S41" s="3"/>
    </row>
    <row r="42" spans="1:19" x14ac:dyDescent="0.25">
      <c r="A42" s="3"/>
      <c r="B42" s="300"/>
      <c r="C42" s="159"/>
      <c r="D42" s="159"/>
      <c r="E42" s="159"/>
      <c r="F42" s="159"/>
      <c r="G42" s="334" t="s">
        <v>523</v>
      </c>
      <c r="H42" s="159"/>
      <c r="I42" s="301"/>
      <c r="J42" s="159"/>
      <c r="K42" s="159"/>
      <c r="L42" s="159"/>
      <c r="M42" s="319" t="s">
        <v>524</v>
      </c>
      <c r="N42" s="159"/>
      <c r="O42" s="159"/>
      <c r="P42" s="159"/>
      <c r="Q42" s="303"/>
      <c r="R42" s="3"/>
      <c r="S42" s="3"/>
    </row>
    <row r="43" spans="1:19" x14ac:dyDescent="0.25">
      <c r="A43" s="3"/>
      <c r="B43" s="300"/>
      <c r="C43" s="159"/>
      <c r="D43" s="159"/>
      <c r="E43" s="159"/>
      <c r="F43" s="159"/>
      <c r="G43" s="301"/>
      <c r="H43" s="159"/>
      <c r="I43" s="301"/>
      <c r="J43" s="159"/>
      <c r="K43" s="159"/>
      <c r="L43" s="159"/>
      <c r="M43" s="320" t="s">
        <v>525</v>
      </c>
      <c r="N43" s="159"/>
      <c r="O43" s="159"/>
      <c r="P43" s="159"/>
      <c r="Q43" s="303"/>
      <c r="R43" s="3"/>
      <c r="S43" s="3"/>
    </row>
    <row r="44" spans="1:19" ht="24" x14ac:dyDescent="0.25">
      <c r="A44" s="3"/>
      <c r="B44" s="300"/>
      <c r="C44" s="159"/>
      <c r="D44" s="159"/>
      <c r="E44" s="159"/>
      <c r="F44" s="159"/>
      <c r="G44" s="301"/>
      <c r="H44" s="159"/>
      <c r="I44" s="301"/>
      <c r="J44" s="159"/>
      <c r="K44" s="159"/>
      <c r="L44" s="159"/>
      <c r="M44" s="321" t="s">
        <v>582</v>
      </c>
      <c r="N44" s="159"/>
      <c r="O44" s="159"/>
      <c r="P44" s="159"/>
      <c r="Q44" s="303"/>
      <c r="R44" s="3"/>
      <c r="S44" s="3"/>
    </row>
    <row r="45" spans="1:19" ht="12.6" thickBot="1" x14ac:dyDescent="0.3">
      <c r="A45" s="3"/>
      <c r="B45" s="300"/>
      <c r="C45" s="159"/>
      <c r="D45" s="159"/>
      <c r="E45" s="159"/>
      <c r="F45" s="159"/>
      <c r="G45" s="301"/>
      <c r="H45" s="159"/>
      <c r="I45" s="301"/>
      <c r="J45" s="159"/>
      <c r="K45" s="159"/>
      <c r="L45" s="159"/>
      <c r="M45" s="321"/>
      <c r="N45" s="159"/>
      <c r="O45" s="159"/>
      <c r="P45" s="159"/>
      <c r="Q45" s="303"/>
      <c r="R45" s="3"/>
      <c r="S45" s="3"/>
    </row>
    <row r="46" spans="1:19" ht="14.4" thickBot="1" x14ac:dyDescent="0.3">
      <c r="A46" s="3"/>
      <c r="B46" s="300"/>
      <c r="C46" s="159"/>
      <c r="D46" s="159"/>
      <c r="E46" s="159"/>
      <c r="F46" s="159"/>
      <c r="G46" s="301"/>
      <c r="H46" s="159"/>
      <c r="I46" s="333" t="s">
        <v>526</v>
      </c>
      <c r="J46" s="159"/>
      <c r="K46" s="159"/>
      <c r="L46" s="159"/>
      <c r="M46" s="321" t="s">
        <v>527</v>
      </c>
      <c r="N46" s="159"/>
      <c r="O46" s="159"/>
      <c r="P46" s="159"/>
      <c r="Q46" s="303"/>
      <c r="R46" s="3"/>
      <c r="S46" s="3"/>
    </row>
    <row r="47" spans="1:19" x14ac:dyDescent="0.25">
      <c r="A47" s="3"/>
      <c r="B47" s="300"/>
      <c r="C47" s="159"/>
      <c r="D47" s="159"/>
      <c r="E47" s="159"/>
      <c r="F47" s="159"/>
      <c r="G47" s="301"/>
      <c r="H47" s="159"/>
      <c r="I47" s="301"/>
      <c r="J47" s="159"/>
      <c r="K47" s="159"/>
      <c r="L47" s="159"/>
      <c r="M47" s="321"/>
      <c r="N47" s="159"/>
      <c r="O47" s="159"/>
      <c r="P47" s="159"/>
      <c r="Q47" s="303"/>
      <c r="R47" s="3"/>
      <c r="S47" s="3"/>
    </row>
    <row r="48" spans="1:19" ht="84" x14ac:dyDescent="0.25">
      <c r="A48" s="3"/>
      <c r="B48" s="300"/>
      <c r="C48" s="159"/>
      <c r="D48" s="159"/>
      <c r="E48" s="159"/>
      <c r="F48" s="159"/>
      <c r="G48" s="306" t="s">
        <v>245</v>
      </c>
      <c r="H48" s="209"/>
      <c r="I48" s="306" t="s">
        <v>583</v>
      </c>
      <c r="J48" s="159"/>
      <c r="K48" s="159"/>
      <c r="L48" s="159"/>
      <c r="M48" s="321" t="s">
        <v>584</v>
      </c>
      <c r="N48" s="159"/>
      <c r="O48" s="159"/>
      <c r="P48" s="159"/>
      <c r="Q48" s="303"/>
      <c r="R48" s="3"/>
      <c r="S48" s="3"/>
    </row>
    <row r="49" spans="1:19" ht="84" x14ac:dyDescent="0.25">
      <c r="A49" s="3"/>
      <c r="B49" s="300"/>
      <c r="C49" s="159"/>
      <c r="D49" s="159"/>
      <c r="E49" s="159"/>
      <c r="F49" s="159"/>
      <c r="G49" s="306" t="s">
        <v>193</v>
      </c>
      <c r="H49" s="209"/>
      <c r="I49" s="306" t="s">
        <v>585</v>
      </c>
      <c r="J49" s="159"/>
      <c r="K49" s="159"/>
      <c r="L49" s="159"/>
      <c r="M49" s="321" t="s">
        <v>586</v>
      </c>
      <c r="N49" s="159"/>
      <c r="O49" s="159"/>
      <c r="P49" s="159"/>
      <c r="Q49" s="303"/>
      <c r="R49" s="3"/>
      <c r="S49" s="3"/>
    </row>
    <row r="50" spans="1:19" ht="60" x14ac:dyDescent="0.25">
      <c r="A50" s="3"/>
      <c r="B50" s="300"/>
      <c r="C50" s="159"/>
      <c r="D50" s="159"/>
      <c r="E50" s="159"/>
      <c r="F50" s="159"/>
      <c r="G50" s="306" t="s">
        <v>194</v>
      </c>
      <c r="H50" s="209"/>
      <c r="I50" s="306" t="s">
        <v>587</v>
      </c>
      <c r="J50" s="159"/>
      <c r="K50" s="159"/>
      <c r="L50" s="159"/>
      <c r="M50" s="321" t="s">
        <v>588</v>
      </c>
      <c r="N50" s="159"/>
      <c r="O50" s="159"/>
      <c r="P50" s="159"/>
      <c r="Q50" s="303"/>
      <c r="R50" s="3"/>
      <c r="S50" s="3"/>
    </row>
    <row r="51" spans="1:19" x14ac:dyDescent="0.25">
      <c r="A51" s="3"/>
      <c r="B51" s="300"/>
      <c r="C51" s="159"/>
      <c r="D51" s="159"/>
      <c r="E51" s="159"/>
      <c r="F51" s="159"/>
      <c r="G51" s="306" t="s">
        <v>589</v>
      </c>
      <c r="H51" s="209"/>
      <c r="I51" s="306" t="s">
        <v>590</v>
      </c>
      <c r="J51" s="159"/>
      <c r="K51" s="159"/>
      <c r="L51" s="159"/>
      <c r="M51" s="321" t="s">
        <v>591</v>
      </c>
      <c r="N51" s="159"/>
      <c r="O51" s="159"/>
      <c r="P51" s="159"/>
      <c r="Q51" s="303"/>
      <c r="R51" s="3"/>
      <c r="S51" s="3"/>
    </row>
    <row r="52" spans="1:19" x14ac:dyDescent="0.25">
      <c r="A52" s="3"/>
      <c r="B52" s="300"/>
      <c r="C52" s="159"/>
      <c r="D52" s="159"/>
      <c r="E52" s="159"/>
      <c r="F52" s="159"/>
      <c r="G52" s="301"/>
      <c r="H52" s="159"/>
      <c r="I52" s="301"/>
      <c r="J52" s="159"/>
      <c r="K52" s="159"/>
      <c r="L52" s="159"/>
      <c r="M52" s="317"/>
      <c r="N52" s="159"/>
      <c r="O52" s="159"/>
      <c r="P52" s="159"/>
      <c r="Q52" s="303"/>
      <c r="R52" s="3"/>
      <c r="S52" s="3"/>
    </row>
    <row r="53" spans="1:19" x14ac:dyDescent="0.25">
      <c r="A53" s="3"/>
      <c r="B53" s="300"/>
      <c r="C53" s="159"/>
      <c r="D53" s="159"/>
      <c r="E53" s="159"/>
      <c r="F53" s="159"/>
      <c r="G53" s="335" t="s">
        <v>529</v>
      </c>
      <c r="H53" s="159"/>
      <c r="I53" s="301"/>
      <c r="J53" s="159"/>
      <c r="K53" s="159"/>
      <c r="L53" s="159"/>
      <c r="M53" s="319" t="s">
        <v>530</v>
      </c>
      <c r="N53" s="159"/>
      <c r="O53" s="159"/>
      <c r="P53" s="159"/>
      <c r="Q53" s="303"/>
      <c r="R53" s="3"/>
      <c r="S53" s="3"/>
    </row>
    <row r="54" spans="1:19" x14ac:dyDescent="0.25">
      <c r="A54" s="3"/>
      <c r="B54" s="300"/>
      <c r="C54" s="159"/>
      <c r="D54" s="159"/>
      <c r="E54" s="159"/>
      <c r="F54" s="159"/>
      <c r="G54" s="301"/>
      <c r="H54" s="159"/>
      <c r="I54" s="301"/>
      <c r="J54" s="159"/>
      <c r="K54" s="159"/>
      <c r="L54" s="159"/>
      <c r="M54" s="320" t="s">
        <v>531</v>
      </c>
      <c r="N54" s="159"/>
      <c r="O54" s="159"/>
      <c r="P54" s="159"/>
      <c r="Q54" s="303"/>
      <c r="R54" s="3"/>
      <c r="S54" s="3"/>
    </row>
    <row r="55" spans="1:19" x14ac:dyDescent="0.25">
      <c r="A55" s="3"/>
      <c r="B55" s="300"/>
      <c r="C55" s="159"/>
      <c r="D55" s="159"/>
      <c r="E55" s="159"/>
      <c r="F55" s="159"/>
      <c r="G55" s="301"/>
      <c r="H55" s="159"/>
      <c r="I55" s="301"/>
      <c r="J55" s="159"/>
      <c r="K55" s="159"/>
      <c r="L55" s="159"/>
      <c r="M55" s="320" t="s">
        <v>532</v>
      </c>
      <c r="N55" s="159"/>
      <c r="O55" s="159"/>
      <c r="P55" s="159"/>
      <c r="Q55" s="303"/>
      <c r="R55" s="3"/>
      <c r="S55" s="3"/>
    </row>
    <row r="56" spans="1:19" x14ac:dyDescent="0.25">
      <c r="A56" s="3"/>
      <c r="B56" s="300"/>
      <c r="C56" s="159"/>
      <c r="D56" s="159"/>
      <c r="E56" s="159"/>
      <c r="F56" s="159"/>
      <c r="G56" s="301"/>
      <c r="H56" s="159"/>
      <c r="I56" s="301"/>
      <c r="J56" s="159"/>
      <c r="K56" s="159"/>
      <c r="L56" s="159"/>
      <c r="M56" s="321"/>
      <c r="N56" s="159"/>
      <c r="O56" s="159"/>
      <c r="P56" s="159"/>
      <c r="Q56" s="303"/>
      <c r="R56" s="3"/>
      <c r="S56" s="3"/>
    </row>
    <row r="57" spans="1:19" x14ac:dyDescent="0.25">
      <c r="A57" s="3"/>
      <c r="B57" s="300"/>
      <c r="C57" s="159"/>
      <c r="D57" s="159"/>
      <c r="E57" s="159"/>
      <c r="F57" s="159"/>
      <c r="G57" s="301"/>
      <c r="H57" s="159"/>
      <c r="I57" s="301"/>
      <c r="J57" s="159"/>
      <c r="K57" s="159"/>
      <c r="L57" s="159"/>
      <c r="M57" s="317"/>
      <c r="N57" s="159"/>
      <c r="O57" s="159"/>
      <c r="P57" s="159"/>
      <c r="Q57" s="303"/>
      <c r="R57" s="3"/>
      <c r="S57" s="3"/>
    </row>
    <row r="58" spans="1:19" x14ac:dyDescent="0.25">
      <c r="A58" s="3"/>
      <c r="B58" s="300"/>
      <c r="C58" s="159"/>
      <c r="D58" s="159"/>
      <c r="E58" s="159"/>
      <c r="F58" s="159"/>
      <c r="G58" s="301"/>
      <c r="H58" s="159"/>
      <c r="I58" s="301"/>
      <c r="J58" s="159"/>
      <c r="K58" s="159"/>
      <c r="L58" s="159"/>
      <c r="M58" s="317"/>
      <c r="N58" s="159"/>
      <c r="O58" s="159"/>
      <c r="P58" s="159"/>
      <c r="Q58" s="303"/>
      <c r="R58" s="3"/>
      <c r="S58" s="3"/>
    </row>
    <row r="59" spans="1:19" x14ac:dyDescent="0.25">
      <c r="A59" s="3"/>
      <c r="B59" s="300"/>
      <c r="C59" s="159"/>
      <c r="D59" s="159"/>
      <c r="E59" s="159"/>
      <c r="F59" s="159"/>
      <c r="G59" s="335" t="s">
        <v>533</v>
      </c>
      <c r="H59" s="159"/>
      <c r="I59" s="301"/>
      <c r="J59" s="159"/>
      <c r="K59" s="159"/>
      <c r="L59" s="159"/>
      <c r="M59" s="319" t="s">
        <v>534</v>
      </c>
      <c r="N59" s="159"/>
      <c r="O59" s="159"/>
      <c r="P59" s="159"/>
      <c r="Q59" s="303"/>
      <c r="R59" s="3"/>
      <c r="S59" s="3"/>
    </row>
    <row r="60" spans="1:19" x14ac:dyDescent="0.25">
      <c r="A60" s="3"/>
      <c r="B60" s="300"/>
      <c r="C60" s="159"/>
      <c r="D60" s="159"/>
      <c r="E60" s="159"/>
      <c r="F60" s="159"/>
      <c r="G60" s="301"/>
      <c r="H60" s="159"/>
      <c r="I60" s="301"/>
      <c r="J60" s="159"/>
      <c r="K60" s="159"/>
      <c r="L60" s="159"/>
      <c r="M60" s="320"/>
      <c r="N60" s="159"/>
      <c r="O60" s="159"/>
      <c r="P60" s="159"/>
      <c r="Q60" s="303"/>
      <c r="R60" s="3"/>
      <c r="S60" s="3"/>
    </row>
    <row r="61" spans="1:19" x14ac:dyDescent="0.25">
      <c r="A61" s="3"/>
      <c r="B61" s="300"/>
      <c r="C61" s="159"/>
      <c r="D61" s="159"/>
      <c r="E61" s="159"/>
      <c r="F61" s="159"/>
      <c r="G61" s="301"/>
      <c r="H61" s="159"/>
      <c r="I61" s="301"/>
      <c r="J61" s="159"/>
      <c r="K61" s="159"/>
      <c r="L61" s="159"/>
      <c r="M61" s="320"/>
      <c r="N61" s="159"/>
      <c r="O61" s="159"/>
      <c r="P61" s="159"/>
      <c r="Q61" s="303"/>
      <c r="R61" s="3"/>
      <c r="S61" s="3"/>
    </row>
    <row r="62" spans="1:19" x14ac:dyDescent="0.25">
      <c r="A62" s="3"/>
      <c r="B62" s="300"/>
      <c r="C62" s="159"/>
      <c r="D62" s="159"/>
      <c r="E62" s="159"/>
      <c r="F62" s="159"/>
      <c r="G62" s="301"/>
      <c r="H62" s="159"/>
      <c r="I62" s="301"/>
      <c r="J62" s="159"/>
      <c r="K62" s="159"/>
      <c r="L62" s="159"/>
      <c r="M62" s="317"/>
      <c r="N62" s="159"/>
      <c r="O62" s="159"/>
      <c r="P62" s="159"/>
      <c r="Q62" s="303"/>
      <c r="R62" s="3"/>
      <c r="S62" s="3"/>
    </row>
    <row r="63" spans="1:19" x14ac:dyDescent="0.25">
      <c r="A63" s="3"/>
      <c r="B63" s="300"/>
      <c r="C63" s="159"/>
      <c r="D63" s="159"/>
      <c r="E63" s="159"/>
      <c r="F63" s="159"/>
      <c r="G63" s="324" t="s">
        <v>2</v>
      </c>
      <c r="H63" s="159"/>
      <c r="I63" s="301"/>
      <c r="J63" s="159"/>
      <c r="K63" s="159"/>
      <c r="L63" s="159"/>
      <c r="M63" s="319" t="s">
        <v>512</v>
      </c>
      <c r="N63" s="159"/>
      <c r="O63" s="159"/>
      <c r="P63" s="159"/>
      <c r="Q63" s="303"/>
      <c r="R63" s="3"/>
      <c r="S63" s="3"/>
    </row>
    <row r="64" spans="1:19" ht="48" x14ac:dyDescent="0.25">
      <c r="A64" s="3"/>
      <c r="B64" s="300"/>
      <c r="C64" s="159"/>
      <c r="D64" s="159"/>
      <c r="E64" s="159"/>
      <c r="F64" s="159"/>
      <c r="G64" s="301"/>
      <c r="H64" s="159"/>
      <c r="I64" s="301"/>
      <c r="J64" s="159"/>
      <c r="K64" s="159"/>
      <c r="L64" s="159"/>
      <c r="M64" s="320" t="s">
        <v>513</v>
      </c>
      <c r="N64" s="159"/>
      <c r="O64" s="159"/>
      <c r="P64" s="159"/>
      <c r="Q64" s="303"/>
      <c r="R64" s="3"/>
      <c r="S64" s="3"/>
    </row>
    <row r="65" spans="1:19" ht="48" x14ac:dyDescent="0.25">
      <c r="A65" s="3"/>
      <c r="B65" s="300"/>
      <c r="C65" s="159"/>
      <c r="D65" s="159"/>
      <c r="E65" s="159"/>
      <c r="F65" s="159"/>
      <c r="G65" s="301"/>
      <c r="H65" s="159"/>
      <c r="I65" s="301"/>
      <c r="J65" s="159"/>
      <c r="K65" s="159"/>
      <c r="L65" s="159"/>
      <c r="M65" s="321" t="s">
        <v>514</v>
      </c>
      <c r="N65" s="159"/>
      <c r="O65" s="159"/>
      <c r="P65" s="159"/>
      <c r="Q65" s="303"/>
      <c r="R65" s="3"/>
      <c r="S65" s="3"/>
    </row>
    <row r="66" spans="1:19" x14ac:dyDescent="0.25">
      <c r="A66" s="3"/>
      <c r="B66" s="300"/>
      <c r="C66" s="159"/>
      <c r="D66" s="159"/>
      <c r="E66" s="159"/>
      <c r="F66" s="159"/>
      <c r="G66" s="301"/>
      <c r="H66" s="159"/>
      <c r="I66" s="301"/>
      <c r="J66" s="159"/>
      <c r="K66" s="159"/>
      <c r="L66" s="159"/>
      <c r="M66" s="302"/>
      <c r="N66" s="159"/>
      <c r="O66" s="159"/>
      <c r="P66" s="159"/>
      <c r="Q66" s="303"/>
      <c r="R66" s="3"/>
      <c r="S66" s="3"/>
    </row>
    <row r="67" spans="1:19" x14ac:dyDescent="0.25">
      <c r="A67" s="3"/>
      <c r="B67" s="300"/>
      <c r="C67" s="159"/>
      <c r="D67" s="159"/>
      <c r="E67" s="159"/>
      <c r="F67" s="159"/>
      <c r="G67" s="325" t="s">
        <v>515</v>
      </c>
      <c r="H67" s="159"/>
      <c r="I67" s="301"/>
      <c r="J67" s="159"/>
      <c r="K67" s="159"/>
      <c r="L67" s="159"/>
      <c r="M67" s="319" t="s">
        <v>522</v>
      </c>
      <c r="N67" s="159"/>
      <c r="O67" s="159"/>
      <c r="P67" s="159"/>
      <c r="Q67" s="303"/>
      <c r="R67" s="3"/>
      <c r="S67" s="3"/>
    </row>
    <row r="68" spans="1:19" x14ac:dyDescent="0.25">
      <c r="A68" s="3"/>
      <c r="B68" s="300"/>
      <c r="C68" s="159"/>
      <c r="D68" s="159"/>
      <c r="E68" s="159"/>
      <c r="F68" s="159"/>
      <c r="G68" s="301"/>
      <c r="H68" s="159"/>
      <c r="I68" s="301"/>
      <c r="J68" s="159"/>
      <c r="K68" s="159"/>
      <c r="L68" s="159"/>
      <c r="M68" s="302"/>
      <c r="N68" s="159"/>
      <c r="O68" s="159"/>
      <c r="P68" s="159"/>
      <c r="Q68" s="303"/>
      <c r="R68" s="3"/>
      <c r="S68" s="3"/>
    </row>
    <row r="69" spans="1:19" x14ac:dyDescent="0.25">
      <c r="A69" s="3"/>
      <c r="B69" s="300"/>
      <c r="C69" s="159"/>
      <c r="D69" s="159"/>
      <c r="E69" s="159"/>
      <c r="F69" s="159"/>
      <c r="G69" s="301"/>
      <c r="H69" s="159"/>
      <c r="I69" s="301"/>
      <c r="J69" s="159"/>
      <c r="K69" s="159"/>
      <c r="L69" s="159"/>
      <c r="M69" s="302"/>
      <c r="N69" s="159"/>
      <c r="O69" s="159"/>
      <c r="P69" s="159"/>
      <c r="Q69" s="303"/>
      <c r="R69" s="3"/>
      <c r="S69" s="3"/>
    </row>
    <row r="70" spans="1:19" x14ac:dyDescent="0.25">
      <c r="A70" s="3"/>
      <c r="B70" s="300"/>
      <c r="C70" s="159"/>
      <c r="D70" s="159"/>
      <c r="E70" s="159"/>
      <c r="F70" s="159"/>
      <c r="G70" s="301"/>
      <c r="H70" s="159"/>
      <c r="I70" s="301"/>
      <c r="J70" s="159"/>
      <c r="K70" s="159"/>
      <c r="L70" s="159"/>
      <c r="M70" s="159"/>
      <c r="N70" s="159"/>
      <c r="O70" s="159"/>
      <c r="P70" s="159"/>
      <c r="Q70" s="303"/>
      <c r="R70" s="3"/>
      <c r="S70" s="3"/>
    </row>
    <row r="71" spans="1:19" x14ac:dyDescent="0.25">
      <c r="A71" s="3"/>
      <c r="B71" s="300"/>
      <c r="C71" s="159"/>
      <c r="D71" s="159"/>
      <c r="E71" s="159"/>
      <c r="F71" s="159"/>
      <c r="G71" s="301"/>
      <c r="H71" s="159"/>
      <c r="I71" s="301"/>
      <c r="J71" s="159"/>
      <c r="K71" s="159"/>
      <c r="L71" s="159"/>
      <c r="M71" s="159"/>
      <c r="N71" s="159"/>
      <c r="O71" s="159"/>
      <c r="P71" s="159"/>
      <c r="Q71" s="303"/>
      <c r="R71" s="3"/>
      <c r="S71" s="3"/>
    </row>
    <row r="72" spans="1:19" x14ac:dyDescent="0.25">
      <c r="A72" s="3"/>
      <c r="B72" s="300"/>
      <c r="C72" s="159"/>
      <c r="D72" s="159"/>
      <c r="E72" s="159"/>
      <c r="F72" s="159"/>
      <c r="G72" s="301"/>
      <c r="H72" s="159"/>
      <c r="I72" s="301"/>
      <c r="J72" s="159"/>
      <c r="K72" s="159"/>
      <c r="L72" s="159"/>
      <c r="M72" s="159"/>
      <c r="N72" s="159"/>
      <c r="O72" s="159"/>
      <c r="P72" s="159"/>
      <c r="Q72" s="303"/>
      <c r="R72" s="3"/>
      <c r="S72" s="3"/>
    </row>
    <row r="73" spans="1:19" x14ac:dyDescent="0.25">
      <c r="A73" s="3"/>
      <c r="B73" s="300"/>
      <c r="C73" s="159"/>
      <c r="D73" s="159"/>
      <c r="E73" s="159"/>
      <c r="F73" s="159"/>
      <c r="G73" s="301"/>
      <c r="H73" s="159"/>
      <c r="I73" s="301"/>
      <c r="J73" s="159"/>
      <c r="K73" s="159"/>
      <c r="L73" s="159"/>
      <c r="M73" s="302"/>
      <c r="N73" s="159"/>
      <c r="O73" s="159"/>
      <c r="P73" s="159"/>
      <c r="Q73" s="303"/>
      <c r="R73" s="3"/>
      <c r="S73" s="3"/>
    </row>
    <row r="74" spans="1:19" ht="8.1" customHeight="1" x14ac:dyDescent="0.25">
      <c r="A74" s="3"/>
      <c r="B74" s="300"/>
      <c r="C74" s="159"/>
      <c r="D74" s="159"/>
      <c r="E74" s="159"/>
      <c r="F74" s="159"/>
      <c r="G74" s="301"/>
      <c r="H74" s="159"/>
      <c r="I74" s="301"/>
      <c r="J74" s="159"/>
      <c r="K74" s="159"/>
      <c r="L74" s="159"/>
      <c r="M74" s="302"/>
      <c r="N74" s="159"/>
      <c r="O74" s="159"/>
      <c r="P74" s="159"/>
      <c r="Q74" s="303"/>
      <c r="R74" s="3"/>
      <c r="S74" s="3"/>
    </row>
    <row r="75" spans="1:19" ht="5.0999999999999996" customHeight="1" x14ac:dyDescent="0.25">
      <c r="A75" s="3"/>
      <c r="B75" s="326"/>
      <c r="C75" s="327"/>
      <c r="D75" s="327"/>
      <c r="E75" s="327"/>
      <c r="F75" s="327"/>
      <c r="G75" s="328"/>
      <c r="H75" s="327"/>
      <c r="I75" s="328"/>
      <c r="J75" s="327"/>
      <c r="K75" s="327"/>
      <c r="L75" s="327"/>
      <c r="M75" s="329"/>
      <c r="N75" s="327"/>
      <c r="O75" s="327"/>
      <c r="P75" s="327"/>
      <c r="Q75" s="330"/>
      <c r="R75" s="3"/>
      <c r="S75" s="3"/>
    </row>
  </sheetData>
  <conditionalFormatting sqref="I12">
    <cfRule type="containsBlanks" dxfId="737" priority="2">
      <formula>LEN(TRIM(I12))=0</formula>
    </cfRule>
  </conditionalFormatting>
  <conditionalFormatting sqref="I14">
    <cfRule type="containsBlanks" dxfId="736" priority="1">
      <formula>LEN(TRIM(I14))=0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W337"/>
  <sheetViews>
    <sheetView tabSelected="1" workbookViewId="0">
      <pane xSplit="21" ySplit="10" topLeftCell="V11" activePane="bottomRight" state="frozen"/>
      <selection pane="topRight" activeCell="T1" sqref="T1"/>
      <selection pane="bottomLeft" activeCell="A11" sqref="A11"/>
      <selection pane="bottomRight" activeCell="B6" sqref="B6"/>
    </sheetView>
  </sheetViews>
  <sheetFormatPr defaultColWidth="9.109375" defaultRowHeight="12" x14ac:dyDescent="0.25"/>
  <cols>
    <col min="1" max="4" width="1.6640625" style="2" customWidth="1"/>
    <col min="5" max="5" width="5.44140625" style="104" bestFit="1" customWidth="1"/>
    <col min="6" max="6" width="1.6640625" style="2" customWidth="1"/>
    <col min="7" max="7" width="5" style="2" bestFit="1" customWidth="1"/>
    <col min="8" max="8" width="42.6640625" style="2" bestFit="1" customWidth="1"/>
    <col min="9" max="10" width="1.6640625" style="2" customWidth="1"/>
    <col min="11" max="11" width="8.88671875" style="26" bestFit="1" customWidth="1"/>
    <col min="12" max="12" width="1.6640625" style="1" customWidth="1"/>
    <col min="13" max="13" width="1.6640625" style="23" customWidth="1"/>
    <col min="14" max="14" width="12.109375" style="2" customWidth="1"/>
    <col min="15" max="15" width="1.6640625" style="21" customWidth="1"/>
    <col min="16" max="17" width="1.664062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102"/>
      <c r="F1" s="3"/>
      <c r="G1" s="3"/>
      <c r="H1" s="3"/>
      <c r="I1" s="3"/>
      <c r="J1" s="3"/>
      <c r="K1" s="25"/>
      <c r="L1" s="12"/>
      <c r="M1" s="22"/>
      <c r="N1" s="3"/>
      <c r="O1" s="20"/>
      <c r="P1" s="3"/>
      <c r="Q1" s="3"/>
      <c r="R1" s="19"/>
      <c r="S1" s="19"/>
      <c r="T1" s="19"/>
      <c r="U1" s="19"/>
      <c r="V1" s="19"/>
      <c r="W1" s="63"/>
      <c r="X1" s="19">
        <f>1</f>
        <v>1</v>
      </c>
      <c r="Y1" s="19">
        <f>X1+1</f>
        <v>2</v>
      </c>
      <c r="Z1" s="19">
        <f t="shared" ref="Z1:AU1" si="0">Y1+1</f>
        <v>3</v>
      </c>
      <c r="AA1" s="19">
        <f t="shared" si="0"/>
        <v>4</v>
      </c>
      <c r="AB1" s="19">
        <f t="shared" si="0"/>
        <v>5</v>
      </c>
      <c r="AC1" s="19">
        <f t="shared" si="0"/>
        <v>6</v>
      </c>
      <c r="AD1" s="19">
        <f t="shared" si="0"/>
        <v>7</v>
      </c>
      <c r="AE1" s="19">
        <f t="shared" si="0"/>
        <v>8</v>
      </c>
      <c r="AF1" s="19">
        <f t="shared" si="0"/>
        <v>9</v>
      </c>
      <c r="AG1" s="19">
        <f t="shared" si="0"/>
        <v>10</v>
      </c>
      <c r="AH1" s="19">
        <f t="shared" si="0"/>
        <v>11</v>
      </c>
      <c r="AI1" s="19">
        <f t="shared" si="0"/>
        <v>12</v>
      </c>
      <c r="AJ1" s="19">
        <f t="shared" si="0"/>
        <v>13</v>
      </c>
      <c r="AK1" s="19">
        <f t="shared" si="0"/>
        <v>14</v>
      </c>
      <c r="AL1" s="19">
        <f t="shared" si="0"/>
        <v>15</v>
      </c>
      <c r="AM1" s="19">
        <f t="shared" si="0"/>
        <v>16</v>
      </c>
      <c r="AN1" s="19">
        <f t="shared" si="0"/>
        <v>17</v>
      </c>
      <c r="AO1" s="19">
        <f t="shared" si="0"/>
        <v>18</v>
      </c>
      <c r="AP1" s="19">
        <f t="shared" si="0"/>
        <v>19</v>
      </c>
      <c r="AQ1" s="19">
        <f t="shared" si="0"/>
        <v>20</v>
      </c>
      <c r="AR1" s="19">
        <f t="shared" si="0"/>
        <v>21</v>
      </c>
      <c r="AS1" s="19">
        <f t="shared" si="0"/>
        <v>22</v>
      </c>
      <c r="AT1" s="19">
        <f t="shared" si="0"/>
        <v>23</v>
      </c>
      <c r="AU1" s="19">
        <f t="shared" si="0"/>
        <v>24</v>
      </c>
      <c r="AV1" s="3"/>
      <c r="AW1" s="3"/>
    </row>
    <row r="2" spans="1:49" x14ac:dyDescent="0.25">
      <c r="A2" s="3"/>
      <c r="B2" s="3"/>
      <c r="C2" s="3"/>
      <c r="D2" s="3"/>
      <c r="E2" s="102"/>
      <c r="F2" s="3"/>
      <c r="G2" s="3"/>
      <c r="H2" s="3"/>
      <c r="I2" s="3"/>
      <c r="J2" s="3"/>
      <c r="K2" s="25"/>
      <c r="L2" s="12"/>
      <c r="M2" s="22"/>
      <c r="N2" s="3"/>
      <c r="O2" s="20"/>
      <c r="P2" s="3"/>
      <c r="Q2" s="3"/>
      <c r="R2" s="19">
        <v>1</v>
      </c>
      <c r="S2" s="19"/>
      <c r="T2" s="19">
        <f>R2+1</f>
        <v>2</v>
      </c>
      <c r="U2" s="19"/>
      <c r="V2" s="19"/>
      <c r="W2" s="63"/>
      <c r="X2" s="19">
        <f>1</f>
        <v>1</v>
      </c>
      <c r="Y2" s="19">
        <f>1</f>
        <v>1</v>
      </c>
      <c r="Z2" s="19">
        <f>1</f>
        <v>1</v>
      </c>
      <c r="AA2" s="19">
        <f>1</f>
        <v>1</v>
      </c>
      <c r="AB2" s="19">
        <f>1</f>
        <v>1</v>
      </c>
      <c r="AC2" s="19">
        <f>1</f>
        <v>1</v>
      </c>
      <c r="AD2" s="19">
        <f>1</f>
        <v>1</v>
      </c>
      <c r="AE2" s="19">
        <f>1</f>
        <v>1</v>
      </c>
      <c r="AF2" s="19">
        <f>1</f>
        <v>1</v>
      </c>
      <c r="AG2" s="19">
        <f>1</f>
        <v>1</v>
      </c>
      <c r="AH2" s="19">
        <f>1</f>
        <v>1</v>
      </c>
      <c r="AI2" s="19">
        <f>1</f>
        <v>1</v>
      </c>
      <c r="AJ2" s="19">
        <f>2</f>
        <v>2</v>
      </c>
      <c r="AK2" s="19">
        <f>2</f>
        <v>2</v>
      </c>
      <c r="AL2" s="19">
        <f>2</f>
        <v>2</v>
      </c>
      <c r="AM2" s="19">
        <f>2</f>
        <v>2</v>
      </c>
      <c r="AN2" s="19">
        <f>2</f>
        <v>2</v>
      </c>
      <c r="AO2" s="19">
        <f>2</f>
        <v>2</v>
      </c>
      <c r="AP2" s="19">
        <f>2</f>
        <v>2</v>
      </c>
      <c r="AQ2" s="19">
        <f>2</f>
        <v>2</v>
      </c>
      <c r="AR2" s="19">
        <f>2</f>
        <v>2</v>
      </c>
      <c r="AS2" s="19">
        <f>2</f>
        <v>2</v>
      </c>
      <c r="AT2" s="19">
        <f>2</f>
        <v>2</v>
      </c>
      <c r="AU2" s="19">
        <f>2</f>
        <v>2</v>
      </c>
      <c r="AV2" s="3"/>
      <c r="AW2" s="3"/>
    </row>
    <row r="3" spans="1:49" x14ac:dyDescent="0.25">
      <c r="A3" s="3"/>
      <c r="B3" s="3"/>
      <c r="C3" s="4" t="str">
        <f>методология!$E$4</f>
        <v>Финмодель + Бюджетная модель</v>
      </c>
      <c r="D3" s="3"/>
      <c r="E3" s="102"/>
      <c r="F3" s="3"/>
      <c r="G3" s="3"/>
      <c r="H3" s="3"/>
      <c r="I3" s="3"/>
      <c r="J3" s="3"/>
      <c r="K3" s="25"/>
      <c r="L3" s="12"/>
      <c r="M3" s="22"/>
      <c r="N3" s="3"/>
      <c r="O3" s="20"/>
      <c r="P3" s="3"/>
      <c r="Q3" s="3"/>
      <c r="R3" s="19"/>
      <c r="S3" s="19"/>
      <c r="T3" s="19"/>
      <c r="U3" s="19"/>
      <c r="V3" s="19"/>
      <c r="W3" s="63"/>
      <c r="X3" s="19">
        <v>24</v>
      </c>
      <c r="Y3" s="19">
        <f>X3-1</f>
        <v>23</v>
      </c>
      <c r="Z3" s="19">
        <f t="shared" ref="Z3:AU3" si="1">Y3-1</f>
        <v>22</v>
      </c>
      <c r="AA3" s="19">
        <f t="shared" si="1"/>
        <v>21</v>
      </c>
      <c r="AB3" s="19">
        <f t="shared" si="1"/>
        <v>20</v>
      </c>
      <c r="AC3" s="19">
        <f t="shared" si="1"/>
        <v>19</v>
      </c>
      <c r="AD3" s="19">
        <f t="shared" si="1"/>
        <v>18</v>
      </c>
      <c r="AE3" s="19">
        <f t="shared" si="1"/>
        <v>17</v>
      </c>
      <c r="AF3" s="19">
        <f t="shared" si="1"/>
        <v>16</v>
      </c>
      <c r="AG3" s="19">
        <f t="shared" si="1"/>
        <v>15</v>
      </c>
      <c r="AH3" s="19">
        <f t="shared" si="1"/>
        <v>14</v>
      </c>
      <c r="AI3" s="19">
        <f t="shared" si="1"/>
        <v>13</v>
      </c>
      <c r="AJ3" s="19">
        <f t="shared" si="1"/>
        <v>12</v>
      </c>
      <c r="AK3" s="19">
        <f t="shared" si="1"/>
        <v>11</v>
      </c>
      <c r="AL3" s="19">
        <f t="shared" si="1"/>
        <v>10</v>
      </c>
      <c r="AM3" s="19">
        <f t="shared" si="1"/>
        <v>9</v>
      </c>
      <c r="AN3" s="19">
        <f t="shared" si="1"/>
        <v>8</v>
      </c>
      <c r="AO3" s="19">
        <f t="shared" si="1"/>
        <v>7</v>
      </c>
      <c r="AP3" s="19">
        <f t="shared" si="1"/>
        <v>6</v>
      </c>
      <c r="AQ3" s="19">
        <f t="shared" si="1"/>
        <v>5</v>
      </c>
      <c r="AR3" s="19">
        <f t="shared" si="1"/>
        <v>4</v>
      </c>
      <c r="AS3" s="19">
        <f t="shared" si="1"/>
        <v>3</v>
      </c>
      <c r="AT3" s="19">
        <f t="shared" si="1"/>
        <v>2</v>
      </c>
      <c r="AU3" s="19">
        <f t="shared" si="1"/>
        <v>1</v>
      </c>
      <c r="AV3" s="3"/>
      <c r="AW3" s="3"/>
    </row>
    <row r="4" spans="1:49" x14ac:dyDescent="0.25">
      <c r="A4" s="3"/>
      <c r="B4" s="3"/>
      <c r="C4" s="4" t="str">
        <f>методология!$E$5</f>
        <v>Деятельность: строительная</v>
      </c>
      <c r="D4" s="3"/>
      <c r="E4" s="102"/>
      <c r="F4" s="3"/>
      <c r="G4" s="3"/>
      <c r="H4" s="3"/>
      <c r="I4" s="3"/>
      <c r="J4" s="3"/>
      <c r="K4" s="25"/>
      <c r="L4" s="12"/>
      <c r="M4" s="22"/>
      <c r="N4" s="3"/>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102"/>
      <c r="F5" s="3"/>
      <c r="G5" s="3"/>
      <c r="H5" s="3"/>
      <c r="I5" s="3"/>
      <c r="J5" s="3"/>
      <c r="K5" s="25"/>
      <c r="L5" s="12"/>
      <c r="M5" s="22"/>
      <c r="N5" s="3"/>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4" t="s">
        <v>535</v>
      </c>
      <c r="D6" s="3"/>
      <c r="E6" s="102"/>
      <c r="F6" s="3"/>
      <c r="G6" s="3"/>
      <c r="H6" s="3"/>
      <c r="I6" s="3"/>
      <c r="J6" s="3"/>
      <c r="K6" s="25"/>
      <c r="L6" s="12"/>
      <c r="M6" s="22"/>
      <c r="N6" s="3"/>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102"/>
      <c r="F7" s="3"/>
      <c r="G7" s="3"/>
      <c r="H7" s="3"/>
      <c r="I7" s="3"/>
      <c r="J7" s="3"/>
      <c r="K7" s="25"/>
      <c r="L7" s="12"/>
      <c r="M7" s="22"/>
      <c r="N7" s="3"/>
      <c r="O7" s="20"/>
      <c r="P7" s="3"/>
      <c r="Q7" s="3"/>
      <c r="R7" s="3"/>
      <c r="S7" s="3"/>
      <c r="T7" s="3"/>
      <c r="U7" s="3"/>
      <c r="V7" s="3"/>
      <c r="W7" s="22"/>
      <c r="X7" s="27" t="str">
        <f>IF($N$12="","",$N$12)</f>
        <v/>
      </c>
      <c r="Y7" s="28" t="str">
        <f>IF(X8="","",X8+1)</f>
        <v/>
      </c>
      <c r="Z7" s="28" t="str">
        <f t="shared" ref="Z7:AU7" si="2">IF(Y8="","",Y8+1)</f>
        <v/>
      </c>
      <c r="AA7" s="28" t="str">
        <f t="shared" si="2"/>
        <v/>
      </c>
      <c r="AB7" s="28" t="str">
        <f t="shared" si="2"/>
        <v/>
      </c>
      <c r="AC7" s="28" t="str">
        <f t="shared" si="2"/>
        <v/>
      </c>
      <c r="AD7" s="28" t="str">
        <f t="shared" si="2"/>
        <v/>
      </c>
      <c r="AE7" s="28" t="str">
        <f t="shared" si="2"/>
        <v/>
      </c>
      <c r="AF7" s="28" t="str">
        <f t="shared" si="2"/>
        <v/>
      </c>
      <c r="AG7" s="28" t="str">
        <f t="shared" si="2"/>
        <v/>
      </c>
      <c r="AH7" s="28" t="str">
        <f t="shared" si="2"/>
        <v/>
      </c>
      <c r="AI7" s="28" t="str">
        <f t="shared" si="2"/>
        <v/>
      </c>
      <c r="AJ7" s="28" t="str">
        <f t="shared" si="2"/>
        <v/>
      </c>
      <c r="AK7" s="28" t="str">
        <f t="shared" si="2"/>
        <v/>
      </c>
      <c r="AL7" s="28" t="str">
        <f t="shared" si="2"/>
        <v/>
      </c>
      <c r="AM7" s="28" t="str">
        <f t="shared" si="2"/>
        <v/>
      </c>
      <c r="AN7" s="28" t="str">
        <f t="shared" si="2"/>
        <v/>
      </c>
      <c r="AO7" s="28" t="str">
        <f t="shared" si="2"/>
        <v/>
      </c>
      <c r="AP7" s="28" t="str">
        <f t="shared" si="2"/>
        <v/>
      </c>
      <c r="AQ7" s="28" t="str">
        <f t="shared" si="2"/>
        <v/>
      </c>
      <c r="AR7" s="28" t="str">
        <f t="shared" si="2"/>
        <v/>
      </c>
      <c r="AS7" s="28" t="str">
        <f t="shared" si="2"/>
        <v/>
      </c>
      <c r="AT7" s="28" t="str">
        <f t="shared" si="2"/>
        <v/>
      </c>
      <c r="AU7" s="28" t="str">
        <f t="shared" si="2"/>
        <v/>
      </c>
      <c r="AV7" s="3"/>
      <c r="AW7" s="3"/>
    </row>
    <row r="8" spans="1:49" s="5" customFormat="1" x14ac:dyDescent="0.25">
      <c r="A8" s="4"/>
      <c r="B8" s="4"/>
      <c r="C8" s="4"/>
      <c r="D8" s="4"/>
      <c r="E8" s="175" t="str">
        <f>структура!$AL$23</f>
        <v>с НДС</v>
      </c>
      <c r="F8" s="4"/>
      <c r="G8" s="4"/>
      <c r="H8" s="4" t="str">
        <f>KPI!$E$8</f>
        <v>KPI</v>
      </c>
      <c r="I8" s="4"/>
      <c r="J8" s="4"/>
      <c r="K8" s="25" t="str">
        <f>KPI!$H$8</f>
        <v>ед.изм.</v>
      </c>
      <c r="L8" s="18"/>
      <c r="M8" s="22"/>
      <c r="N8" s="4" t="s">
        <v>6</v>
      </c>
      <c r="O8" s="20"/>
      <c r="P8" s="4"/>
      <c r="Q8" s="4"/>
      <c r="R8" s="4" t="s">
        <v>7</v>
      </c>
      <c r="S8" s="4"/>
      <c r="T8" s="4" t="s">
        <v>8</v>
      </c>
      <c r="U8" s="4"/>
      <c r="V8" s="4"/>
      <c r="W8" s="22"/>
      <c r="X8" s="27" t="str">
        <f>IF(X7="","",EOMONTH(X7,0))</f>
        <v/>
      </c>
      <c r="Y8" s="28" t="str">
        <f>IF(Y7="","",EOMONTH(Y7,0))</f>
        <v/>
      </c>
      <c r="Z8" s="28" t="str">
        <f t="shared" ref="Z8:AU8" si="3">IF(Z7="","",EOMONTH(Z7,0))</f>
        <v/>
      </c>
      <c r="AA8" s="28" t="str">
        <f t="shared" si="3"/>
        <v/>
      </c>
      <c r="AB8" s="28" t="str">
        <f t="shared" si="3"/>
        <v/>
      </c>
      <c r="AC8" s="28" t="str">
        <f t="shared" si="3"/>
        <v/>
      </c>
      <c r="AD8" s="28" t="str">
        <f t="shared" si="3"/>
        <v/>
      </c>
      <c r="AE8" s="28" t="str">
        <f t="shared" si="3"/>
        <v/>
      </c>
      <c r="AF8" s="28" t="str">
        <f t="shared" si="3"/>
        <v/>
      </c>
      <c r="AG8" s="28" t="str">
        <f t="shared" si="3"/>
        <v/>
      </c>
      <c r="AH8" s="28" t="str">
        <f t="shared" si="3"/>
        <v/>
      </c>
      <c r="AI8" s="28" t="str">
        <f t="shared" si="3"/>
        <v/>
      </c>
      <c r="AJ8" s="28" t="str">
        <f t="shared" si="3"/>
        <v/>
      </c>
      <c r="AK8" s="28" t="str">
        <f t="shared" si="3"/>
        <v/>
      </c>
      <c r="AL8" s="28" t="str">
        <f t="shared" si="3"/>
        <v/>
      </c>
      <c r="AM8" s="28" t="str">
        <f t="shared" si="3"/>
        <v/>
      </c>
      <c r="AN8" s="28" t="str">
        <f t="shared" si="3"/>
        <v/>
      </c>
      <c r="AO8" s="28" t="str">
        <f t="shared" si="3"/>
        <v/>
      </c>
      <c r="AP8" s="28" t="str">
        <f t="shared" si="3"/>
        <v/>
      </c>
      <c r="AQ8" s="28" t="str">
        <f t="shared" si="3"/>
        <v/>
      </c>
      <c r="AR8" s="28" t="str">
        <f t="shared" si="3"/>
        <v/>
      </c>
      <c r="AS8" s="28" t="str">
        <f t="shared" si="3"/>
        <v/>
      </c>
      <c r="AT8" s="28" t="str">
        <f t="shared" si="3"/>
        <v/>
      </c>
      <c r="AU8" s="28" t="str">
        <f t="shared" si="3"/>
        <v/>
      </c>
      <c r="AV8" s="4"/>
      <c r="AW8" s="4"/>
    </row>
    <row r="9" spans="1:49" ht="3.9" customHeight="1" x14ac:dyDescent="0.25">
      <c r="A9" s="3"/>
      <c r="B9" s="3"/>
      <c r="C9" s="3"/>
      <c r="D9" s="3"/>
      <c r="E9" s="102"/>
      <c r="F9" s="3"/>
      <c r="G9" s="3"/>
      <c r="H9" s="29"/>
      <c r="I9" s="3"/>
      <c r="J9" s="3"/>
      <c r="K9" s="30"/>
      <c r="L9" s="12"/>
      <c r="M9" s="22"/>
      <c r="N9" s="29"/>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8.1" customHeight="1" x14ac:dyDescent="0.25">
      <c r="A10" s="3"/>
      <c r="B10" s="3"/>
      <c r="C10" s="3"/>
      <c r="D10" s="3"/>
      <c r="E10" s="102"/>
      <c r="F10" s="3"/>
      <c r="G10" s="3"/>
      <c r="H10" s="3"/>
      <c r="I10" s="3"/>
      <c r="J10" s="3"/>
      <c r="K10" s="25"/>
      <c r="L10" s="12"/>
      <c r="M10" s="22"/>
      <c r="N10" s="3"/>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3"/>
      <c r="C11" s="3"/>
      <c r="D11" s="3"/>
      <c r="E11" s="102"/>
      <c r="F11" s="3"/>
      <c r="G11" s="3"/>
      <c r="H11" s="3"/>
      <c r="I11" s="3"/>
      <c r="J11" s="3"/>
      <c r="K11" s="25"/>
      <c r="L11" s="12"/>
      <c r="M11" s="22"/>
      <c r="N11" s="3"/>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s="5" customFormat="1" x14ac:dyDescent="0.25">
      <c r="A12" s="4"/>
      <c r="B12" s="4"/>
      <c r="C12" s="4"/>
      <c r="D12" s="4"/>
      <c r="E12" s="103"/>
      <c r="F12" s="4"/>
      <c r="G12" s="4"/>
      <c r="H12" s="4" t="str">
        <f>структура!$E$8</f>
        <v>месяц начала моделирования</v>
      </c>
      <c r="I12" s="4"/>
      <c r="J12" s="4"/>
      <c r="K12" s="25" t="str">
        <f>структура!E10</f>
        <v>вып/список</v>
      </c>
      <c r="L12" s="18"/>
      <c r="M12" s="22" t="s">
        <v>1</v>
      </c>
      <c r="N12" s="10"/>
      <c r="O12" s="20" t="s">
        <v>5</v>
      </c>
      <c r="P12" s="4"/>
      <c r="Q12" s="4"/>
      <c r="R12" s="4"/>
      <c r="S12" s="4"/>
      <c r="T12" s="4"/>
      <c r="U12" s="4"/>
      <c r="V12" s="4"/>
      <c r="W12" s="49"/>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3"/>
      <c r="AW12" s="4"/>
    </row>
    <row r="13" spans="1:49" ht="3.9" customHeight="1" x14ac:dyDescent="0.25">
      <c r="A13" s="3"/>
      <c r="B13" s="3"/>
      <c r="C13" s="3"/>
      <c r="D13" s="3"/>
      <c r="E13" s="102"/>
      <c r="F13" s="3"/>
      <c r="G13" s="3"/>
      <c r="H13" s="8"/>
      <c r="I13" s="3"/>
      <c r="J13" s="3"/>
      <c r="K13" s="25"/>
      <c r="L13" s="12"/>
      <c r="M13" s="22"/>
      <c r="N13" s="8"/>
      <c r="O13" s="20"/>
      <c r="P13" s="3"/>
      <c r="Q13" s="3"/>
      <c r="R13" s="3"/>
      <c r="S13" s="3"/>
      <c r="T13" s="3"/>
      <c r="U13" s="3"/>
      <c r="V13" s="3"/>
      <c r="W13" s="49"/>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1"/>
      <c r="AW13" s="3"/>
    </row>
    <row r="14" spans="1:49" ht="8.1" customHeight="1" x14ac:dyDescent="0.25">
      <c r="A14" s="3"/>
      <c r="B14" s="3"/>
      <c r="C14" s="3"/>
      <c r="D14" s="3"/>
      <c r="E14" s="102"/>
      <c r="F14" s="3"/>
      <c r="G14" s="3"/>
      <c r="H14" s="3"/>
      <c r="I14" s="3"/>
      <c r="J14" s="3"/>
      <c r="K14" s="25"/>
      <c r="L14" s="12"/>
      <c r="M14" s="22"/>
      <c r="N14" s="3"/>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x14ac:dyDescent="0.25">
      <c r="A15" s="3"/>
      <c r="B15" s="3"/>
      <c r="C15" s="3"/>
      <c r="D15" s="3"/>
      <c r="E15" s="102"/>
      <c r="F15" s="3"/>
      <c r="G15" s="3"/>
      <c r="H15" s="3" t="str">
        <f>KPI!$E$11</f>
        <v>среднегодовое кол-во потенциальных объектов</v>
      </c>
      <c r="I15" s="3"/>
      <c r="J15" s="3"/>
      <c r="K15" s="25" t="str">
        <f>IF(H15="","",INDEX(KPI!$H:$H,SUMIFS(KPI!$C:$C,KPI!$E:$E,H15)))</f>
        <v>шт</v>
      </c>
      <c r="L15" s="12"/>
      <c r="M15" s="22"/>
      <c r="N15" s="3"/>
      <c r="O15" s="20"/>
      <c r="P15" s="3"/>
      <c r="Q15" s="22" t="s">
        <v>1</v>
      </c>
      <c r="R15" s="31"/>
      <c r="S15" s="22" t="s">
        <v>1</v>
      </c>
      <c r="T15" s="31"/>
      <c r="U15" s="3"/>
      <c r="V15" s="3"/>
      <c r="W15" s="49"/>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1"/>
      <c r="AW15" s="3"/>
    </row>
    <row r="16" spans="1:49" ht="3.9" customHeight="1" x14ac:dyDescent="0.25">
      <c r="A16" s="3"/>
      <c r="B16" s="3"/>
      <c r="C16" s="3"/>
      <c r="D16" s="3"/>
      <c r="E16" s="102"/>
      <c r="F16" s="3"/>
      <c r="G16" s="3"/>
      <c r="H16" s="3"/>
      <c r="I16" s="3"/>
      <c r="J16" s="3"/>
      <c r="K16" s="25"/>
      <c r="L16" s="12"/>
      <c r="M16" s="22"/>
      <c r="N16" s="3"/>
      <c r="O16" s="20"/>
      <c r="P16" s="3"/>
      <c r="Q16" s="22"/>
      <c r="R16" s="3"/>
      <c r="S16" s="22"/>
      <c r="T16" s="3"/>
      <c r="U16" s="3"/>
      <c r="V16" s="3"/>
      <c r="W16" s="49"/>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1"/>
      <c r="AW16" s="3"/>
    </row>
    <row r="17" spans="1:49" s="5" customFormat="1" x14ac:dyDescent="0.25">
      <c r="A17" s="4"/>
      <c r="B17" s="4"/>
      <c r="C17" s="4"/>
      <c r="D17" s="4"/>
      <c r="E17" s="103"/>
      <c r="F17" s="4"/>
      <c r="G17" s="4"/>
      <c r="H17" s="4" t="str">
        <f>KPI!$E$12</f>
        <v>распред-е потенциальных объектов по месяцам</v>
      </c>
      <c r="I17" s="4"/>
      <c r="J17" s="4"/>
      <c r="K17" s="25" t="str">
        <f>IF(H17="","",INDEX(KPI!$H:$H,SUMIFS(KPI!$C:$C,KPI!$E:$E,H17)))</f>
        <v>%</v>
      </c>
      <c r="L17" s="18"/>
      <c r="M17" s="22"/>
      <c r="N17" s="32"/>
      <c r="O17" s="20"/>
      <c r="P17" s="4"/>
      <c r="Q17" s="22"/>
      <c r="R17" s="32">
        <v>1</v>
      </c>
      <c r="S17" s="22"/>
      <c r="T17" s="32">
        <v>1</v>
      </c>
      <c r="U17" s="4"/>
      <c r="V17" s="4"/>
      <c r="W17" s="49"/>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3"/>
      <c r="AW17" s="4"/>
    </row>
    <row r="18" spans="1:49" s="1" customFormat="1" ht="10.199999999999999" x14ac:dyDescent="0.2">
      <c r="A18" s="12"/>
      <c r="B18" s="12"/>
      <c r="C18" s="12"/>
      <c r="D18" s="12"/>
      <c r="E18" s="102"/>
      <c r="F18" s="12"/>
      <c r="G18" s="12"/>
      <c r="H18" s="12" t="str">
        <f>H17</f>
        <v>распред-е потенциальных объектов по месяцам</v>
      </c>
      <c r="I18" s="12"/>
      <c r="J18" s="12"/>
      <c r="K18" s="12" t="str">
        <f>K17</f>
        <v>%</v>
      </c>
      <c r="L18" s="12">
        <v>1</v>
      </c>
      <c r="M18" s="34"/>
      <c r="N18" s="12" t="str">
        <f>структура!$H$11</f>
        <v>янв</v>
      </c>
      <c r="O18" s="35"/>
      <c r="P18" s="12"/>
      <c r="Q18" s="34" t="s">
        <v>1</v>
      </c>
      <c r="R18" s="37"/>
      <c r="S18" s="34" t="s">
        <v>1</v>
      </c>
      <c r="T18" s="37"/>
      <c r="U18" s="12"/>
      <c r="V18" s="12"/>
      <c r="W18" s="50"/>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12"/>
    </row>
    <row r="19" spans="1:49" s="1" customFormat="1" ht="10.199999999999999" x14ac:dyDescent="0.2">
      <c r="A19" s="12"/>
      <c r="B19" s="12"/>
      <c r="C19" s="12"/>
      <c r="D19" s="12"/>
      <c r="E19" s="102"/>
      <c r="F19" s="12"/>
      <c r="G19" s="12"/>
      <c r="H19" s="12" t="str">
        <f>H17</f>
        <v>распред-е потенциальных объектов по месяцам</v>
      </c>
      <c r="I19" s="12"/>
      <c r="J19" s="12"/>
      <c r="K19" s="12" t="str">
        <f>K17</f>
        <v>%</v>
      </c>
      <c r="L19" s="12">
        <f>L18+1</f>
        <v>2</v>
      </c>
      <c r="M19" s="34"/>
      <c r="N19" s="12" t="str">
        <f>структура!$H$12</f>
        <v>фев</v>
      </c>
      <c r="O19" s="35"/>
      <c r="P19" s="12"/>
      <c r="Q19" s="34" t="s">
        <v>1</v>
      </c>
      <c r="R19" s="37"/>
      <c r="S19" s="34" t="s">
        <v>1</v>
      </c>
      <c r="T19" s="37"/>
      <c r="U19" s="12"/>
      <c r="V19" s="12"/>
      <c r="W19" s="50"/>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5"/>
      <c r="AW19" s="12"/>
    </row>
    <row r="20" spans="1:49" s="1" customFormat="1" ht="10.199999999999999" x14ac:dyDescent="0.2">
      <c r="A20" s="12"/>
      <c r="B20" s="12"/>
      <c r="C20" s="12"/>
      <c r="D20" s="12"/>
      <c r="E20" s="102"/>
      <c r="F20" s="12"/>
      <c r="G20" s="12"/>
      <c r="H20" s="12" t="str">
        <f>H17</f>
        <v>распред-е потенциальных объектов по месяцам</v>
      </c>
      <c r="I20" s="12"/>
      <c r="J20" s="12"/>
      <c r="K20" s="12" t="str">
        <f>K17</f>
        <v>%</v>
      </c>
      <c r="L20" s="12">
        <f t="shared" ref="L20:L29" si="4">L19+1</f>
        <v>3</v>
      </c>
      <c r="M20" s="34"/>
      <c r="N20" s="12" t="str">
        <f>структура!$H$13</f>
        <v>мар</v>
      </c>
      <c r="O20" s="35"/>
      <c r="P20" s="12"/>
      <c r="Q20" s="34" t="s">
        <v>1</v>
      </c>
      <c r="R20" s="37"/>
      <c r="S20" s="34" t="s">
        <v>1</v>
      </c>
      <c r="T20" s="37"/>
      <c r="U20" s="12"/>
      <c r="V20" s="12"/>
      <c r="W20" s="50"/>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5"/>
      <c r="AW20" s="12"/>
    </row>
    <row r="21" spans="1:49" s="1" customFormat="1" ht="10.199999999999999" x14ac:dyDescent="0.2">
      <c r="A21" s="12"/>
      <c r="B21" s="12"/>
      <c r="C21" s="12"/>
      <c r="D21" s="12"/>
      <c r="E21" s="102"/>
      <c r="F21" s="12"/>
      <c r="G21" s="12"/>
      <c r="H21" s="12" t="str">
        <f>H17</f>
        <v>распред-е потенциальных объектов по месяцам</v>
      </c>
      <c r="I21" s="12"/>
      <c r="J21" s="12"/>
      <c r="K21" s="12" t="str">
        <f>K17</f>
        <v>%</v>
      </c>
      <c r="L21" s="12">
        <f t="shared" si="4"/>
        <v>4</v>
      </c>
      <c r="M21" s="34"/>
      <c r="N21" s="12" t="str">
        <f>структура!$H$14</f>
        <v>апр</v>
      </c>
      <c r="O21" s="35"/>
      <c r="P21" s="12"/>
      <c r="Q21" s="34" t="s">
        <v>1</v>
      </c>
      <c r="R21" s="37"/>
      <c r="S21" s="34" t="s">
        <v>1</v>
      </c>
      <c r="T21" s="37"/>
      <c r="U21" s="12"/>
      <c r="V21" s="12"/>
      <c r="W21" s="50"/>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5"/>
      <c r="AW21" s="12"/>
    </row>
    <row r="22" spans="1:49" s="1" customFormat="1" ht="10.199999999999999" x14ac:dyDescent="0.2">
      <c r="A22" s="12"/>
      <c r="B22" s="12"/>
      <c r="C22" s="12"/>
      <c r="D22" s="12"/>
      <c r="E22" s="102"/>
      <c r="F22" s="12"/>
      <c r="G22" s="12"/>
      <c r="H22" s="12" t="str">
        <f>H17</f>
        <v>распред-е потенциальных объектов по месяцам</v>
      </c>
      <c r="I22" s="12"/>
      <c r="J22" s="12"/>
      <c r="K22" s="12" t="str">
        <f>K17</f>
        <v>%</v>
      </c>
      <c r="L22" s="12">
        <f t="shared" si="4"/>
        <v>5</v>
      </c>
      <c r="M22" s="34"/>
      <c r="N22" s="12" t="str">
        <f>структура!$H$15</f>
        <v>май</v>
      </c>
      <c r="O22" s="35"/>
      <c r="P22" s="12"/>
      <c r="Q22" s="34" t="s">
        <v>1</v>
      </c>
      <c r="R22" s="37"/>
      <c r="S22" s="34" t="s">
        <v>1</v>
      </c>
      <c r="T22" s="37"/>
      <c r="U22" s="12"/>
      <c r="V22" s="12"/>
      <c r="W22" s="50"/>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5"/>
      <c r="AW22" s="12"/>
    </row>
    <row r="23" spans="1:49" s="1" customFormat="1" ht="10.199999999999999" x14ac:dyDescent="0.2">
      <c r="A23" s="12"/>
      <c r="B23" s="12"/>
      <c r="C23" s="12"/>
      <c r="D23" s="12"/>
      <c r="E23" s="102"/>
      <c r="F23" s="12"/>
      <c r="G23" s="12"/>
      <c r="H23" s="12" t="str">
        <f>H17</f>
        <v>распред-е потенциальных объектов по месяцам</v>
      </c>
      <c r="I23" s="12"/>
      <c r="J23" s="12"/>
      <c r="K23" s="12" t="str">
        <f>K17</f>
        <v>%</v>
      </c>
      <c r="L23" s="12">
        <f t="shared" si="4"/>
        <v>6</v>
      </c>
      <c r="M23" s="34"/>
      <c r="N23" s="12" t="str">
        <f>структура!$H$16</f>
        <v>июн</v>
      </c>
      <c r="O23" s="35"/>
      <c r="P23" s="12"/>
      <c r="Q23" s="34" t="s">
        <v>1</v>
      </c>
      <c r="R23" s="37"/>
      <c r="S23" s="34" t="s">
        <v>1</v>
      </c>
      <c r="T23" s="37"/>
      <c r="U23" s="12"/>
      <c r="V23" s="12"/>
      <c r="W23" s="50"/>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5"/>
      <c r="AW23" s="12"/>
    </row>
    <row r="24" spans="1:49" s="1" customFormat="1" ht="10.199999999999999" x14ac:dyDescent="0.2">
      <c r="A24" s="12"/>
      <c r="B24" s="12"/>
      <c r="C24" s="12"/>
      <c r="D24" s="12"/>
      <c r="E24" s="102"/>
      <c r="F24" s="12"/>
      <c r="G24" s="12"/>
      <c r="H24" s="12" t="str">
        <f>H17</f>
        <v>распред-е потенциальных объектов по месяцам</v>
      </c>
      <c r="I24" s="12"/>
      <c r="J24" s="12"/>
      <c r="K24" s="12" t="str">
        <f>K17</f>
        <v>%</v>
      </c>
      <c r="L24" s="12">
        <f t="shared" si="4"/>
        <v>7</v>
      </c>
      <c r="M24" s="34"/>
      <c r="N24" s="12" t="str">
        <f>структура!$H$17</f>
        <v>июл</v>
      </c>
      <c r="O24" s="35"/>
      <c r="P24" s="12"/>
      <c r="Q24" s="34" t="s">
        <v>1</v>
      </c>
      <c r="R24" s="37"/>
      <c r="S24" s="34" t="s">
        <v>1</v>
      </c>
      <c r="T24" s="37"/>
      <c r="U24" s="12"/>
      <c r="V24" s="12"/>
      <c r="W24" s="50"/>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5"/>
      <c r="AW24" s="12"/>
    </row>
    <row r="25" spans="1:49" s="1" customFormat="1" ht="10.199999999999999" x14ac:dyDescent="0.2">
      <c r="A25" s="12"/>
      <c r="B25" s="12"/>
      <c r="C25" s="12"/>
      <c r="D25" s="12"/>
      <c r="E25" s="102"/>
      <c r="F25" s="12"/>
      <c r="G25" s="12"/>
      <c r="H25" s="12" t="str">
        <f>H17</f>
        <v>распред-е потенциальных объектов по месяцам</v>
      </c>
      <c r="I25" s="12"/>
      <c r="J25" s="12"/>
      <c r="K25" s="12" t="str">
        <f>K17</f>
        <v>%</v>
      </c>
      <c r="L25" s="12">
        <f t="shared" si="4"/>
        <v>8</v>
      </c>
      <c r="M25" s="34"/>
      <c r="N25" s="12" t="str">
        <f>структура!$H$18</f>
        <v>авг</v>
      </c>
      <c r="O25" s="35"/>
      <c r="P25" s="12"/>
      <c r="Q25" s="34" t="s">
        <v>1</v>
      </c>
      <c r="R25" s="37"/>
      <c r="S25" s="34" t="s">
        <v>1</v>
      </c>
      <c r="T25" s="37"/>
      <c r="U25" s="12"/>
      <c r="V25" s="12"/>
      <c r="W25" s="50"/>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5"/>
      <c r="AW25" s="12"/>
    </row>
    <row r="26" spans="1:49" s="1" customFormat="1" ht="10.199999999999999" x14ac:dyDescent="0.2">
      <c r="A26" s="12"/>
      <c r="B26" s="12"/>
      <c r="C26" s="12"/>
      <c r="D26" s="12"/>
      <c r="E26" s="102"/>
      <c r="F26" s="12"/>
      <c r="G26" s="12"/>
      <c r="H26" s="12" t="str">
        <f>H17</f>
        <v>распред-е потенциальных объектов по месяцам</v>
      </c>
      <c r="I26" s="12"/>
      <c r="J26" s="12"/>
      <c r="K26" s="12" t="str">
        <f>K17</f>
        <v>%</v>
      </c>
      <c r="L26" s="12">
        <f t="shared" si="4"/>
        <v>9</v>
      </c>
      <c r="M26" s="34"/>
      <c r="N26" s="12" t="str">
        <f>структура!$H$19</f>
        <v>сен</v>
      </c>
      <c r="O26" s="35"/>
      <c r="P26" s="12"/>
      <c r="Q26" s="34" t="s">
        <v>1</v>
      </c>
      <c r="R26" s="37"/>
      <c r="S26" s="34" t="s">
        <v>1</v>
      </c>
      <c r="T26" s="37"/>
      <c r="U26" s="12"/>
      <c r="V26" s="12"/>
      <c r="W26" s="50"/>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5"/>
      <c r="AW26" s="12"/>
    </row>
    <row r="27" spans="1:49" s="1" customFormat="1" ht="10.199999999999999" x14ac:dyDescent="0.2">
      <c r="A27" s="12"/>
      <c r="B27" s="12"/>
      <c r="C27" s="12"/>
      <c r="D27" s="12"/>
      <c r="E27" s="102"/>
      <c r="F27" s="12"/>
      <c r="G27" s="12"/>
      <c r="H27" s="12" t="str">
        <f>H17</f>
        <v>распред-е потенциальных объектов по месяцам</v>
      </c>
      <c r="I27" s="12"/>
      <c r="J27" s="12"/>
      <c r="K27" s="12" t="str">
        <f>K17</f>
        <v>%</v>
      </c>
      <c r="L27" s="12">
        <f t="shared" si="4"/>
        <v>10</v>
      </c>
      <c r="M27" s="34"/>
      <c r="N27" s="12" t="str">
        <f>структура!$H$20</f>
        <v>окт</v>
      </c>
      <c r="O27" s="35"/>
      <c r="P27" s="12"/>
      <c r="Q27" s="34" t="s">
        <v>1</v>
      </c>
      <c r="R27" s="37"/>
      <c r="S27" s="34" t="s">
        <v>1</v>
      </c>
      <c r="T27" s="37"/>
      <c r="U27" s="12"/>
      <c r="V27" s="12"/>
      <c r="W27" s="50"/>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5"/>
      <c r="AW27" s="12"/>
    </row>
    <row r="28" spans="1:49" s="1" customFormat="1" ht="10.199999999999999" x14ac:dyDescent="0.2">
      <c r="A28" s="12"/>
      <c r="B28" s="12"/>
      <c r="C28" s="12"/>
      <c r="D28" s="12"/>
      <c r="E28" s="102"/>
      <c r="F28" s="12"/>
      <c r="G28" s="12"/>
      <c r="H28" s="12" t="str">
        <f>H17</f>
        <v>распред-е потенциальных объектов по месяцам</v>
      </c>
      <c r="I28" s="12"/>
      <c r="J28" s="12"/>
      <c r="K28" s="12" t="str">
        <f>K17</f>
        <v>%</v>
      </c>
      <c r="L28" s="12">
        <f t="shared" si="4"/>
        <v>11</v>
      </c>
      <c r="M28" s="34"/>
      <c r="N28" s="12" t="str">
        <f>структура!$H$21</f>
        <v>ноя</v>
      </c>
      <c r="O28" s="35"/>
      <c r="P28" s="12"/>
      <c r="Q28" s="34" t="s">
        <v>1</v>
      </c>
      <c r="R28" s="37"/>
      <c r="S28" s="34" t="s">
        <v>1</v>
      </c>
      <c r="T28" s="37"/>
      <c r="U28" s="12"/>
      <c r="V28" s="12"/>
      <c r="W28" s="50"/>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5"/>
      <c r="AW28" s="12"/>
    </row>
    <row r="29" spans="1:49" s="1" customFormat="1" ht="10.199999999999999" x14ac:dyDescent="0.2">
      <c r="A29" s="12"/>
      <c r="B29" s="12"/>
      <c r="C29" s="12"/>
      <c r="D29" s="12"/>
      <c r="E29" s="102"/>
      <c r="F29" s="12"/>
      <c r="G29" s="12"/>
      <c r="H29" s="12" t="str">
        <f>H17</f>
        <v>распред-е потенциальных объектов по месяцам</v>
      </c>
      <c r="I29" s="12"/>
      <c r="J29" s="12"/>
      <c r="K29" s="12" t="str">
        <f>K17</f>
        <v>%</v>
      </c>
      <c r="L29" s="12">
        <f t="shared" si="4"/>
        <v>12</v>
      </c>
      <c r="M29" s="34"/>
      <c r="N29" s="12" t="str">
        <f>структура!$H$22</f>
        <v>дек</v>
      </c>
      <c r="O29" s="35"/>
      <c r="P29" s="12"/>
      <c r="Q29" s="34"/>
      <c r="R29" s="36">
        <f>R17-SUM(R18:R28)</f>
        <v>1</v>
      </c>
      <c r="S29" s="34"/>
      <c r="T29" s="36">
        <f>T17-SUM(T18:T28)</f>
        <v>1</v>
      </c>
      <c r="U29" s="12"/>
      <c r="V29" s="12"/>
      <c r="W29" s="50"/>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5"/>
      <c r="AW29" s="12"/>
    </row>
    <row r="30" spans="1:49" ht="3.9" customHeight="1" x14ac:dyDescent="0.25">
      <c r="A30" s="3"/>
      <c r="B30" s="3"/>
      <c r="C30" s="3"/>
      <c r="D30" s="3"/>
      <c r="E30" s="102"/>
      <c r="F30" s="3"/>
      <c r="G30" s="3"/>
      <c r="H30" s="3"/>
      <c r="I30" s="3"/>
      <c r="J30" s="3"/>
      <c r="K30" s="25"/>
      <c r="L30" s="12"/>
      <c r="M30" s="22"/>
      <c r="N30" s="3"/>
      <c r="O30" s="20"/>
      <c r="P30" s="3"/>
      <c r="Q30" s="3"/>
      <c r="R30" s="3"/>
      <c r="S30" s="3"/>
      <c r="T30" s="3"/>
      <c r="U30" s="3"/>
      <c r="V30" s="3"/>
      <c r="W30" s="49"/>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1"/>
      <c r="AW30" s="3"/>
    </row>
    <row r="31" spans="1:49" s="5" customFormat="1" x14ac:dyDescent="0.25">
      <c r="A31" s="4"/>
      <c r="B31" s="4"/>
      <c r="C31" s="4"/>
      <c r="D31" s="4"/>
      <c r="E31" s="103"/>
      <c r="F31" s="4"/>
      <c r="G31" s="4"/>
      <c r="H31" s="38" t="str">
        <f>KPI!$E$13</f>
        <v>кол-во потенциальных объектов</v>
      </c>
      <c r="I31" s="4"/>
      <c r="J31" s="4"/>
      <c r="K31" s="39" t="str">
        <f>IF(H31="","",INDEX(KPI!$H:$H,SUMIFS(KPI!$C:$C,KPI!$E:$E,H31)))</f>
        <v>шт</v>
      </c>
      <c r="L31" s="24"/>
      <c r="M31" s="22"/>
      <c r="N31" s="38"/>
      <c r="O31" s="20"/>
      <c r="P31" s="4"/>
      <c r="Q31" s="4"/>
      <c r="R31" s="47">
        <f>SUMIFS($W31:$AV31,$W$2:$AV$2,R$2)</f>
        <v>0</v>
      </c>
      <c r="S31" s="4"/>
      <c r="T31" s="47">
        <f>SUMIFS($W31:$AV31,$W$2:$AV$2,T$2)</f>
        <v>0</v>
      </c>
      <c r="U31" s="4"/>
      <c r="V31" s="4"/>
      <c r="W31" s="49"/>
      <c r="X31" s="46">
        <f>INT(IF(X$7="",0,IF(X$2=1,$R$15*SUMIFS($R$18:$R$29,$L$18:$L$29,MONTH(X$7)),IF(X$2=2,$T$15*SUMIFS($T$18:$T$29,$L$18:$L$29,MONTH(X$7)),0))))</f>
        <v>0</v>
      </c>
      <c r="Y31" s="46">
        <f t="shared" ref="Y31:AU31" si="5">INT(IF(Y$7="",0,IF(Y$2=1,$R$15*SUMIFS($R$18:$R$29,$L$18:$L$29,MONTH(Y$7)),IF(Y$2=2,$T$15*SUMIFS($T$18:$T$29,$L$18:$L$29,MONTH(Y$7)),0))))</f>
        <v>0</v>
      </c>
      <c r="Z31" s="46">
        <f t="shared" si="5"/>
        <v>0</v>
      </c>
      <c r="AA31" s="46">
        <f t="shared" si="5"/>
        <v>0</v>
      </c>
      <c r="AB31" s="46">
        <f t="shared" si="5"/>
        <v>0</v>
      </c>
      <c r="AC31" s="46">
        <f t="shared" si="5"/>
        <v>0</v>
      </c>
      <c r="AD31" s="46">
        <f t="shared" si="5"/>
        <v>0</v>
      </c>
      <c r="AE31" s="46">
        <f t="shared" si="5"/>
        <v>0</v>
      </c>
      <c r="AF31" s="46">
        <f t="shared" si="5"/>
        <v>0</v>
      </c>
      <c r="AG31" s="46">
        <f t="shared" si="5"/>
        <v>0</v>
      </c>
      <c r="AH31" s="46">
        <f t="shared" si="5"/>
        <v>0</v>
      </c>
      <c r="AI31" s="46">
        <f t="shared" si="5"/>
        <v>0</v>
      </c>
      <c r="AJ31" s="46">
        <f t="shared" si="5"/>
        <v>0</v>
      </c>
      <c r="AK31" s="46">
        <f t="shared" si="5"/>
        <v>0</v>
      </c>
      <c r="AL31" s="46">
        <f t="shared" si="5"/>
        <v>0</v>
      </c>
      <c r="AM31" s="46">
        <f t="shared" si="5"/>
        <v>0</v>
      </c>
      <c r="AN31" s="46">
        <f t="shared" si="5"/>
        <v>0</v>
      </c>
      <c r="AO31" s="46">
        <f t="shared" si="5"/>
        <v>0</v>
      </c>
      <c r="AP31" s="46">
        <f t="shared" si="5"/>
        <v>0</v>
      </c>
      <c r="AQ31" s="46">
        <f t="shared" si="5"/>
        <v>0</v>
      </c>
      <c r="AR31" s="46">
        <f t="shared" si="5"/>
        <v>0</v>
      </c>
      <c r="AS31" s="46">
        <f t="shared" si="5"/>
        <v>0</v>
      </c>
      <c r="AT31" s="46">
        <f t="shared" si="5"/>
        <v>0</v>
      </c>
      <c r="AU31" s="46">
        <f t="shared" si="5"/>
        <v>0</v>
      </c>
      <c r="AV31" s="43"/>
      <c r="AW31" s="4"/>
    </row>
    <row r="32" spans="1:49" ht="3.9" customHeight="1" x14ac:dyDescent="0.25">
      <c r="A32" s="3"/>
      <c r="B32" s="3"/>
      <c r="C32" s="3"/>
      <c r="D32" s="3"/>
      <c r="E32" s="102"/>
      <c r="F32" s="3"/>
      <c r="G32" s="3"/>
      <c r="H32" s="3"/>
      <c r="I32" s="3"/>
      <c r="J32" s="3"/>
      <c r="K32" s="25"/>
      <c r="L32" s="12"/>
      <c r="M32" s="22"/>
      <c r="N32" s="3"/>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s="5" customFormat="1" x14ac:dyDescent="0.25">
      <c r="A33" s="4"/>
      <c r="B33" s="4"/>
      <c r="C33" s="4"/>
      <c r="D33" s="4"/>
      <c r="E33" s="103"/>
      <c r="F33" s="4"/>
      <c r="G33" s="4"/>
      <c r="H33" s="4" t="str">
        <f>KPI!$E$14</f>
        <v>%-нт и динамика подписания договоров</v>
      </c>
      <c r="I33" s="4"/>
      <c r="J33" s="4"/>
      <c r="K33" s="25" t="str">
        <f>IF(H33="","",INDEX(KPI!$H:$H,SUMIFS(KPI!$C:$C,KPI!$E:$E,H33)))</f>
        <v>%</v>
      </c>
      <c r="L33" s="24"/>
      <c r="M33" s="22" t="s">
        <v>1</v>
      </c>
      <c r="N33" s="48"/>
      <c r="O33" s="20"/>
      <c r="P33" s="4"/>
      <c r="Q33" s="4"/>
      <c r="R33" s="4"/>
      <c r="S33" s="4"/>
      <c r="T33" s="4"/>
      <c r="U33" s="4"/>
      <c r="V33" s="4"/>
      <c r="W33" s="51" t="s">
        <v>1</v>
      </c>
      <c r="X33" s="48"/>
      <c r="Y33" s="48"/>
      <c r="Z33" s="48"/>
      <c r="AA33" s="48"/>
      <c r="AB33" s="48"/>
      <c r="AC33" s="48"/>
      <c r="AD33" s="52">
        <f>N33-SUM(X33:AC33)</f>
        <v>0</v>
      </c>
      <c r="AE33" s="42"/>
      <c r="AF33" s="42"/>
      <c r="AG33" s="42"/>
      <c r="AH33" s="42"/>
      <c r="AI33" s="42"/>
      <c r="AJ33" s="42"/>
      <c r="AK33" s="42"/>
      <c r="AL33" s="42"/>
      <c r="AM33" s="42"/>
      <c r="AN33" s="42"/>
      <c r="AO33" s="42"/>
      <c r="AP33" s="42"/>
      <c r="AQ33" s="42"/>
      <c r="AR33" s="42"/>
      <c r="AS33" s="42"/>
      <c r="AT33" s="42"/>
      <c r="AU33" s="42"/>
      <c r="AV33" s="43"/>
      <c r="AW33" s="4"/>
    </row>
    <row r="34" spans="1:49" x14ac:dyDescent="0.25">
      <c r="A34" s="3"/>
      <c r="B34" s="3"/>
      <c r="C34" s="3"/>
      <c r="D34" s="3"/>
      <c r="E34" s="102"/>
      <c r="F34" s="3"/>
      <c r="G34" s="3"/>
      <c r="H34" s="3" t="str">
        <f>KPI!$E$15</f>
        <v>обратное распределение динамики подписания</v>
      </c>
      <c r="I34" s="3"/>
      <c r="J34" s="3"/>
      <c r="K34" s="25" t="str">
        <f>IF(H34="","",INDEX(KPI!$H:$H,SUMIFS(KPI!$C:$C,KPI!$E:$E,H34)))</f>
        <v>%</v>
      </c>
      <c r="L34" s="12"/>
      <c r="M34" s="22"/>
      <c r="N34" s="3"/>
      <c r="O34" s="20"/>
      <c r="P34" s="3"/>
      <c r="Q34" s="3"/>
      <c r="R34" s="3"/>
      <c r="S34" s="3"/>
      <c r="T34" s="3"/>
      <c r="U34" s="3"/>
      <c r="V34" s="3"/>
      <c r="W34" s="49"/>
      <c r="X34" s="53">
        <f>SUMIFS($W33:$AV33,$W$3:$AV$3,X$1)</f>
        <v>0</v>
      </c>
      <c r="Y34" s="53">
        <f t="shared" ref="Y34:AU34" si="6">SUMIFS($W33:$AV33,$W$3:$AV$3,Y$1)</f>
        <v>0</v>
      </c>
      <c r="Z34" s="53">
        <f t="shared" si="6"/>
        <v>0</v>
      </c>
      <c r="AA34" s="53">
        <f t="shared" si="6"/>
        <v>0</v>
      </c>
      <c r="AB34" s="53">
        <f t="shared" si="6"/>
        <v>0</v>
      </c>
      <c r="AC34" s="53">
        <f t="shared" si="6"/>
        <v>0</v>
      </c>
      <c r="AD34" s="53">
        <f t="shared" si="6"/>
        <v>0</v>
      </c>
      <c r="AE34" s="53">
        <f t="shared" si="6"/>
        <v>0</v>
      </c>
      <c r="AF34" s="53">
        <f t="shared" si="6"/>
        <v>0</v>
      </c>
      <c r="AG34" s="53">
        <f t="shared" si="6"/>
        <v>0</v>
      </c>
      <c r="AH34" s="53">
        <f t="shared" si="6"/>
        <v>0</v>
      </c>
      <c r="AI34" s="53">
        <f t="shared" si="6"/>
        <v>0</v>
      </c>
      <c r="AJ34" s="53">
        <f t="shared" si="6"/>
        <v>0</v>
      </c>
      <c r="AK34" s="53">
        <f t="shared" si="6"/>
        <v>0</v>
      </c>
      <c r="AL34" s="53">
        <f t="shared" si="6"/>
        <v>0</v>
      </c>
      <c r="AM34" s="53">
        <f t="shared" si="6"/>
        <v>0</v>
      </c>
      <c r="AN34" s="53">
        <f t="shared" si="6"/>
        <v>0</v>
      </c>
      <c r="AO34" s="53">
        <f t="shared" si="6"/>
        <v>0</v>
      </c>
      <c r="AP34" s="53">
        <f t="shared" si="6"/>
        <v>0</v>
      </c>
      <c r="AQ34" s="53">
        <f t="shared" si="6"/>
        <v>0</v>
      </c>
      <c r="AR34" s="53">
        <f t="shared" si="6"/>
        <v>0</v>
      </c>
      <c r="AS34" s="53">
        <f t="shared" si="6"/>
        <v>0</v>
      </c>
      <c r="AT34" s="53">
        <f t="shared" si="6"/>
        <v>0</v>
      </c>
      <c r="AU34" s="53">
        <f t="shared" si="6"/>
        <v>0</v>
      </c>
      <c r="AV34" s="41"/>
      <c r="AW34" s="3"/>
    </row>
    <row r="35" spans="1:49" ht="3.9" customHeight="1" x14ac:dyDescent="0.25">
      <c r="A35" s="3"/>
      <c r="B35" s="3"/>
      <c r="C35" s="3"/>
      <c r="D35" s="3"/>
      <c r="E35" s="102"/>
      <c r="F35" s="3"/>
      <c r="G35" s="3"/>
      <c r="H35" s="3"/>
      <c r="I35" s="3"/>
      <c r="J35" s="3"/>
      <c r="K35" s="25"/>
      <c r="L35" s="12"/>
      <c r="M35" s="22"/>
      <c r="N35" s="3"/>
      <c r="O35" s="20"/>
      <c r="P35" s="3"/>
      <c r="Q35" s="3"/>
      <c r="R35" s="3"/>
      <c r="S35" s="3"/>
      <c r="T35" s="3"/>
      <c r="U35" s="3"/>
      <c r="V35" s="3"/>
      <c r="W35" s="4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3"/>
    </row>
    <row r="36" spans="1:49" s="5" customFormat="1" x14ac:dyDescent="0.25">
      <c r="A36" s="4"/>
      <c r="B36" s="4"/>
      <c r="C36" s="4"/>
      <c r="D36" s="4"/>
      <c r="E36" s="103"/>
      <c r="F36" s="4"/>
      <c r="G36" s="4"/>
      <c r="H36" s="38" t="str">
        <f>KPI!$E$16</f>
        <v>подписание договоров по новым объектам</v>
      </c>
      <c r="I36" s="4"/>
      <c r="J36" s="4"/>
      <c r="K36" s="39" t="str">
        <f>IF(H36="","",INDEX(KPI!$H:$H,SUMIFS(KPI!$C:$C,KPI!$E:$E,H36)))</f>
        <v>шт</v>
      </c>
      <c r="L36" s="24"/>
      <c r="M36" s="22"/>
      <c r="N36" s="38"/>
      <c r="O36" s="20"/>
      <c r="P36" s="4"/>
      <c r="Q36" s="4"/>
      <c r="R36" s="47">
        <f>SUMIFS($W36:$AV36,$W$2:$AV$2,R$2)</f>
        <v>0</v>
      </c>
      <c r="S36" s="4"/>
      <c r="T36" s="47">
        <f>SUMIFS($W36:$AV36,$W$2:$AV$2,T$2)</f>
        <v>0</v>
      </c>
      <c r="U36" s="4"/>
      <c r="V36" s="4"/>
      <c r="W36" s="49"/>
      <c r="X36" s="46">
        <f>INT(SUMPRODUCT($X31:X31,$AU34))</f>
        <v>0</v>
      </c>
      <c r="Y36" s="46">
        <f>INT(SUMPRODUCT($X31:Y31,$AT34:$AU34))</f>
        <v>0</v>
      </c>
      <c r="Z36" s="46">
        <f>INT(SUMPRODUCT($X31:Z31,$AS34:$AU34))</f>
        <v>0</v>
      </c>
      <c r="AA36" s="46">
        <f>INT(SUMPRODUCT($X31:AA31,$AR34:$AU34))</f>
        <v>0</v>
      </c>
      <c r="AB36" s="46">
        <f>INT(SUMPRODUCT($X31:AB31,$AQ34:$AU34))</f>
        <v>0</v>
      </c>
      <c r="AC36" s="46">
        <f>INT(SUMPRODUCT($X31:AC31,$AP34:$AU34))</f>
        <v>0</v>
      </c>
      <c r="AD36" s="46">
        <f>INT(SUMPRODUCT($X31:AD31,$AO34:$AU34))</f>
        <v>0</v>
      </c>
      <c r="AE36" s="46">
        <f>INT(SUMPRODUCT($X31:AE31,$AN34:$AU34))</f>
        <v>0</v>
      </c>
      <c r="AF36" s="46">
        <f>INT(SUMPRODUCT($X31:AF31,$AM34:$AU34))</f>
        <v>0</v>
      </c>
      <c r="AG36" s="46">
        <f>INT(SUMPRODUCT($X31:AG31,$AL34:$AU34))</f>
        <v>0</v>
      </c>
      <c r="AH36" s="46">
        <f>INT(SUMPRODUCT($X31:AH31,$AK34:$AU34))</f>
        <v>0</v>
      </c>
      <c r="AI36" s="46">
        <f>INT(SUMPRODUCT($X31:AI31,$AJ34:$AU34))</f>
        <v>0</v>
      </c>
      <c r="AJ36" s="46">
        <f>INT(SUMPRODUCT($X31:AJ31,$AI34:$AU34))</f>
        <v>0</v>
      </c>
      <c r="AK36" s="46">
        <f>INT(SUMPRODUCT($X31:AK31,$AH34:$AU34))</f>
        <v>0</v>
      </c>
      <c r="AL36" s="46">
        <f>INT(SUMPRODUCT($X31:AL31,$AG34:$AU34))</f>
        <v>0</v>
      </c>
      <c r="AM36" s="46">
        <f>INT(SUMPRODUCT($X31:AM31,$AF34:$AU34))</f>
        <v>0</v>
      </c>
      <c r="AN36" s="46">
        <f>INT(SUMPRODUCT($X31:AN31,$AE34:$AU34))</f>
        <v>0</v>
      </c>
      <c r="AO36" s="46">
        <f>INT(SUMPRODUCT($X31:AO31,$AD34:$AU34))</f>
        <v>0</v>
      </c>
      <c r="AP36" s="46">
        <f>INT(SUMPRODUCT($X31:AP31,$AC34:$AU34))</f>
        <v>0</v>
      </c>
      <c r="AQ36" s="46">
        <f>INT(SUMPRODUCT($X31:AQ31,$AB34:$AU34))</f>
        <v>0</v>
      </c>
      <c r="AR36" s="46">
        <f>INT(SUMPRODUCT($X31:AR31,$AA34:$AU34))</f>
        <v>0</v>
      </c>
      <c r="AS36" s="46">
        <f>INT(SUMPRODUCT($X31:AS31,$Z34:$AU34))</f>
        <v>0</v>
      </c>
      <c r="AT36" s="46">
        <f>INT(SUMPRODUCT($X31:AT31,$Y34:$AU34))</f>
        <v>0</v>
      </c>
      <c r="AU36" s="46">
        <f>INT(SUMPRODUCT($X31:AU31,$X34:$AU34))</f>
        <v>0</v>
      </c>
      <c r="AV36" s="43"/>
      <c r="AW36" s="4"/>
    </row>
    <row r="37" spans="1:49" ht="3.9" customHeight="1" x14ac:dyDescent="0.25">
      <c r="A37" s="3"/>
      <c r="B37" s="3"/>
      <c r="C37" s="3"/>
      <c r="D37" s="3"/>
      <c r="E37" s="102"/>
      <c r="F37" s="3"/>
      <c r="G37" s="3"/>
      <c r="H37" s="8"/>
      <c r="I37" s="3"/>
      <c r="J37" s="3"/>
      <c r="K37" s="25"/>
      <c r="L37" s="12"/>
      <c r="M37" s="22"/>
      <c r="N37" s="3"/>
      <c r="O37" s="20"/>
      <c r="P37" s="3"/>
      <c r="Q37" s="3"/>
      <c r="R37" s="8"/>
      <c r="S37" s="3"/>
      <c r="T37" s="8"/>
      <c r="U37" s="3"/>
      <c r="V37" s="3"/>
      <c r="W37" s="49"/>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1"/>
      <c r="AW37" s="3"/>
    </row>
    <row r="38" spans="1:49" ht="8.1" customHeight="1" x14ac:dyDescent="0.25">
      <c r="A38" s="3"/>
      <c r="B38" s="3"/>
      <c r="C38" s="3"/>
      <c r="D38" s="3"/>
      <c r="E38" s="102"/>
      <c r="F38" s="3"/>
      <c r="G38" s="3"/>
      <c r="H38" s="3"/>
      <c r="I38" s="3"/>
      <c r="J38" s="3"/>
      <c r="K38" s="25"/>
      <c r="L38" s="12"/>
      <c r="M38" s="22"/>
      <c r="N38" s="3"/>
      <c r="O38" s="20"/>
      <c r="P38" s="3"/>
      <c r="Q38" s="3"/>
      <c r="R38" s="3"/>
      <c r="S38" s="3"/>
      <c r="T38" s="3"/>
      <c r="U38" s="3"/>
      <c r="V38" s="3"/>
      <c r="W38" s="49"/>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1"/>
      <c r="AW38" s="3"/>
    </row>
    <row r="39" spans="1:49" x14ac:dyDescent="0.25">
      <c r="A39" s="3"/>
      <c r="B39" s="3"/>
      <c r="C39" s="3"/>
      <c r="D39" s="3"/>
      <c r="E39" s="102"/>
      <c r="F39" s="3"/>
      <c r="G39" s="3"/>
      <c r="H39" s="4" t="str">
        <f>KPI!$E$17</f>
        <v>средняя стоимость одного объекта/договора</v>
      </c>
      <c r="I39" s="4"/>
      <c r="J39" s="4"/>
      <c r="K39" s="25" t="str">
        <f>IF(H39="","",INDEX(KPI!$H:$H,SUMIFS(KPI!$C:$C,KPI!$E:$E,H39)))</f>
        <v>тыс.руб.</v>
      </c>
      <c r="L39" s="24"/>
      <c r="M39" s="22" t="s">
        <v>1</v>
      </c>
      <c r="N39" s="31"/>
      <c r="O39" s="20"/>
      <c r="P39" s="3"/>
      <c r="Q39" s="3"/>
      <c r="R39" s="3"/>
      <c r="S39" s="3"/>
      <c r="T39" s="3"/>
      <c r="U39" s="3"/>
      <c r="V39" s="3"/>
      <c r="W39" s="49"/>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1"/>
      <c r="AW39" s="3"/>
    </row>
    <row r="40" spans="1:49" ht="3.9" customHeight="1" x14ac:dyDescent="0.25">
      <c r="A40" s="3"/>
      <c r="B40" s="3"/>
      <c r="C40" s="3"/>
      <c r="D40" s="3"/>
      <c r="E40" s="102"/>
      <c r="F40" s="3"/>
      <c r="G40" s="3"/>
      <c r="H40" s="3"/>
      <c r="I40" s="3"/>
      <c r="J40" s="3"/>
      <c r="K40" s="25"/>
      <c r="L40" s="12"/>
      <c r="M40" s="22"/>
      <c r="N40" s="3"/>
      <c r="O40" s="20"/>
      <c r="P40" s="3"/>
      <c r="Q40" s="3"/>
      <c r="R40" s="3"/>
      <c r="S40" s="3"/>
      <c r="T40" s="3"/>
      <c r="U40" s="3"/>
      <c r="V40" s="3"/>
      <c r="W40" s="49"/>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1"/>
      <c r="AW40" s="3"/>
    </row>
    <row r="41" spans="1:49" s="5" customFormat="1" x14ac:dyDescent="0.25">
      <c r="A41" s="4"/>
      <c r="B41" s="4"/>
      <c r="C41" s="4"/>
      <c r="D41" s="4"/>
      <c r="E41" s="103"/>
      <c r="F41" s="4"/>
      <c r="G41" s="4"/>
      <c r="H41" s="38" t="str">
        <f>KPI!$E$18</f>
        <v>стоимость заключ. договоров с заказчиками</v>
      </c>
      <c r="I41" s="4"/>
      <c r="J41" s="4"/>
      <c r="K41" s="39" t="str">
        <f>IF(H41="","",INDEX(KPI!$H:$H,SUMIFS(KPI!$C:$C,KPI!$E:$E,H41)))</f>
        <v>тыс.руб.</v>
      </c>
      <c r="L41" s="24"/>
      <c r="M41" s="22"/>
      <c r="N41" s="38"/>
      <c r="O41" s="20"/>
      <c r="P41" s="4"/>
      <c r="Q41" s="4"/>
      <c r="R41" s="47">
        <f>SUMIFS($W41:$AV41,$W$2:$AV$2,R$2)</f>
        <v>0</v>
      </c>
      <c r="S41" s="4"/>
      <c r="T41" s="47">
        <f>SUMIFS($W41:$AV41,$W$2:$AV$2,T$2)</f>
        <v>0</v>
      </c>
      <c r="U41" s="4"/>
      <c r="V41" s="4"/>
      <c r="W41" s="49"/>
      <c r="X41" s="46">
        <f>IF(X$7="",0,X36*$N$39)</f>
        <v>0</v>
      </c>
      <c r="Y41" s="46">
        <f t="shared" ref="Y41:AK41" si="7">IF(Y$7="",0,Y36*$N$39)</f>
        <v>0</v>
      </c>
      <c r="Z41" s="46">
        <f t="shared" si="7"/>
        <v>0</v>
      </c>
      <c r="AA41" s="46">
        <f t="shared" si="7"/>
        <v>0</v>
      </c>
      <c r="AB41" s="46">
        <f t="shared" si="7"/>
        <v>0</v>
      </c>
      <c r="AC41" s="46">
        <f t="shared" si="7"/>
        <v>0</v>
      </c>
      <c r="AD41" s="46">
        <f t="shared" si="7"/>
        <v>0</v>
      </c>
      <c r="AE41" s="46">
        <f t="shared" si="7"/>
        <v>0</v>
      </c>
      <c r="AF41" s="46">
        <f t="shared" si="7"/>
        <v>0</v>
      </c>
      <c r="AG41" s="46">
        <f t="shared" si="7"/>
        <v>0</v>
      </c>
      <c r="AH41" s="46">
        <f t="shared" si="7"/>
        <v>0</v>
      </c>
      <c r="AI41" s="46">
        <f t="shared" si="7"/>
        <v>0</v>
      </c>
      <c r="AJ41" s="46">
        <f t="shared" si="7"/>
        <v>0</v>
      </c>
      <c r="AK41" s="46">
        <f t="shared" si="7"/>
        <v>0</v>
      </c>
      <c r="AL41" s="46">
        <f t="shared" ref="AL41:AU41" si="8">IF(AL$7="",0,AL36*$N$39)</f>
        <v>0</v>
      </c>
      <c r="AM41" s="46">
        <f t="shared" si="8"/>
        <v>0</v>
      </c>
      <c r="AN41" s="46">
        <f t="shared" si="8"/>
        <v>0</v>
      </c>
      <c r="AO41" s="46">
        <f t="shared" si="8"/>
        <v>0</v>
      </c>
      <c r="AP41" s="46">
        <f t="shared" si="8"/>
        <v>0</v>
      </c>
      <c r="AQ41" s="46">
        <f t="shared" si="8"/>
        <v>0</v>
      </c>
      <c r="AR41" s="46">
        <f t="shared" si="8"/>
        <v>0</v>
      </c>
      <c r="AS41" s="46">
        <f t="shared" si="8"/>
        <v>0</v>
      </c>
      <c r="AT41" s="46">
        <f t="shared" si="8"/>
        <v>0</v>
      </c>
      <c r="AU41" s="46">
        <f t="shared" si="8"/>
        <v>0</v>
      </c>
      <c r="AV41" s="43"/>
      <c r="AW41" s="4"/>
    </row>
    <row r="42" spans="1:49" ht="3.9" customHeight="1" x14ac:dyDescent="0.25">
      <c r="A42" s="3"/>
      <c r="B42" s="3"/>
      <c r="C42" s="3"/>
      <c r="D42" s="3"/>
      <c r="E42" s="102"/>
      <c r="F42" s="3"/>
      <c r="G42" s="3"/>
      <c r="H42" s="3"/>
      <c r="I42" s="3"/>
      <c r="J42" s="3"/>
      <c r="K42" s="25"/>
      <c r="L42" s="12"/>
      <c r="M42" s="22"/>
      <c r="N42" s="3"/>
      <c r="O42" s="20"/>
      <c r="P42" s="3"/>
      <c r="Q42" s="3"/>
      <c r="R42" s="3"/>
      <c r="S42" s="3"/>
      <c r="T42" s="3"/>
      <c r="U42" s="3"/>
      <c r="V42" s="3"/>
      <c r="W42" s="49"/>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1"/>
      <c r="AW42" s="3"/>
    </row>
    <row r="43" spans="1:49" x14ac:dyDescent="0.25">
      <c r="A43" s="3"/>
      <c r="B43" s="3"/>
      <c r="C43" s="3"/>
      <c r="D43" s="3"/>
      <c r="E43" s="102"/>
      <c r="F43" s="3"/>
      <c r="G43" s="3"/>
      <c r="H43" s="4" t="str">
        <f>KPI!$E$19</f>
        <v>средн. кол-во месяцев сдачи объекта заказчику</v>
      </c>
      <c r="I43" s="4"/>
      <c r="J43" s="4"/>
      <c r="K43" s="25" t="str">
        <f>IF(H43="","",INDEX(KPI!$H:$H,SUMIFS(KPI!$C:$C,KPI!$E:$E,H43)))</f>
        <v>мес</v>
      </c>
      <c r="L43" s="24"/>
      <c r="M43" s="22" t="s">
        <v>1</v>
      </c>
      <c r="N43" s="31"/>
      <c r="O43" s="20"/>
      <c r="P43" s="3"/>
      <c r="Q43" s="3"/>
      <c r="R43" s="3"/>
      <c r="S43" s="3"/>
      <c r="T43" s="3"/>
      <c r="U43" s="3"/>
      <c r="V43" s="3"/>
      <c r="W43" s="49"/>
      <c r="X43" s="40"/>
      <c r="Y43" s="55" t="str">
        <f>IF(AND(Y$1&gt;$N$43,Y$45&lt;&gt;"",Y$45&lt;&gt;0),структура!$AL$11,"")</f>
        <v/>
      </c>
      <c r="Z43" s="55" t="str">
        <f>IF(AND(Z$1&gt;$N$43,Z$45&lt;&gt;"",Z$45&lt;&gt;0),структура!$AL$11,"")</f>
        <v/>
      </c>
      <c r="AA43" s="55" t="str">
        <f>IF(AND(AA$1&gt;$N$43,AA$45&lt;&gt;"",AA$45&lt;&gt;0),структура!$AL$11,"")</f>
        <v/>
      </c>
      <c r="AB43" s="55" t="str">
        <f>IF(AND(AB$1&gt;$N$43,AB$45&lt;&gt;"",AB$45&lt;&gt;0),структура!$AL$11,"")</f>
        <v/>
      </c>
      <c r="AC43" s="55" t="str">
        <f>IF(AND(AC$1&gt;$N$43,AC$45&lt;&gt;"",AC$45&lt;&gt;0),структура!$AL$11,"")</f>
        <v/>
      </c>
      <c r="AD43" s="55" t="str">
        <f>IF(AND(AD$1&gt;$N$43,AD$45&lt;&gt;"",AD$45&lt;&gt;0),структура!$AL$11,"")</f>
        <v/>
      </c>
      <c r="AE43" s="55" t="str">
        <f>IF(AND(AE$1&gt;$N$43,AE$45&lt;&gt;"",AE$45&lt;&gt;0),структура!$AL$11,"")</f>
        <v/>
      </c>
      <c r="AF43" s="55" t="str">
        <f>IF(AND(AF$1&gt;$N$43,AF$45&lt;&gt;"",AF$45&lt;&gt;0),структура!$AL$11,"")</f>
        <v/>
      </c>
      <c r="AG43" s="55" t="str">
        <f>IF(AND(AG$1&gt;$N$43,AG$45&lt;&gt;"",AG$45&lt;&gt;0),структура!$AL$11,"")</f>
        <v/>
      </c>
      <c r="AH43" s="55" t="str">
        <f>IF(AND(AH$1&gt;$N$43,AH$45&lt;&gt;"",AH$45&lt;&gt;0),структура!$AL$11,"")</f>
        <v/>
      </c>
      <c r="AI43" s="55" t="str">
        <f>IF(AND(AI$1&gt;$N$43,AI$45&lt;&gt;"",AI$45&lt;&gt;0),структура!$AL$11,"")</f>
        <v/>
      </c>
      <c r="AJ43" s="55" t="str">
        <f>IF(AND(AJ$1&gt;$N$43,AJ$45&lt;&gt;"",AJ$45&lt;&gt;0),структура!$AL$11,"")</f>
        <v/>
      </c>
      <c r="AK43" s="55" t="str">
        <f>IF(AND(AK$1&gt;$N$43,AK$45&lt;&gt;"",AK$45&lt;&gt;0),структура!$AL$11,"")</f>
        <v/>
      </c>
      <c r="AL43" s="55" t="str">
        <f>IF(AND(AL$1&gt;$N$43,AL$45&lt;&gt;"",AL$45&lt;&gt;0),структура!$AL$11,"")</f>
        <v/>
      </c>
      <c r="AM43" s="55" t="str">
        <f>IF(AND(AM$1&gt;$N$43,AM$45&lt;&gt;"",AM$45&lt;&gt;0),структура!$AL$11,"")</f>
        <v/>
      </c>
      <c r="AN43" s="55" t="str">
        <f>IF(AND(AN$1&gt;$N$43,AN$45&lt;&gt;"",AN$45&lt;&gt;0),структура!$AL$11,"")</f>
        <v/>
      </c>
      <c r="AO43" s="55" t="str">
        <f>IF(AND(AO$1&gt;$N$43,AO$45&lt;&gt;"",AO$45&lt;&gt;0),структура!$AL$11,"")</f>
        <v/>
      </c>
      <c r="AP43" s="55" t="str">
        <f>IF(AND(AP$1&gt;$N$43,AP$45&lt;&gt;"",AP$45&lt;&gt;0),структура!$AL$11,"")</f>
        <v/>
      </c>
      <c r="AQ43" s="55" t="str">
        <f>IF(AND(AQ$1&gt;$N$43,AQ$45&lt;&gt;"",AQ$45&lt;&gt;0),структура!$AL$11,"")</f>
        <v/>
      </c>
      <c r="AR43" s="55" t="str">
        <f>IF(AND(AR$1&gt;$N$43,AR$45&lt;&gt;"",AR$45&lt;&gt;0),структура!$AL$11,"")</f>
        <v/>
      </c>
      <c r="AS43" s="55" t="str">
        <f>IF(AND(AS$1&gt;$N$43,AS$45&lt;&gt;"",AS$45&lt;&gt;0),структура!$AL$11,"")</f>
        <v/>
      </c>
      <c r="AT43" s="55" t="str">
        <f>IF(AND(AT$1&gt;$N$43,AT$45&lt;&gt;"",AT$45&lt;&gt;0),структура!$AL$11,"")</f>
        <v/>
      </c>
      <c r="AU43" s="55" t="str">
        <f>IF(AND(AU$1&gt;$N$43,AU$45&lt;&gt;"",AU$45&lt;&gt;0),структура!$AL$11,"")</f>
        <v/>
      </c>
      <c r="AV43" s="41"/>
      <c r="AW43" s="3"/>
    </row>
    <row r="44" spans="1:49" ht="3.9" customHeight="1" x14ac:dyDescent="0.25">
      <c r="A44" s="3"/>
      <c r="B44" s="3"/>
      <c r="C44" s="3"/>
      <c r="D44" s="3"/>
      <c r="E44" s="102"/>
      <c r="F44" s="3"/>
      <c r="G44" s="3"/>
      <c r="H44" s="3"/>
      <c r="I44" s="3"/>
      <c r="J44" s="3"/>
      <c r="K44" s="25"/>
      <c r="L44" s="12"/>
      <c r="M44" s="22"/>
      <c r="N44" s="3"/>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s="5" customFormat="1" x14ac:dyDescent="0.25">
      <c r="A45" s="4"/>
      <c r="B45" s="4"/>
      <c r="C45" s="4"/>
      <c r="D45" s="4"/>
      <c r="E45" s="103"/>
      <c r="F45" s="4"/>
      <c r="G45" s="4"/>
      <c r="H45" s="4" t="str">
        <f>KPI!$E$20</f>
        <v>распред-е этапов сдачи объекта заказчику</v>
      </c>
      <c r="I45" s="4"/>
      <c r="J45" s="4"/>
      <c r="K45" s="25" t="str">
        <f>IF(H45="","",INDEX(KPI!$H:$H,SUMIFS(KPI!$C:$C,KPI!$E:$E,H45)))</f>
        <v>%</v>
      </c>
      <c r="L45" s="24"/>
      <c r="M45" s="22"/>
      <c r="N45" s="54">
        <v>1</v>
      </c>
      <c r="O45" s="20"/>
      <c r="P45" s="4"/>
      <c r="Q45" s="4"/>
      <c r="R45" s="4"/>
      <c r="S45" s="4"/>
      <c r="T45" s="4"/>
      <c r="U45" s="4"/>
      <c r="V45" s="4"/>
      <c r="W45" s="51" t="s">
        <v>1</v>
      </c>
      <c r="X45" s="56">
        <f>N45-SUM(Y45:AV45)</f>
        <v>1</v>
      </c>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3"/>
      <c r="AW45" s="4"/>
    </row>
    <row r="46" spans="1:49" x14ac:dyDescent="0.25">
      <c r="A46" s="3"/>
      <c r="B46" s="3"/>
      <c r="C46" s="3"/>
      <c r="D46" s="3"/>
      <c r="E46" s="102"/>
      <c r="F46" s="3"/>
      <c r="G46" s="3"/>
      <c r="H46" s="3" t="str">
        <f>KPI!$E$21</f>
        <v>обратное распределение сдачи объектов</v>
      </c>
      <c r="I46" s="3"/>
      <c r="J46" s="3"/>
      <c r="K46" s="25" t="str">
        <f>IF(H46="","",INDEX(KPI!$H:$H,SUMIFS(KPI!$C:$C,KPI!$E:$E,H46)))</f>
        <v>%</v>
      </c>
      <c r="L46" s="12"/>
      <c r="M46" s="22"/>
      <c r="N46" s="3"/>
      <c r="O46" s="20"/>
      <c r="P46" s="3"/>
      <c r="Q46" s="3"/>
      <c r="R46" s="3"/>
      <c r="S46" s="3"/>
      <c r="T46" s="3"/>
      <c r="U46" s="3"/>
      <c r="V46" s="3"/>
      <c r="W46" s="49"/>
      <c r="X46" s="53">
        <f>SUMIFS($W45:$AV45,$W$3:$AV$3,X$1)</f>
        <v>0</v>
      </c>
      <c r="Y46" s="53">
        <f t="shared" ref="Y46" si="9">SUMIFS($W45:$AV45,$W$3:$AV$3,Y$1)</f>
        <v>0</v>
      </c>
      <c r="Z46" s="53">
        <f t="shared" ref="Z46" si="10">SUMIFS($W45:$AV45,$W$3:$AV$3,Z$1)</f>
        <v>0</v>
      </c>
      <c r="AA46" s="53">
        <f t="shared" ref="AA46" si="11">SUMIFS($W45:$AV45,$W$3:$AV$3,AA$1)</f>
        <v>0</v>
      </c>
      <c r="AB46" s="53">
        <f t="shared" ref="AB46" si="12">SUMIFS($W45:$AV45,$W$3:$AV$3,AB$1)</f>
        <v>0</v>
      </c>
      <c r="AC46" s="53">
        <f t="shared" ref="AC46" si="13">SUMIFS($W45:$AV45,$W$3:$AV$3,AC$1)</f>
        <v>0</v>
      </c>
      <c r="AD46" s="53">
        <f t="shared" ref="AD46" si="14">SUMIFS($W45:$AV45,$W$3:$AV$3,AD$1)</f>
        <v>0</v>
      </c>
      <c r="AE46" s="53">
        <f t="shared" ref="AE46" si="15">SUMIFS($W45:$AV45,$W$3:$AV$3,AE$1)</f>
        <v>0</v>
      </c>
      <c r="AF46" s="53">
        <f t="shared" ref="AF46" si="16">SUMIFS($W45:$AV45,$W$3:$AV$3,AF$1)</f>
        <v>0</v>
      </c>
      <c r="AG46" s="53">
        <f t="shared" ref="AG46" si="17">SUMIFS($W45:$AV45,$W$3:$AV$3,AG$1)</f>
        <v>0</v>
      </c>
      <c r="AH46" s="53">
        <f t="shared" ref="AH46" si="18">SUMIFS($W45:$AV45,$W$3:$AV$3,AH$1)</f>
        <v>0</v>
      </c>
      <c r="AI46" s="53">
        <f t="shared" ref="AI46" si="19">SUMIFS($W45:$AV45,$W$3:$AV$3,AI$1)</f>
        <v>0</v>
      </c>
      <c r="AJ46" s="53">
        <f t="shared" ref="AJ46" si="20">SUMIFS($W45:$AV45,$W$3:$AV$3,AJ$1)</f>
        <v>0</v>
      </c>
      <c r="AK46" s="53">
        <f t="shared" ref="AK46" si="21">SUMIFS($W45:$AV45,$W$3:$AV$3,AK$1)</f>
        <v>0</v>
      </c>
      <c r="AL46" s="53">
        <f t="shared" ref="AL46" si="22">SUMIFS($W45:$AV45,$W$3:$AV$3,AL$1)</f>
        <v>0</v>
      </c>
      <c r="AM46" s="53">
        <f t="shared" ref="AM46" si="23">SUMIFS($W45:$AV45,$W$3:$AV$3,AM$1)</f>
        <v>0</v>
      </c>
      <c r="AN46" s="53">
        <f t="shared" ref="AN46" si="24">SUMIFS($W45:$AV45,$W$3:$AV$3,AN$1)</f>
        <v>0</v>
      </c>
      <c r="AO46" s="53">
        <f t="shared" ref="AO46" si="25">SUMIFS($W45:$AV45,$W$3:$AV$3,AO$1)</f>
        <v>0</v>
      </c>
      <c r="AP46" s="53">
        <f t="shared" ref="AP46" si="26">SUMIFS($W45:$AV45,$W$3:$AV$3,AP$1)</f>
        <v>0</v>
      </c>
      <c r="AQ46" s="53">
        <f t="shared" ref="AQ46" si="27">SUMIFS($W45:$AV45,$W$3:$AV$3,AQ$1)</f>
        <v>0</v>
      </c>
      <c r="AR46" s="53">
        <f t="shared" ref="AR46" si="28">SUMIFS($W45:$AV45,$W$3:$AV$3,AR$1)</f>
        <v>0</v>
      </c>
      <c r="AS46" s="53">
        <f t="shared" ref="AS46" si="29">SUMIFS($W45:$AV45,$W$3:$AV$3,AS$1)</f>
        <v>0</v>
      </c>
      <c r="AT46" s="53">
        <f t="shared" ref="AT46" si="30">SUMIFS($W45:$AV45,$W$3:$AV$3,AT$1)</f>
        <v>0</v>
      </c>
      <c r="AU46" s="53">
        <f t="shared" ref="AU46" si="31">SUMIFS($W45:$AV45,$W$3:$AV$3,AU$1)</f>
        <v>1</v>
      </c>
      <c r="AV46" s="41"/>
      <c r="AW46" s="3"/>
    </row>
    <row r="47" spans="1:49" ht="3.9" customHeight="1" x14ac:dyDescent="0.25">
      <c r="A47" s="3"/>
      <c r="B47" s="3"/>
      <c r="C47" s="3"/>
      <c r="D47" s="3"/>
      <c r="E47" s="102"/>
      <c r="F47" s="3"/>
      <c r="G47" s="3"/>
      <c r="H47" s="3"/>
      <c r="I47" s="3"/>
      <c r="J47" s="3"/>
      <c r="K47" s="25"/>
      <c r="L47" s="12"/>
      <c r="M47" s="22"/>
      <c r="N47" s="3"/>
      <c r="O47" s="20"/>
      <c r="P47" s="3"/>
      <c r="Q47" s="3"/>
      <c r="R47" s="3"/>
      <c r="S47" s="3"/>
      <c r="T47" s="3"/>
      <c r="U47" s="3"/>
      <c r="V47" s="3"/>
      <c r="W47" s="49"/>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1"/>
      <c r="AW47" s="3"/>
    </row>
    <row r="48" spans="1:49" s="5" customFormat="1" x14ac:dyDescent="0.25">
      <c r="A48" s="4"/>
      <c r="B48" s="4"/>
      <c r="C48" s="4"/>
      <c r="D48" s="4"/>
      <c r="E48" s="103" t="str">
        <f>структура!$AL$14</f>
        <v>НДС(+)</v>
      </c>
      <c r="F48" s="4"/>
      <c r="G48" s="62" t="str">
        <f>структура!$AL$16</f>
        <v>P</v>
      </c>
      <c r="H48" s="57" t="str">
        <f>KPI!$E$22</f>
        <v>доход от сдачи объектов (подписание КС)</v>
      </c>
      <c r="I48" s="4"/>
      <c r="J48" s="4"/>
      <c r="K48" s="58" t="str">
        <f>IF(H48="","",INDEX(KPI!$H:$H,SUMIFS(KPI!$C:$C,KPI!$E:$E,H48)))</f>
        <v>тыс.руб.</v>
      </c>
      <c r="L48" s="24"/>
      <c r="M48" s="22"/>
      <c r="N48" s="57"/>
      <c r="O48" s="20"/>
      <c r="P48" s="4"/>
      <c r="Q48" s="4"/>
      <c r="R48" s="59">
        <f>SUMIFS($W48:$AV48,$W$2:$AV$2,R$2)</f>
        <v>0</v>
      </c>
      <c r="S48" s="4"/>
      <c r="T48" s="59">
        <f>SUMIFS($W48:$AV48,$W$2:$AV$2,T$2)</f>
        <v>0</v>
      </c>
      <c r="U48" s="4"/>
      <c r="V48" s="4"/>
      <c r="W48" s="49"/>
      <c r="X48" s="60">
        <f>INT(SUMPRODUCT($X41:X41,$AU46))</f>
        <v>0</v>
      </c>
      <c r="Y48" s="60">
        <f>INT(SUMPRODUCT($X41:Y41,$AT46:$AU46))</f>
        <v>0</v>
      </c>
      <c r="Z48" s="60">
        <f>INT(SUMPRODUCT($X41:Z41,$AS46:$AU46))</f>
        <v>0</v>
      </c>
      <c r="AA48" s="60">
        <f>INT(SUMPRODUCT($X41:AA41,$AR46:$AU46))</f>
        <v>0</v>
      </c>
      <c r="AB48" s="60">
        <f>INT(SUMPRODUCT($X41:AB41,$AQ46:$AU46))</f>
        <v>0</v>
      </c>
      <c r="AC48" s="60">
        <f>INT(SUMPRODUCT($X41:AC41,$AP46:$AU46))</f>
        <v>0</v>
      </c>
      <c r="AD48" s="60">
        <f>INT(SUMPRODUCT($X41:AD41,$AO46:$AU46))</f>
        <v>0</v>
      </c>
      <c r="AE48" s="60">
        <f>INT(SUMPRODUCT($X41:AE41,$AN46:$AU46))</f>
        <v>0</v>
      </c>
      <c r="AF48" s="60">
        <f>INT(SUMPRODUCT($X41:AF41,$AM46:$AU46))</f>
        <v>0</v>
      </c>
      <c r="AG48" s="60">
        <f>INT(SUMPRODUCT($X41:AG41,$AL46:$AU46))</f>
        <v>0</v>
      </c>
      <c r="AH48" s="60">
        <f>INT(SUMPRODUCT($X41:AH41,$AK46:$AU46))</f>
        <v>0</v>
      </c>
      <c r="AI48" s="60">
        <f>INT(SUMPRODUCT($X41:AI41,$AJ46:$AU46))</f>
        <v>0</v>
      </c>
      <c r="AJ48" s="60">
        <f>INT(SUMPRODUCT($X41:AJ41,$AI46:$AU46))</f>
        <v>0</v>
      </c>
      <c r="AK48" s="60">
        <f>INT(SUMPRODUCT($X41:AK41,$AH46:$AU46))</f>
        <v>0</v>
      </c>
      <c r="AL48" s="60">
        <f>INT(SUMPRODUCT($X41:AL41,$AG46:$AU46))</f>
        <v>0</v>
      </c>
      <c r="AM48" s="60">
        <f>INT(SUMPRODUCT($X41:AM41,$AF46:$AU46))</f>
        <v>0</v>
      </c>
      <c r="AN48" s="60">
        <f>INT(SUMPRODUCT($X41:AN41,$AE46:$AU46))</f>
        <v>0</v>
      </c>
      <c r="AO48" s="60">
        <f>INT(SUMPRODUCT($X41:AO41,$AD46:$AU46))</f>
        <v>0</v>
      </c>
      <c r="AP48" s="60">
        <f>INT(SUMPRODUCT($X41:AP41,$AC46:$AU46))</f>
        <v>0</v>
      </c>
      <c r="AQ48" s="60">
        <f>INT(SUMPRODUCT($X41:AQ41,$AB46:$AU46))</f>
        <v>0</v>
      </c>
      <c r="AR48" s="60">
        <f>INT(SUMPRODUCT($X41:AR41,$AA46:$AU46))</f>
        <v>0</v>
      </c>
      <c r="AS48" s="60">
        <f>INT(SUMPRODUCT($X41:AS41,$Z46:$AU46))</f>
        <v>0</v>
      </c>
      <c r="AT48" s="60">
        <f>INT(SUMPRODUCT($X41:AT41,$Y46:$AU46))</f>
        <v>0</v>
      </c>
      <c r="AU48" s="60">
        <f>INT(SUMPRODUCT($X41:AU41,$X46:$AU46))</f>
        <v>0</v>
      </c>
      <c r="AV48" s="43"/>
      <c r="AW48" s="4"/>
    </row>
    <row r="49" spans="1:49" ht="3.9" customHeight="1" x14ac:dyDescent="0.25">
      <c r="A49" s="3"/>
      <c r="B49" s="3"/>
      <c r="C49" s="3"/>
      <c r="D49" s="3"/>
      <c r="E49" s="102"/>
      <c r="F49" s="3"/>
      <c r="G49" s="3"/>
      <c r="H49" s="61"/>
      <c r="I49" s="3"/>
      <c r="J49" s="3"/>
      <c r="K49" s="25"/>
      <c r="L49" s="12"/>
      <c r="M49" s="22"/>
      <c r="N49" s="3"/>
      <c r="O49" s="20"/>
      <c r="P49" s="3"/>
      <c r="Q49" s="3"/>
      <c r="R49" s="61"/>
      <c r="S49" s="3"/>
      <c r="T49" s="61"/>
      <c r="U49" s="3"/>
      <c r="V49" s="3"/>
      <c r="W49" s="49"/>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1"/>
      <c r="AW49" s="3"/>
    </row>
    <row r="50" spans="1:49" ht="8.1" customHeight="1" x14ac:dyDescent="0.25">
      <c r="A50" s="3"/>
      <c r="B50" s="3"/>
      <c r="C50" s="3"/>
      <c r="D50" s="3"/>
      <c r="E50" s="102"/>
      <c r="F50" s="3"/>
      <c r="G50" s="3"/>
      <c r="H50" s="3"/>
      <c r="I50" s="3"/>
      <c r="J50" s="3"/>
      <c r="K50" s="25"/>
      <c r="L50" s="12"/>
      <c r="M50" s="22"/>
      <c r="N50" s="3"/>
      <c r="O50" s="20"/>
      <c r="P50" s="3"/>
      <c r="Q50" s="3"/>
      <c r="R50" s="3"/>
      <c r="S50" s="3"/>
      <c r="T50" s="3"/>
      <c r="U50" s="3"/>
      <c r="V50" s="3"/>
      <c r="W50" s="49"/>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1"/>
      <c r="AW50" s="3"/>
    </row>
    <row r="51" spans="1:49" x14ac:dyDescent="0.25">
      <c r="A51" s="3"/>
      <c r="B51" s="3"/>
      <c r="C51" s="3"/>
      <c r="D51" s="3"/>
      <c r="E51" s="102"/>
      <c r="F51" s="3"/>
      <c r="G51" s="3"/>
      <c r="H51" s="4" t="str">
        <f>KPI!$E$23</f>
        <v>средний процент предоплаты от заказчиков</v>
      </c>
      <c r="I51" s="4"/>
      <c r="J51" s="4"/>
      <c r="K51" s="25" t="str">
        <f>IF(H51="","",INDEX(KPI!$H:$H,SUMIFS(KPI!$C:$C,KPI!$E:$E,H51)))</f>
        <v>%</v>
      </c>
      <c r="L51" s="24"/>
      <c r="M51" s="22" t="s">
        <v>1</v>
      </c>
      <c r="N51" s="48"/>
      <c r="O51" s="20"/>
      <c r="P51" s="3"/>
      <c r="Q51" s="3"/>
      <c r="R51" s="3"/>
      <c r="S51" s="3"/>
      <c r="T51" s="3"/>
      <c r="U51" s="3"/>
      <c r="V51" s="3"/>
      <c r="W51" s="49"/>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1"/>
      <c r="AW51" s="3"/>
    </row>
    <row r="52" spans="1:49" ht="3.9" customHeight="1" x14ac:dyDescent="0.25">
      <c r="A52" s="3"/>
      <c r="B52" s="3"/>
      <c r="C52" s="3"/>
      <c r="D52" s="3"/>
      <c r="E52" s="102"/>
      <c r="F52" s="3"/>
      <c r="G52" s="3"/>
      <c r="H52" s="3"/>
      <c r="I52" s="3"/>
      <c r="J52" s="3"/>
      <c r="K52" s="25"/>
      <c r="L52" s="12"/>
      <c r="M52" s="22"/>
      <c r="N52" s="3"/>
      <c r="O52" s="20"/>
      <c r="P52" s="3"/>
      <c r="Q52" s="3"/>
      <c r="R52" s="3"/>
      <c r="S52" s="3"/>
      <c r="T52" s="3"/>
      <c r="U52" s="3"/>
      <c r="V52" s="3"/>
      <c r="W52" s="49"/>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1"/>
      <c r="AW52" s="3"/>
    </row>
    <row r="53" spans="1:49" x14ac:dyDescent="0.25">
      <c r="A53" s="3"/>
      <c r="B53" s="3"/>
      <c r="C53" s="3"/>
      <c r="D53" s="3"/>
      <c r="E53" s="102"/>
      <c r="F53" s="3"/>
      <c r="G53" s="3"/>
      <c r="H53" s="4" t="str">
        <f>KPI!$E$24</f>
        <v>средний %-нт гарант. обеспеч. (ГО) заказчика</v>
      </c>
      <c r="I53" s="4"/>
      <c r="J53" s="4"/>
      <c r="K53" s="25" t="str">
        <f>IF(H53="","",INDEX(KPI!$H:$H,SUMIFS(KPI!$C:$C,KPI!$E:$E,H53)))</f>
        <v>%</v>
      </c>
      <c r="L53" s="24"/>
      <c r="M53" s="22" t="s">
        <v>1</v>
      </c>
      <c r="N53" s="48"/>
      <c r="O53" s="20"/>
      <c r="P53" s="3"/>
      <c r="Q53" s="3"/>
      <c r="R53" s="3"/>
      <c r="S53" s="3"/>
      <c r="T53" s="3"/>
      <c r="U53" s="3"/>
      <c r="V53" s="3"/>
      <c r="W53" s="49"/>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1"/>
      <c r="AW53" s="3"/>
    </row>
    <row r="54" spans="1:49" ht="3.9" customHeight="1" x14ac:dyDescent="0.25">
      <c r="A54" s="3"/>
      <c r="B54" s="3"/>
      <c r="C54" s="3"/>
      <c r="D54" s="3"/>
      <c r="E54" s="102"/>
      <c r="F54" s="3"/>
      <c r="G54" s="3"/>
      <c r="H54" s="3"/>
      <c r="I54" s="3"/>
      <c r="J54" s="3"/>
      <c r="K54" s="25"/>
      <c r="L54" s="12"/>
      <c r="M54" s="22"/>
      <c r="N54" s="3"/>
      <c r="O54" s="20"/>
      <c r="P54" s="3"/>
      <c r="Q54" s="3"/>
      <c r="R54" s="3"/>
      <c r="S54" s="3"/>
      <c r="T54" s="3"/>
      <c r="U54" s="3"/>
      <c r="V54" s="3"/>
      <c r="W54" s="49"/>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3"/>
    </row>
    <row r="55" spans="1:49" x14ac:dyDescent="0.25">
      <c r="A55" s="3"/>
      <c r="B55" s="3"/>
      <c r="C55" s="3"/>
      <c r="D55" s="3"/>
      <c r="E55" s="102"/>
      <c r="F55" s="3"/>
      <c r="G55" s="3"/>
      <c r="H55" s="4" t="str">
        <f>KPI!$E$25</f>
        <v>ср. срок оплаты ГО после завершения проекта</v>
      </c>
      <c r="I55" s="4"/>
      <c r="J55" s="4"/>
      <c r="K55" s="25" t="str">
        <f>IF(H55="","",INDEX(KPI!$H:$H,SUMIFS(KPI!$C:$C,KPI!$E:$E,H55)))</f>
        <v>мес</v>
      </c>
      <c r="L55" s="24"/>
      <c r="M55" s="22" t="s">
        <v>1</v>
      </c>
      <c r="N55" s="31"/>
      <c r="O55" s="20"/>
      <c r="P55" s="3"/>
      <c r="Q55" s="3"/>
      <c r="R55" s="3"/>
      <c r="S55" s="3"/>
      <c r="T55" s="3"/>
      <c r="U55" s="3"/>
      <c r="V55" s="3"/>
      <c r="W55" s="49"/>
      <c r="X55" s="40"/>
      <c r="Y55" s="55" t="str">
        <f>IF(AND(Y$1&gt;$N$43,Y$45&lt;&gt;"",Y$45&lt;&gt;0),структура!$AL$11,"")</f>
        <v/>
      </c>
      <c r="Z55" s="55" t="str">
        <f>IF(AND(Z$1&gt;$N$43,Z$45&lt;&gt;"",Z$45&lt;&gt;0),структура!$AL$11,"")</f>
        <v/>
      </c>
      <c r="AA55" s="55" t="str">
        <f>IF(AND(AA$1&gt;$N$43,AA$45&lt;&gt;"",AA$45&lt;&gt;0),структура!$AL$11,"")</f>
        <v/>
      </c>
      <c r="AB55" s="55" t="str">
        <f>IF(AND(AB$1&gt;$N$43,AB$45&lt;&gt;"",AB$45&lt;&gt;0),структура!$AL$11,"")</f>
        <v/>
      </c>
      <c r="AC55" s="55" t="str">
        <f>IF(AND(AC$1&gt;$N$43,AC$45&lt;&gt;"",AC$45&lt;&gt;0),структура!$AL$11,"")</f>
        <v/>
      </c>
      <c r="AD55" s="55" t="str">
        <f>IF(AND(AD$1&gt;$N$43,AD$45&lt;&gt;"",AD$45&lt;&gt;0),структура!$AL$11,"")</f>
        <v/>
      </c>
      <c r="AE55" s="55" t="str">
        <f>IF(AND(AE$1&gt;$N$43,AE$45&lt;&gt;"",AE$45&lt;&gt;0),структура!$AL$11,"")</f>
        <v/>
      </c>
      <c r="AF55" s="55" t="str">
        <f>IF(AND(AF$1&gt;$N$43,AF$45&lt;&gt;"",AF$45&lt;&gt;0),структура!$AL$11,"")</f>
        <v/>
      </c>
      <c r="AG55" s="55" t="str">
        <f>IF(AND(AG$1&gt;$N$43,AG$45&lt;&gt;"",AG$45&lt;&gt;0),структура!$AL$11,"")</f>
        <v/>
      </c>
      <c r="AH55" s="55" t="str">
        <f>IF(AND(AH$1&gt;$N$43,AH$45&lt;&gt;"",AH$45&lt;&gt;0),структура!$AL$11,"")</f>
        <v/>
      </c>
      <c r="AI55" s="55" t="str">
        <f>IF(AND(AI$1&gt;$N$43,AI$45&lt;&gt;"",AI$45&lt;&gt;0),структура!$AL$11,"")</f>
        <v/>
      </c>
      <c r="AJ55" s="55" t="str">
        <f>IF(AND(AJ$1&gt;$N$43,AJ$45&lt;&gt;"",AJ$45&lt;&gt;0),структура!$AL$11,"")</f>
        <v/>
      </c>
      <c r="AK55" s="55" t="str">
        <f>IF(AND(AK$1&gt;$N$43,AK$45&lt;&gt;"",AK$45&lt;&gt;0),структура!$AL$11,"")</f>
        <v/>
      </c>
      <c r="AL55" s="55" t="str">
        <f>IF(AND(AL$1&gt;$N$43,AL$45&lt;&gt;"",AL$45&lt;&gt;0),структура!$AL$11,"")</f>
        <v/>
      </c>
      <c r="AM55" s="55" t="str">
        <f>IF(AND(AM$1&gt;$N$43,AM$45&lt;&gt;"",AM$45&lt;&gt;0),структура!$AL$11,"")</f>
        <v/>
      </c>
      <c r="AN55" s="55" t="str">
        <f>IF(AND(AN$1&gt;$N$43,AN$45&lt;&gt;"",AN$45&lt;&gt;0),структура!$AL$11,"")</f>
        <v/>
      </c>
      <c r="AO55" s="55" t="str">
        <f>IF(AND(AO$1&gt;$N$43,AO$45&lt;&gt;"",AO$45&lt;&gt;0),структура!$AL$11,"")</f>
        <v/>
      </c>
      <c r="AP55" s="55" t="str">
        <f>IF(AND(AP$1&gt;$N$43,AP$45&lt;&gt;"",AP$45&lt;&gt;0),структура!$AL$11,"")</f>
        <v/>
      </c>
      <c r="AQ55" s="55" t="str">
        <f>IF(AND(AQ$1&gt;$N$43,AQ$45&lt;&gt;"",AQ$45&lt;&gt;0),структура!$AL$11,"")</f>
        <v/>
      </c>
      <c r="AR55" s="55" t="str">
        <f>IF(AND(AR$1&gt;$N$43,AR$45&lt;&gt;"",AR$45&lt;&gt;0),структура!$AL$11,"")</f>
        <v/>
      </c>
      <c r="AS55" s="55" t="str">
        <f>IF(AND(AS$1&gt;$N$43,AS$45&lt;&gt;"",AS$45&lt;&gt;0),структура!$AL$11,"")</f>
        <v/>
      </c>
      <c r="AT55" s="55" t="str">
        <f>IF(AND(AT$1&gt;$N$43,AT$45&lt;&gt;"",AT$45&lt;&gt;0),структура!$AL$11,"")</f>
        <v/>
      </c>
      <c r="AU55" s="55" t="str">
        <f>IF(AND(AU$1&gt;$N$43,AU$45&lt;&gt;"",AU$45&lt;&gt;0),структура!$AL$11,"")</f>
        <v/>
      </c>
      <c r="AV55" s="41"/>
      <c r="AW55" s="3"/>
    </row>
    <row r="56" spans="1:49" ht="3.9" customHeight="1" x14ac:dyDescent="0.25">
      <c r="A56" s="3"/>
      <c r="B56" s="3"/>
      <c r="C56" s="3"/>
      <c r="D56" s="3"/>
      <c r="E56" s="102"/>
      <c r="F56" s="3"/>
      <c r="G56" s="3"/>
      <c r="H56" s="3"/>
      <c r="I56" s="3"/>
      <c r="J56" s="3"/>
      <c r="K56" s="25"/>
      <c r="L56" s="12"/>
      <c r="M56" s="22"/>
      <c r="N56" s="3"/>
      <c r="O56" s="20"/>
      <c r="P56" s="3"/>
      <c r="Q56" s="3"/>
      <c r="R56" s="3"/>
      <c r="S56" s="3"/>
      <c r="T56" s="3"/>
      <c r="U56" s="3"/>
      <c r="V56" s="3"/>
      <c r="W56" s="49"/>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1"/>
      <c r="AW56" s="3"/>
    </row>
    <row r="57" spans="1:49" s="5" customFormat="1" x14ac:dyDescent="0.25">
      <c r="A57" s="4"/>
      <c r="B57" s="4"/>
      <c r="C57" s="4"/>
      <c r="D57" s="4"/>
      <c r="E57" s="103"/>
      <c r="F57" s="4"/>
      <c r="G57" s="4"/>
      <c r="H57" s="4" t="str">
        <f>KPI!$E$26</f>
        <v>расчет графика поступления ДС от заказчика</v>
      </c>
      <c r="I57" s="4"/>
      <c r="J57" s="4"/>
      <c r="K57" s="25" t="str">
        <f>IF(H57="","",INDEX(KPI!$H:$H,SUMIFS(KPI!$C:$C,KPI!$E:$E,H57)))</f>
        <v>%</v>
      </c>
      <c r="L57" s="24"/>
      <c r="M57" s="22"/>
      <c r="N57" s="54">
        <f>SUM($W57:$AV57)</f>
        <v>1</v>
      </c>
      <c r="O57" s="20"/>
      <c r="P57" s="4"/>
      <c r="Q57" s="4"/>
      <c r="R57" s="4"/>
      <c r="S57" s="4"/>
      <c r="T57" s="4"/>
      <c r="U57" s="4"/>
      <c r="V57" s="4"/>
      <c r="W57" s="51"/>
      <c r="X57" s="56">
        <f>IF(X$1=1,$N$51,0)+($N$45-$N$51-$N$53)*X45+IF(X$1=$N$43+$N$55,$N$53,0)</f>
        <v>1</v>
      </c>
      <c r="Y57" s="56">
        <f t="shared" ref="Y57:AU57" si="32">IF(Y$1=1,$N$51,0)+($N$45-$N$51-$N$53)*Y45+IF(Y$1=$N$43+$N$55,$N$53,0)</f>
        <v>0</v>
      </c>
      <c r="Z57" s="56">
        <f t="shared" si="32"/>
        <v>0</v>
      </c>
      <c r="AA57" s="56">
        <f t="shared" si="32"/>
        <v>0</v>
      </c>
      <c r="AB57" s="56">
        <f t="shared" si="32"/>
        <v>0</v>
      </c>
      <c r="AC57" s="56">
        <f t="shared" si="32"/>
        <v>0</v>
      </c>
      <c r="AD57" s="56">
        <f t="shared" si="32"/>
        <v>0</v>
      </c>
      <c r="AE57" s="56">
        <f t="shared" si="32"/>
        <v>0</v>
      </c>
      <c r="AF57" s="56">
        <f t="shared" si="32"/>
        <v>0</v>
      </c>
      <c r="AG57" s="56">
        <f t="shared" si="32"/>
        <v>0</v>
      </c>
      <c r="AH57" s="56">
        <f t="shared" si="32"/>
        <v>0</v>
      </c>
      <c r="AI57" s="56">
        <f t="shared" si="32"/>
        <v>0</v>
      </c>
      <c r="AJ57" s="56">
        <f t="shared" si="32"/>
        <v>0</v>
      </c>
      <c r="AK57" s="56">
        <f t="shared" si="32"/>
        <v>0</v>
      </c>
      <c r="AL57" s="56">
        <f t="shared" si="32"/>
        <v>0</v>
      </c>
      <c r="AM57" s="56">
        <f t="shared" si="32"/>
        <v>0</v>
      </c>
      <c r="AN57" s="56">
        <f t="shared" si="32"/>
        <v>0</v>
      </c>
      <c r="AO57" s="56">
        <f t="shared" si="32"/>
        <v>0</v>
      </c>
      <c r="AP57" s="56">
        <f t="shared" si="32"/>
        <v>0</v>
      </c>
      <c r="AQ57" s="56">
        <f t="shared" si="32"/>
        <v>0</v>
      </c>
      <c r="AR57" s="56">
        <f t="shared" si="32"/>
        <v>0</v>
      </c>
      <c r="AS57" s="56">
        <f t="shared" si="32"/>
        <v>0</v>
      </c>
      <c r="AT57" s="56">
        <f t="shared" si="32"/>
        <v>0</v>
      </c>
      <c r="AU57" s="56">
        <f t="shared" si="32"/>
        <v>0</v>
      </c>
      <c r="AV57" s="43"/>
      <c r="AW57" s="4"/>
    </row>
    <row r="58" spans="1:49" x14ac:dyDescent="0.25">
      <c r="A58" s="3"/>
      <c r="B58" s="3"/>
      <c r="C58" s="3"/>
      <c r="D58" s="3"/>
      <c r="E58" s="102"/>
      <c r="F58" s="3"/>
      <c r="G58" s="3"/>
      <c r="H58" s="3" t="str">
        <f>KPI!$E$27</f>
        <v>обратное распределение оплат от заказчика</v>
      </c>
      <c r="I58" s="3"/>
      <c r="J58" s="3"/>
      <c r="K58" s="25" t="str">
        <f>IF(H58="","",INDEX(KPI!$H:$H,SUMIFS(KPI!$C:$C,KPI!$E:$E,H58)))</f>
        <v>%</v>
      </c>
      <c r="L58" s="12"/>
      <c r="M58" s="22"/>
      <c r="N58" s="3"/>
      <c r="O58" s="20"/>
      <c r="P58" s="3"/>
      <c r="Q58" s="3"/>
      <c r="R58" s="3"/>
      <c r="S58" s="3"/>
      <c r="T58" s="3"/>
      <c r="U58" s="3"/>
      <c r="V58" s="3"/>
      <c r="W58" s="49"/>
      <c r="X58" s="53">
        <f>SUMIFS($W57:$AV57,$W$3:$AV$3,X$1)</f>
        <v>0</v>
      </c>
      <c r="Y58" s="53">
        <f t="shared" ref="Y58" si="33">SUMIFS($W57:$AV57,$W$3:$AV$3,Y$1)</f>
        <v>0</v>
      </c>
      <c r="Z58" s="53">
        <f t="shared" ref="Z58" si="34">SUMIFS($W57:$AV57,$W$3:$AV$3,Z$1)</f>
        <v>0</v>
      </c>
      <c r="AA58" s="53">
        <f t="shared" ref="AA58" si="35">SUMIFS($W57:$AV57,$W$3:$AV$3,AA$1)</f>
        <v>0</v>
      </c>
      <c r="AB58" s="53">
        <f t="shared" ref="AB58" si="36">SUMIFS($W57:$AV57,$W$3:$AV$3,AB$1)</f>
        <v>0</v>
      </c>
      <c r="AC58" s="53">
        <f t="shared" ref="AC58" si="37">SUMIFS($W57:$AV57,$W$3:$AV$3,AC$1)</f>
        <v>0</v>
      </c>
      <c r="AD58" s="53">
        <f t="shared" ref="AD58" si="38">SUMIFS($W57:$AV57,$W$3:$AV$3,AD$1)</f>
        <v>0</v>
      </c>
      <c r="AE58" s="53">
        <f t="shared" ref="AE58" si="39">SUMIFS($W57:$AV57,$W$3:$AV$3,AE$1)</f>
        <v>0</v>
      </c>
      <c r="AF58" s="53">
        <f t="shared" ref="AF58" si="40">SUMIFS($W57:$AV57,$W$3:$AV$3,AF$1)</f>
        <v>0</v>
      </c>
      <c r="AG58" s="53">
        <f t="shared" ref="AG58" si="41">SUMIFS($W57:$AV57,$W$3:$AV$3,AG$1)</f>
        <v>0</v>
      </c>
      <c r="AH58" s="53">
        <f t="shared" ref="AH58" si="42">SUMIFS($W57:$AV57,$W$3:$AV$3,AH$1)</f>
        <v>0</v>
      </c>
      <c r="AI58" s="53">
        <f t="shared" ref="AI58" si="43">SUMIFS($W57:$AV57,$W$3:$AV$3,AI$1)</f>
        <v>0</v>
      </c>
      <c r="AJ58" s="53">
        <f t="shared" ref="AJ58" si="44">SUMIFS($W57:$AV57,$W$3:$AV$3,AJ$1)</f>
        <v>0</v>
      </c>
      <c r="AK58" s="53">
        <f t="shared" ref="AK58" si="45">SUMIFS($W57:$AV57,$W$3:$AV$3,AK$1)</f>
        <v>0</v>
      </c>
      <c r="AL58" s="53">
        <f t="shared" ref="AL58" si="46">SUMIFS($W57:$AV57,$W$3:$AV$3,AL$1)</f>
        <v>0</v>
      </c>
      <c r="AM58" s="53">
        <f t="shared" ref="AM58" si="47">SUMIFS($W57:$AV57,$W$3:$AV$3,AM$1)</f>
        <v>0</v>
      </c>
      <c r="AN58" s="53">
        <f t="shared" ref="AN58" si="48">SUMIFS($W57:$AV57,$W$3:$AV$3,AN$1)</f>
        <v>0</v>
      </c>
      <c r="AO58" s="53">
        <f t="shared" ref="AO58" si="49">SUMIFS($W57:$AV57,$W$3:$AV$3,AO$1)</f>
        <v>0</v>
      </c>
      <c r="AP58" s="53">
        <f t="shared" ref="AP58" si="50">SUMIFS($W57:$AV57,$W$3:$AV$3,AP$1)</f>
        <v>0</v>
      </c>
      <c r="AQ58" s="53">
        <f t="shared" ref="AQ58" si="51">SUMIFS($W57:$AV57,$W$3:$AV$3,AQ$1)</f>
        <v>0</v>
      </c>
      <c r="AR58" s="53">
        <f t="shared" ref="AR58" si="52">SUMIFS($W57:$AV57,$W$3:$AV$3,AR$1)</f>
        <v>0</v>
      </c>
      <c r="AS58" s="53">
        <f t="shared" ref="AS58" si="53">SUMIFS($W57:$AV57,$W$3:$AV$3,AS$1)</f>
        <v>0</v>
      </c>
      <c r="AT58" s="53">
        <f t="shared" ref="AT58" si="54">SUMIFS($W57:$AV57,$W$3:$AV$3,AT$1)</f>
        <v>0</v>
      </c>
      <c r="AU58" s="53">
        <f t="shared" ref="AU58" si="55">SUMIFS($W57:$AV57,$W$3:$AV$3,AU$1)</f>
        <v>1</v>
      </c>
      <c r="AV58" s="41"/>
      <c r="AW58" s="3"/>
    </row>
    <row r="59" spans="1:49" ht="3.9" customHeight="1" x14ac:dyDescent="0.25">
      <c r="A59" s="3"/>
      <c r="B59" s="3"/>
      <c r="C59" s="3"/>
      <c r="D59" s="3"/>
      <c r="E59" s="102"/>
      <c r="F59" s="3"/>
      <c r="G59" s="3"/>
      <c r="H59" s="3"/>
      <c r="I59" s="3"/>
      <c r="J59" s="3"/>
      <c r="K59" s="25"/>
      <c r="L59" s="12"/>
      <c r="M59" s="22"/>
      <c r="N59" s="3"/>
      <c r="O59" s="20"/>
      <c r="P59" s="3"/>
      <c r="Q59" s="3"/>
      <c r="R59" s="3"/>
      <c r="S59" s="3"/>
      <c r="T59" s="3"/>
      <c r="U59" s="3"/>
      <c r="V59" s="3"/>
      <c r="W59" s="49"/>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1"/>
      <c r="AW59" s="3"/>
    </row>
    <row r="60" spans="1:49" s="5" customFormat="1" x14ac:dyDescent="0.25">
      <c r="A60" s="4"/>
      <c r="B60" s="4"/>
      <c r="C60" s="4"/>
      <c r="D60" s="4"/>
      <c r="E60" s="103"/>
      <c r="F60" s="4"/>
      <c r="G60" s="62" t="str">
        <f>структура!$AL$18</f>
        <v>CFin</v>
      </c>
      <c r="H60" s="57" t="str">
        <f>KPI!$E$28</f>
        <v>поступления ДС от заказчиков</v>
      </c>
      <c r="I60" s="4"/>
      <c r="J60" s="4"/>
      <c r="K60" s="58" t="str">
        <f>IF(H60="","",INDEX(KPI!$H:$H,SUMIFS(KPI!$C:$C,KPI!$E:$E,H60)))</f>
        <v>тыс.руб.</v>
      </c>
      <c r="L60" s="24"/>
      <c r="M60" s="22"/>
      <c r="N60" s="57"/>
      <c r="O60" s="20"/>
      <c r="P60" s="4"/>
      <c r="Q60" s="4"/>
      <c r="R60" s="59">
        <f>SUMIFS($W60:$AV60,$W$2:$AV$2,R$2)</f>
        <v>0</v>
      </c>
      <c r="S60" s="4"/>
      <c r="T60" s="59">
        <f>SUMIFS($W60:$AV60,$W$2:$AV$2,T$2)</f>
        <v>0</v>
      </c>
      <c r="U60" s="4"/>
      <c r="V60" s="4"/>
      <c r="W60" s="49"/>
      <c r="X60" s="60">
        <f>INT(SUMPRODUCT($X41:X41,$AU58))</f>
        <v>0</v>
      </c>
      <c r="Y60" s="60">
        <f>INT(SUMPRODUCT($X41:Y41,$AT58:$AU58))</f>
        <v>0</v>
      </c>
      <c r="Z60" s="60">
        <f>INT(SUMPRODUCT($X41:Z41,$AS58:$AU58))</f>
        <v>0</v>
      </c>
      <c r="AA60" s="60">
        <f>INT(SUMPRODUCT($X41:AA41,$AR58:$AU58))</f>
        <v>0</v>
      </c>
      <c r="AB60" s="60">
        <f>INT(SUMPRODUCT($X41:AB41,$AQ58:$AU58))</f>
        <v>0</v>
      </c>
      <c r="AC60" s="60">
        <f>INT(SUMPRODUCT($X41:AC41,$AP58:$AU58))</f>
        <v>0</v>
      </c>
      <c r="AD60" s="60">
        <f>INT(SUMPRODUCT($X41:AD41,$AO58:$AU58))</f>
        <v>0</v>
      </c>
      <c r="AE60" s="60">
        <f>INT(SUMPRODUCT($X41:AE41,$AN58:$AU58))</f>
        <v>0</v>
      </c>
      <c r="AF60" s="60">
        <f>INT(SUMPRODUCT($X41:AF41,$AM58:$AU58))</f>
        <v>0</v>
      </c>
      <c r="AG60" s="60">
        <f>INT(SUMPRODUCT($X41:AG41,$AL58:$AU58))</f>
        <v>0</v>
      </c>
      <c r="AH60" s="60">
        <f>INT(SUMPRODUCT($X41:AH41,$AK58:$AU58))</f>
        <v>0</v>
      </c>
      <c r="AI60" s="60">
        <f>INT(SUMPRODUCT($X41:AI41,$AJ58:$AU58))</f>
        <v>0</v>
      </c>
      <c r="AJ60" s="60">
        <f>INT(SUMPRODUCT($X41:AJ41,$AI58:$AU58))</f>
        <v>0</v>
      </c>
      <c r="AK60" s="60">
        <f>INT(SUMPRODUCT($X41:AK41,$AH58:$AU58))</f>
        <v>0</v>
      </c>
      <c r="AL60" s="60">
        <f>INT(SUMPRODUCT($X41:AL41,$AG58:$AU58))</f>
        <v>0</v>
      </c>
      <c r="AM60" s="60">
        <f>INT(SUMPRODUCT($X41:AM41,$AF58:$AU58))</f>
        <v>0</v>
      </c>
      <c r="AN60" s="60">
        <f>INT(SUMPRODUCT($X41:AN41,$AE58:$AU58))</f>
        <v>0</v>
      </c>
      <c r="AO60" s="60">
        <f>INT(SUMPRODUCT($X41:AO41,$AD58:$AU58))</f>
        <v>0</v>
      </c>
      <c r="AP60" s="60">
        <f>INT(SUMPRODUCT($X41:AP41,$AC58:$AU58))</f>
        <v>0</v>
      </c>
      <c r="AQ60" s="60">
        <f>INT(SUMPRODUCT($X41:AQ41,$AB58:$AU58))</f>
        <v>0</v>
      </c>
      <c r="AR60" s="60">
        <f>INT(SUMPRODUCT($X41:AR41,$AA58:$AU58))</f>
        <v>0</v>
      </c>
      <c r="AS60" s="60">
        <f>INT(SUMPRODUCT($X41:AS41,$Z58:$AU58))</f>
        <v>0</v>
      </c>
      <c r="AT60" s="60">
        <f>INT(SUMPRODUCT($X41:AT41,$Y58:$AU58))</f>
        <v>0</v>
      </c>
      <c r="AU60" s="60">
        <f>INT(SUMPRODUCT($X41:AU41,$X58:$AU58))</f>
        <v>0</v>
      </c>
      <c r="AV60" s="43"/>
      <c r="AW60" s="4"/>
    </row>
    <row r="61" spans="1:49" ht="3.9" customHeight="1" x14ac:dyDescent="0.25">
      <c r="A61" s="3"/>
      <c r="B61" s="3"/>
      <c r="C61" s="3"/>
      <c r="D61" s="3"/>
      <c r="E61" s="102"/>
      <c r="F61" s="3"/>
      <c r="G61" s="3"/>
      <c r="H61" s="61"/>
      <c r="I61" s="3"/>
      <c r="J61" s="3"/>
      <c r="K61" s="25"/>
      <c r="L61" s="12"/>
      <c r="M61" s="22"/>
      <c r="N61" s="3"/>
      <c r="O61" s="20"/>
      <c r="P61" s="3"/>
      <c r="Q61" s="3"/>
      <c r="R61" s="61"/>
      <c r="S61" s="3"/>
      <c r="T61" s="61"/>
      <c r="U61" s="3"/>
      <c r="V61" s="3"/>
      <c r="W61" s="49"/>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1"/>
      <c r="AW61" s="3"/>
    </row>
    <row r="62" spans="1:49" ht="8.1" customHeight="1" x14ac:dyDescent="0.25">
      <c r="A62" s="3"/>
      <c r="B62" s="3"/>
      <c r="C62" s="3"/>
      <c r="D62" s="3"/>
      <c r="E62" s="102"/>
      <c r="F62" s="3"/>
      <c r="G62" s="3"/>
      <c r="H62" s="3"/>
      <c r="I62" s="3"/>
      <c r="J62" s="3"/>
      <c r="K62" s="25"/>
      <c r="L62" s="12"/>
      <c r="M62" s="22"/>
      <c r="N62" s="3"/>
      <c r="O62" s="20"/>
      <c r="P62" s="3"/>
      <c r="Q62" s="3"/>
      <c r="R62" s="3"/>
      <c r="S62" s="3"/>
      <c r="T62" s="3"/>
      <c r="U62" s="3"/>
      <c r="V62" s="3"/>
      <c r="W62" s="49"/>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1"/>
      <c r="AW62" s="3"/>
    </row>
    <row r="63" spans="1:49" x14ac:dyDescent="0.25">
      <c r="A63" s="3"/>
      <c r="B63" s="3"/>
      <c r="C63" s="3"/>
      <c r="D63" s="3"/>
      <c r="E63" s="102"/>
      <c r="F63" s="3"/>
      <c r="G63" s="3"/>
      <c r="H63" s="4" t="str">
        <f>KPI!$E$29</f>
        <v>средняя рентабельность проектов</v>
      </c>
      <c r="I63" s="4"/>
      <c r="J63" s="4"/>
      <c r="K63" s="25" t="str">
        <f>IF(H63="","",INDEX(KPI!$H:$H,SUMIFS(KPI!$C:$C,KPI!$E:$E,H63)))</f>
        <v>%</v>
      </c>
      <c r="L63" s="24"/>
      <c r="M63" s="22" t="s">
        <v>1</v>
      </c>
      <c r="N63" s="48"/>
      <c r="O63" s="20"/>
      <c r="P63" s="3"/>
      <c r="Q63" s="3"/>
      <c r="R63" s="3"/>
      <c r="S63" s="3"/>
      <c r="T63" s="3"/>
      <c r="U63" s="3"/>
      <c r="V63" s="3"/>
      <c r="W63" s="49"/>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1"/>
      <c r="AW63" s="3"/>
    </row>
    <row r="64" spans="1:49" ht="3.9" customHeight="1" x14ac:dyDescent="0.25">
      <c r="A64" s="3"/>
      <c r="B64" s="3"/>
      <c r="C64" s="3"/>
      <c r="D64" s="3"/>
      <c r="E64" s="102"/>
      <c r="F64" s="3"/>
      <c r="G64" s="3"/>
      <c r="H64" s="3"/>
      <c r="I64" s="3"/>
      <c r="J64" s="3"/>
      <c r="K64" s="25"/>
      <c r="L64" s="12"/>
      <c r="M64" s="22"/>
      <c r="N64" s="3"/>
      <c r="O64" s="20"/>
      <c r="P64" s="3"/>
      <c r="Q64" s="3"/>
      <c r="R64" s="3"/>
      <c r="S64" s="3"/>
      <c r="T64" s="3"/>
      <c r="U64" s="3"/>
      <c r="V64" s="3"/>
      <c r="W64" s="49"/>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
    </row>
    <row r="65" spans="1:49" s="5" customFormat="1" x14ac:dyDescent="0.25">
      <c r="A65" s="4"/>
      <c r="B65" s="4"/>
      <c r="C65" s="4"/>
      <c r="D65" s="4"/>
      <c r="E65" s="103"/>
      <c r="F65" s="4"/>
      <c r="G65" s="62" t="str">
        <f>структура!$AL$17</f>
        <v>L</v>
      </c>
      <c r="H65" s="68" t="str">
        <f>KPI!$E$30</f>
        <v>себестоимость проектов (вкл. НДС)</v>
      </c>
      <c r="I65" s="4"/>
      <c r="J65" s="4"/>
      <c r="K65" s="69" t="str">
        <f>IF(H65="","",INDEX(KPI!$H:$H,SUMIFS(KPI!$C:$C,KPI!$E:$E,H65)))</f>
        <v>тыс.руб.</v>
      </c>
      <c r="L65" s="24"/>
      <c r="M65" s="22"/>
      <c r="N65" s="78">
        <v>1</v>
      </c>
      <c r="O65" s="20"/>
      <c r="P65" s="4"/>
      <c r="Q65" s="4"/>
      <c r="R65" s="70">
        <f>SUMIFS($W65:$AV65,$W$2:$AV$2,R$2)</f>
        <v>0</v>
      </c>
      <c r="S65" s="4"/>
      <c r="T65" s="70">
        <f>SUMIFS($W65:$AV65,$W$2:$AV$2,T$2)</f>
        <v>0</v>
      </c>
      <c r="U65" s="4"/>
      <c r="V65" s="4"/>
      <c r="W65" s="49"/>
      <c r="X65" s="71">
        <f>IF(X$7="",0,X$48*(1-$N$63))</f>
        <v>0</v>
      </c>
      <c r="Y65" s="71">
        <f t="shared" ref="Y65:AU65" si="56">IF(Y$7="",0,Y$48*(1-$N$63))</f>
        <v>0</v>
      </c>
      <c r="Z65" s="71">
        <f t="shared" si="56"/>
        <v>0</v>
      </c>
      <c r="AA65" s="71">
        <f t="shared" si="56"/>
        <v>0</v>
      </c>
      <c r="AB65" s="71">
        <f t="shared" si="56"/>
        <v>0</v>
      </c>
      <c r="AC65" s="71">
        <f t="shared" si="56"/>
        <v>0</v>
      </c>
      <c r="AD65" s="71">
        <f t="shared" si="56"/>
        <v>0</v>
      </c>
      <c r="AE65" s="71">
        <f t="shared" si="56"/>
        <v>0</v>
      </c>
      <c r="AF65" s="71">
        <f t="shared" si="56"/>
        <v>0</v>
      </c>
      <c r="AG65" s="71">
        <f t="shared" si="56"/>
        <v>0</v>
      </c>
      <c r="AH65" s="71">
        <f t="shared" si="56"/>
        <v>0</v>
      </c>
      <c r="AI65" s="71">
        <f t="shared" si="56"/>
        <v>0</v>
      </c>
      <c r="AJ65" s="71">
        <f t="shared" si="56"/>
        <v>0</v>
      </c>
      <c r="AK65" s="71">
        <f t="shared" si="56"/>
        <v>0</v>
      </c>
      <c r="AL65" s="71">
        <f t="shared" si="56"/>
        <v>0</v>
      </c>
      <c r="AM65" s="71">
        <f t="shared" si="56"/>
        <v>0</v>
      </c>
      <c r="AN65" s="71">
        <f t="shared" si="56"/>
        <v>0</v>
      </c>
      <c r="AO65" s="71">
        <f t="shared" si="56"/>
        <v>0</v>
      </c>
      <c r="AP65" s="71">
        <f t="shared" si="56"/>
        <v>0</v>
      </c>
      <c r="AQ65" s="71">
        <f t="shared" si="56"/>
        <v>0</v>
      </c>
      <c r="AR65" s="71">
        <f t="shared" si="56"/>
        <v>0</v>
      </c>
      <c r="AS65" s="71">
        <f t="shared" si="56"/>
        <v>0</v>
      </c>
      <c r="AT65" s="71">
        <f t="shared" si="56"/>
        <v>0</v>
      </c>
      <c r="AU65" s="71">
        <f t="shared" si="56"/>
        <v>0</v>
      </c>
      <c r="AV65" s="43"/>
      <c r="AW65" s="4"/>
    </row>
    <row r="66" spans="1:49" ht="3.9" customHeight="1" x14ac:dyDescent="0.25">
      <c r="A66" s="3"/>
      <c r="B66" s="3"/>
      <c r="C66" s="3"/>
      <c r="D66" s="3"/>
      <c r="E66" s="102"/>
      <c r="F66" s="3"/>
      <c r="G66" s="3"/>
      <c r="H66" s="72"/>
      <c r="I66" s="3"/>
      <c r="J66" s="3"/>
      <c r="K66" s="25"/>
      <c r="L66" s="12"/>
      <c r="M66" s="22"/>
      <c r="N66" s="3"/>
      <c r="O66" s="20"/>
      <c r="P66" s="3"/>
      <c r="Q66" s="3"/>
      <c r="R66" s="72"/>
      <c r="S66" s="3"/>
      <c r="T66" s="72"/>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s="1" customFormat="1" ht="10.199999999999999" x14ac:dyDescent="0.2">
      <c r="A67" s="12"/>
      <c r="B67" s="12"/>
      <c r="C67" s="12"/>
      <c r="D67" s="12"/>
      <c r="E67" s="102"/>
      <c r="F67" s="12"/>
      <c r="G67" s="12"/>
      <c r="H67" s="74" t="str">
        <f>структура!$AL$12</f>
        <v>в т.ч. по номенклатуре затрат</v>
      </c>
      <c r="I67" s="12"/>
      <c r="J67" s="12"/>
      <c r="K67" s="12"/>
      <c r="L67" s="12"/>
      <c r="M67" s="34"/>
      <c r="N67" s="74" t="str">
        <f>структура!$AL$13</f>
        <v>в т.ч. доли(%)</v>
      </c>
      <c r="O67" s="35"/>
      <c r="P67" s="12"/>
      <c r="Q67" s="12"/>
      <c r="R67" s="12"/>
      <c r="S67" s="12"/>
      <c r="T67" s="12"/>
      <c r="U67" s="12"/>
      <c r="V67" s="12"/>
      <c r="W67" s="73"/>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5"/>
      <c r="AW67" s="12"/>
    </row>
    <row r="68" spans="1:49" x14ac:dyDescent="0.25">
      <c r="A68" s="3"/>
      <c r="B68" s="3"/>
      <c r="C68" s="3"/>
      <c r="D68" s="3"/>
      <c r="E68" s="102"/>
      <c r="F68" s="3"/>
      <c r="G68" s="3"/>
      <c r="H68" s="3" t="str">
        <f>структура!$K$11</f>
        <v>материалы для работ собственными силами</v>
      </c>
      <c r="I68" s="3"/>
      <c r="J68" s="3"/>
      <c r="K68" s="25"/>
      <c r="L68" s="12"/>
      <c r="M68" s="22" t="s">
        <v>1</v>
      </c>
      <c r="N68" s="48"/>
      <c r="O68" s="20"/>
      <c r="P68" s="3"/>
      <c r="Q68" s="3"/>
      <c r="R68" s="75">
        <f t="shared" ref="R68:R79" si="57">SUMIFS($W68:$AV68,$W$2:$AV$2,R$2)</f>
        <v>0</v>
      </c>
      <c r="S68" s="75"/>
      <c r="T68" s="75">
        <f t="shared" ref="T68:T79" si="58">SUMIFS($W68:$AV68,$W$2:$AV$2,T$2)</f>
        <v>0</v>
      </c>
      <c r="U68" s="75"/>
      <c r="V68" s="75"/>
      <c r="W68" s="76"/>
      <c r="X68" s="77">
        <f>X$65*$N68</f>
        <v>0</v>
      </c>
      <c r="Y68" s="77">
        <f t="shared" ref="Y68:AU79" si="59">Y$65*$N68</f>
        <v>0</v>
      </c>
      <c r="Z68" s="77">
        <f t="shared" si="59"/>
        <v>0</v>
      </c>
      <c r="AA68" s="77">
        <f t="shared" si="59"/>
        <v>0</v>
      </c>
      <c r="AB68" s="77">
        <f t="shared" si="59"/>
        <v>0</v>
      </c>
      <c r="AC68" s="77">
        <f t="shared" si="59"/>
        <v>0</v>
      </c>
      <c r="AD68" s="77">
        <f t="shared" si="59"/>
        <v>0</v>
      </c>
      <c r="AE68" s="77">
        <f t="shared" si="59"/>
        <v>0</v>
      </c>
      <c r="AF68" s="77">
        <f t="shared" si="59"/>
        <v>0</v>
      </c>
      <c r="AG68" s="77">
        <f t="shared" si="59"/>
        <v>0</v>
      </c>
      <c r="AH68" s="77">
        <f t="shared" si="59"/>
        <v>0</v>
      </c>
      <c r="AI68" s="77">
        <f t="shared" si="59"/>
        <v>0</v>
      </c>
      <c r="AJ68" s="77">
        <f t="shared" si="59"/>
        <v>0</v>
      </c>
      <c r="AK68" s="77">
        <f t="shared" si="59"/>
        <v>0</v>
      </c>
      <c r="AL68" s="77">
        <f t="shared" si="59"/>
        <v>0</v>
      </c>
      <c r="AM68" s="77">
        <f t="shared" si="59"/>
        <v>0</v>
      </c>
      <c r="AN68" s="77">
        <f t="shared" si="59"/>
        <v>0</v>
      </c>
      <c r="AO68" s="77">
        <f t="shared" si="59"/>
        <v>0</v>
      </c>
      <c r="AP68" s="77">
        <f t="shared" si="59"/>
        <v>0</v>
      </c>
      <c r="AQ68" s="77">
        <f t="shared" si="59"/>
        <v>0</v>
      </c>
      <c r="AR68" s="77">
        <f t="shared" si="59"/>
        <v>0</v>
      </c>
      <c r="AS68" s="77">
        <f t="shared" si="59"/>
        <v>0</v>
      </c>
      <c r="AT68" s="77">
        <f t="shared" si="59"/>
        <v>0</v>
      </c>
      <c r="AU68" s="77">
        <f t="shared" si="59"/>
        <v>0</v>
      </c>
      <c r="AV68" s="41"/>
      <c r="AW68" s="3"/>
    </row>
    <row r="69" spans="1:49" x14ac:dyDescent="0.25">
      <c r="A69" s="3"/>
      <c r="B69" s="3"/>
      <c r="C69" s="3"/>
      <c r="D69" s="3"/>
      <c r="E69" s="102"/>
      <c r="F69" s="3"/>
      <c r="G69" s="3"/>
      <c r="H69" s="3" t="str">
        <f>структура!$K$12</f>
        <v>материалы для передачи на изготовление</v>
      </c>
      <c r="I69" s="3"/>
      <c r="J69" s="3"/>
      <c r="K69" s="25"/>
      <c r="L69" s="12"/>
      <c r="M69" s="22" t="s">
        <v>1</v>
      </c>
      <c r="N69" s="48"/>
      <c r="O69" s="20"/>
      <c r="P69" s="3"/>
      <c r="Q69" s="3"/>
      <c r="R69" s="75">
        <f t="shared" si="57"/>
        <v>0</v>
      </c>
      <c r="S69" s="75"/>
      <c r="T69" s="75">
        <f t="shared" si="58"/>
        <v>0</v>
      </c>
      <c r="U69" s="75"/>
      <c r="V69" s="75"/>
      <c r="W69" s="76"/>
      <c r="X69" s="77">
        <f t="shared" ref="X69:AM79" si="60">X$65*$N69</f>
        <v>0</v>
      </c>
      <c r="Y69" s="77">
        <f t="shared" si="60"/>
        <v>0</v>
      </c>
      <c r="Z69" s="77">
        <f t="shared" si="60"/>
        <v>0</v>
      </c>
      <c r="AA69" s="77">
        <f t="shared" si="60"/>
        <v>0</v>
      </c>
      <c r="AB69" s="77">
        <f t="shared" si="60"/>
        <v>0</v>
      </c>
      <c r="AC69" s="77">
        <f t="shared" si="60"/>
        <v>0</v>
      </c>
      <c r="AD69" s="77">
        <f t="shared" si="60"/>
        <v>0</v>
      </c>
      <c r="AE69" s="77">
        <f t="shared" si="60"/>
        <v>0</v>
      </c>
      <c r="AF69" s="77">
        <f t="shared" si="60"/>
        <v>0</v>
      </c>
      <c r="AG69" s="77">
        <f t="shared" si="60"/>
        <v>0</v>
      </c>
      <c r="AH69" s="77">
        <f t="shared" si="60"/>
        <v>0</v>
      </c>
      <c r="AI69" s="77">
        <f t="shared" si="60"/>
        <v>0</v>
      </c>
      <c r="AJ69" s="77">
        <f t="shared" si="60"/>
        <v>0</v>
      </c>
      <c r="AK69" s="77">
        <f t="shared" si="60"/>
        <v>0</v>
      </c>
      <c r="AL69" s="77">
        <f t="shared" si="60"/>
        <v>0</v>
      </c>
      <c r="AM69" s="77">
        <f t="shared" si="60"/>
        <v>0</v>
      </c>
      <c r="AN69" s="77">
        <f t="shared" si="59"/>
        <v>0</v>
      </c>
      <c r="AO69" s="77">
        <f t="shared" si="59"/>
        <v>0</v>
      </c>
      <c r="AP69" s="77">
        <f t="shared" si="59"/>
        <v>0</v>
      </c>
      <c r="AQ69" s="77">
        <f t="shared" si="59"/>
        <v>0</v>
      </c>
      <c r="AR69" s="77">
        <f t="shared" si="59"/>
        <v>0</v>
      </c>
      <c r="AS69" s="77">
        <f t="shared" si="59"/>
        <v>0</v>
      </c>
      <c r="AT69" s="77">
        <f t="shared" si="59"/>
        <v>0</v>
      </c>
      <c r="AU69" s="77">
        <f t="shared" si="59"/>
        <v>0</v>
      </c>
      <c r="AV69" s="41"/>
      <c r="AW69" s="3"/>
    </row>
    <row r="70" spans="1:49" x14ac:dyDescent="0.25">
      <c r="A70" s="3"/>
      <c r="B70" s="3"/>
      <c r="C70" s="3"/>
      <c r="D70" s="3"/>
      <c r="E70" s="102"/>
      <c r="F70" s="3"/>
      <c r="G70" s="3"/>
      <c r="H70" s="3" t="str">
        <f>структура!$K$13</f>
        <v>материалы для передачи в подрядные работы</v>
      </c>
      <c r="I70" s="3"/>
      <c r="J70" s="3"/>
      <c r="K70" s="25"/>
      <c r="L70" s="12"/>
      <c r="M70" s="22" t="s">
        <v>1</v>
      </c>
      <c r="N70" s="48"/>
      <c r="O70" s="20"/>
      <c r="P70" s="3"/>
      <c r="Q70" s="3"/>
      <c r="R70" s="75">
        <f t="shared" si="57"/>
        <v>0</v>
      </c>
      <c r="S70" s="75"/>
      <c r="T70" s="75">
        <f t="shared" si="58"/>
        <v>0</v>
      </c>
      <c r="U70" s="75"/>
      <c r="V70" s="75"/>
      <c r="W70" s="76"/>
      <c r="X70" s="77">
        <f t="shared" si="60"/>
        <v>0</v>
      </c>
      <c r="Y70" s="77">
        <f t="shared" si="59"/>
        <v>0</v>
      </c>
      <c r="Z70" s="77">
        <f t="shared" si="59"/>
        <v>0</v>
      </c>
      <c r="AA70" s="77">
        <f t="shared" si="59"/>
        <v>0</v>
      </c>
      <c r="AB70" s="77">
        <f t="shared" si="59"/>
        <v>0</v>
      </c>
      <c r="AC70" s="77">
        <f t="shared" si="59"/>
        <v>0</v>
      </c>
      <c r="AD70" s="77">
        <f t="shared" si="59"/>
        <v>0</v>
      </c>
      <c r="AE70" s="77">
        <f t="shared" si="59"/>
        <v>0</v>
      </c>
      <c r="AF70" s="77">
        <f t="shared" si="59"/>
        <v>0</v>
      </c>
      <c r="AG70" s="77">
        <f t="shared" si="59"/>
        <v>0</v>
      </c>
      <c r="AH70" s="77">
        <f t="shared" si="59"/>
        <v>0</v>
      </c>
      <c r="AI70" s="77">
        <f t="shared" si="59"/>
        <v>0</v>
      </c>
      <c r="AJ70" s="77">
        <f t="shared" si="59"/>
        <v>0</v>
      </c>
      <c r="AK70" s="77">
        <f t="shared" si="59"/>
        <v>0</v>
      </c>
      <c r="AL70" s="77">
        <f t="shared" si="59"/>
        <v>0</v>
      </c>
      <c r="AM70" s="77">
        <f t="shared" si="59"/>
        <v>0</v>
      </c>
      <c r="AN70" s="77">
        <f t="shared" si="59"/>
        <v>0</v>
      </c>
      <c r="AO70" s="77">
        <f t="shared" si="59"/>
        <v>0</v>
      </c>
      <c r="AP70" s="77">
        <f t="shared" si="59"/>
        <v>0</v>
      </c>
      <c r="AQ70" s="77">
        <f t="shared" si="59"/>
        <v>0</v>
      </c>
      <c r="AR70" s="77">
        <f t="shared" si="59"/>
        <v>0</v>
      </c>
      <c r="AS70" s="77">
        <f t="shared" si="59"/>
        <v>0</v>
      </c>
      <c r="AT70" s="77">
        <f t="shared" si="59"/>
        <v>0</v>
      </c>
      <c r="AU70" s="77">
        <f t="shared" si="59"/>
        <v>0</v>
      </c>
      <c r="AV70" s="41"/>
      <c r="AW70" s="3"/>
    </row>
    <row r="71" spans="1:49" x14ac:dyDescent="0.25">
      <c r="A71" s="3"/>
      <c r="B71" s="3"/>
      <c r="C71" s="3"/>
      <c r="D71" s="3"/>
      <c r="E71" s="102"/>
      <c r="F71" s="3"/>
      <c r="G71" s="3"/>
      <c r="H71" s="3" t="str">
        <f>структура!$K$14</f>
        <v>изготовление полуфабрикатов</v>
      </c>
      <c r="I71" s="3"/>
      <c r="J71" s="3"/>
      <c r="K71" s="25"/>
      <c r="L71" s="12"/>
      <c r="M71" s="22" t="s">
        <v>1</v>
      </c>
      <c r="N71" s="48"/>
      <c r="O71" s="20"/>
      <c r="P71" s="3"/>
      <c r="Q71" s="3"/>
      <c r="R71" s="75">
        <f t="shared" si="57"/>
        <v>0</v>
      </c>
      <c r="S71" s="75"/>
      <c r="T71" s="75">
        <f t="shared" si="58"/>
        <v>0</v>
      </c>
      <c r="U71" s="75"/>
      <c r="V71" s="75"/>
      <c r="W71" s="76"/>
      <c r="X71" s="77">
        <f t="shared" si="60"/>
        <v>0</v>
      </c>
      <c r="Y71" s="77">
        <f t="shared" si="59"/>
        <v>0</v>
      </c>
      <c r="Z71" s="77">
        <f t="shared" si="59"/>
        <v>0</v>
      </c>
      <c r="AA71" s="77">
        <f t="shared" si="59"/>
        <v>0</v>
      </c>
      <c r="AB71" s="77">
        <f t="shared" si="59"/>
        <v>0</v>
      </c>
      <c r="AC71" s="77">
        <f t="shared" si="59"/>
        <v>0</v>
      </c>
      <c r="AD71" s="77">
        <f t="shared" si="59"/>
        <v>0</v>
      </c>
      <c r="AE71" s="77">
        <f t="shared" si="59"/>
        <v>0</v>
      </c>
      <c r="AF71" s="77">
        <f t="shared" si="59"/>
        <v>0</v>
      </c>
      <c r="AG71" s="77">
        <f t="shared" si="59"/>
        <v>0</v>
      </c>
      <c r="AH71" s="77">
        <f t="shared" si="59"/>
        <v>0</v>
      </c>
      <c r="AI71" s="77">
        <f t="shared" si="59"/>
        <v>0</v>
      </c>
      <c r="AJ71" s="77">
        <f t="shared" si="59"/>
        <v>0</v>
      </c>
      <c r="AK71" s="77">
        <f t="shared" si="59"/>
        <v>0</v>
      </c>
      <c r="AL71" s="77">
        <f t="shared" si="59"/>
        <v>0</v>
      </c>
      <c r="AM71" s="77">
        <f t="shared" si="59"/>
        <v>0</v>
      </c>
      <c r="AN71" s="77">
        <f t="shared" si="59"/>
        <v>0</v>
      </c>
      <c r="AO71" s="77">
        <f t="shared" si="59"/>
        <v>0</v>
      </c>
      <c r="AP71" s="77">
        <f t="shared" si="59"/>
        <v>0</v>
      </c>
      <c r="AQ71" s="77">
        <f t="shared" si="59"/>
        <v>0</v>
      </c>
      <c r="AR71" s="77">
        <f t="shared" si="59"/>
        <v>0</v>
      </c>
      <c r="AS71" s="77">
        <f t="shared" si="59"/>
        <v>0</v>
      </c>
      <c r="AT71" s="77">
        <f t="shared" si="59"/>
        <v>0</v>
      </c>
      <c r="AU71" s="77">
        <f t="shared" si="59"/>
        <v>0</v>
      </c>
      <c r="AV71" s="41"/>
      <c r="AW71" s="3"/>
    </row>
    <row r="72" spans="1:49" x14ac:dyDescent="0.25">
      <c r="A72" s="3"/>
      <c r="B72" s="3"/>
      <c r="C72" s="3"/>
      <c r="D72" s="3"/>
      <c r="E72" s="102"/>
      <c r="F72" s="3"/>
      <c r="G72" s="3"/>
      <c r="H72" s="3" t="str">
        <f>структура!$K$15</f>
        <v>подрядные стр-монтаж работы</v>
      </c>
      <c r="I72" s="3"/>
      <c r="J72" s="3"/>
      <c r="K72" s="25"/>
      <c r="L72" s="12"/>
      <c r="M72" s="22" t="s">
        <v>1</v>
      </c>
      <c r="N72" s="48"/>
      <c r="O72" s="20"/>
      <c r="P72" s="3"/>
      <c r="Q72" s="3"/>
      <c r="R72" s="75">
        <f t="shared" si="57"/>
        <v>0</v>
      </c>
      <c r="S72" s="75"/>
      <c r="T72" s="75">
        <f t="shared" si="58"/>
        <v>0</v>
      </c>
      <c r="U72" s="75"/>
      <c r="V72" s="75"/>
      <c r="W72" s="76"/>
      <c r="X72" s="77">
        <f t="shared" si="60"/>
        <v>0</v>
      </c>
      <c r="Y72" s="77">
        <f t="shared" si="59"/>
        <v>0</v>
      </c>
      <c r="Z72" s="77">
        <f t="shared" si="59"/>
        <v>0</v>
      </c>
      <c r="AA72" s="77">
        <f t="shared" si="59"/>
        <v>0</v>
      </c>
      <c r="AB72" s="77">
        <f t="shared" si="59"/>
        <v>0</v>
      </c>
      <c r="AC72" s="77">
        <f t="shared" si="59"/>
        <v>0</v>
      </c>
      <c r="AD72" s="77">
        <f t="shared" si="59"/>
        <v>0</v>
      </c>
      <c r="AE72" s="77">
        <f t="shared" si="59"/>
        <v>0</v>
      </c>
      <c r="AF72" s="77">
        <f t="shared" si="59"/>
        <v>0</v>
      </c>
      <c r="AG72" s="77">
        <f t="shared" si="59"/>
        <v>0</v>
      </c>
      <c r="AH72" s="77">
        <f t="shared" si="59"/>
        <v>0</v>
      </c>
      <c r="AI72" s="77">
        <f t="shared" si="59"/>
        <v>0</v>
      </c>
      <c r="AJ72" s="77">
        <f t="shared" si="59"/>
        <v>0</v>
      </c>
      <c r="AK72" s="77">
        <f t="shared" si="59"/>
        <v>0</v>
      </c>
      <c r="AL72" s="77">
        <f t="shared" si="59"/>
        <v>0</v>
      </c>
      <c r="AM72" s="77">
        <f t="shared" si="59"/>
        <v>0</v>
      </c>
      <c r="AN72" s="77">
        <f t="shared" si="59"/>
        <v>0</v>
      </c>
      <c r="AO72" s="77">
        <f t="shared" si="59"/>
        <v>0</v>
      </c>
      <c r="AP72" s="77">
        <f t="shared" si="59"/>
        <v>0</v>
      </c>
      <c r="AQ72" s="77">
        <f t="shared" si="59"/>
        <v>0</v>
      </c>
      <c r="AR72" s="77">
        <f t="shared" si="59"/>
        <v>0</v>
      </c>
      <c r="AS72" s="77">
        <f t="shared" si="59"/>
        <v>0</v>
      </c>
      <c r="AT72" s="77">
        <f t="shared" si="59"/>
        <v>0</v>
      </c>
      <c r="AU72" s="77">
        <f t="shared" si="59"/>
        <v>0</v>
      </c>
      <c r="AV72" s="41"/>
      <c r="AW72" s="3"/>
    </row>
    <row r="73" spans="1:49" x14ac:dyDescent="0.25">
      <c r="A73" s="3"/>
      <c r="B73" s="3"/>
      <c r="C73" s="3"/>
      <c r="D73" s="3"/>
      <c r="E73" s="102"/>
      <c r="F73" s="3"/>
      <c r="G73" s="3"/>
      <c r="H73" s="3" t="str">
        <f>структура!$K$16</f>
        <v>ФОТ собственных строителей</v>
      </c>
      <c r="I73" s="3"/>
      <c r="J73" s="3"/>
      <c r="K73" s="25"/>
      <c r="L73" s="12"/>
      <c r="M73" s="22" t="s">
        <v>1</v>
      </c>
      <c r="N73" s="48"/>
      <c r="O73" s="20"/>
      <c r="P73" s="3"/>
      <c r="Q73" s="3"/>
      <c r="R73" s="75">
        <f t="shared" si="57"/>
        <v>0</v>
      </c>
      <c r="S73" s="75"/>
      <c r="T73" s="75">
        <f t="shared" si="58"/>
        <v>0</v>
      </c>
      <c r="U73" s="75"/>
      <c r="V73" s="75"/>
      <c r="W73" s="76"/>
      <c r="X73" s="77">
        <f t="shared" si="60"/>
        <v>0</v>
      </c>
      <c r="Y73" s="77">
        <f t="shared" si="59"/>
        <v>0</v>
      </c>
      <c r="Z73" s="77">
        <f t="shared" si="59"/>
        <v>0</v>
      </c>
      <c r="AA73" s="77">
        <f t="shared" si="59"/>
        <v>0</v>
      </c>
      <c r="AB73" s="77">
        <f t="shared" si="59"/>
        <v>0</v>
      </c>
      <c r="AC73" s="77">
        <f t="shared" si="59"/>
        <v>0</v>
      </c>
      <c r="AD73" s="77">
        <f t="shared" si="59"/>
        <v>0</v>
      </c>
      <c r="AE73" s="77">
        <f t="shared" si="59"/>
        <v>0</v>
      </c>
      <c r="AF73" s="77">
        <f t="shared" si="59"/>
        <v>0</v>
      </c>
      <c r="AG73" s="77">
        <f t="shared" si="59"/>
        <v>0</v>
      </c>
      <c r="AH73" s="77">
        <f t="shared" si="59"/>
        <v>0</v>
      </c>
      <c r="AI73" s="77">
        <f t="shared" si="59"/>
        <v>0</v>
      </c>
      <c r="AJ73" s="77">
        <f t="shared" si="59"/>
        <v>0</v>
      </c>
      <c r="AK73" s="77">
        <f t="shared" si="59"/>
        <v>0</v>
      </c>
      <c r="AL73" s="77">
        <f t="shared" si="59"/>
        <v>0</v>
      </c>
      <c r="AM73" s="77">
        <f t="shared" si="59"/>
        <v>0</v>
      </c>
      <c r="AN73" s="77">
        <f t="shared" si="59"/>
        <v>0</v>
      </c>
      <c r="AO73" s="77">
        <f t="shared" si="59"/>
        <v>0</v>
      </c>
      <c r="AP73" s="77">
        <f t="shared" si="59"/>
        <v>0</v>
      </c>
      <c r="AQ73" s="77">
        <f t="shared" si="59"/>
        <v>0</v>
      </c>
      <c r="AR73" s="77">
        <f t="shared" si="59"/>
        <v>0</v>
      </c>
      <c r="AS73" s="77">
        <f t="shared" si="59"/>
        <v>0</v>
      </c>
      <c r="AT73" s="77">
        <f t="shared" si="59"/>
        <v>0</v>
      </c>
      <c r="AU73" s="77">
        <f t="shared" si="59"/>
        <v>0</v>
      </c>
      <c r="AV73" s="41"/>
      <c r="AW73" s="3"/>
    </row>
    <row r="74" spans="1:49" x14ac:dyDescent="0.25">
      <c r="A74" s="3"/>
      <c r="B74" s="3"/>
      <c r="C74" s="3"/>
      <c r="D74" s="3"/>
      <c r="E74" s="102"/>
      <c r="F74" s="3"/>
      <c r="G74" s="3"/>
      <c r="H74" s="3" t="str">
        <f>структура!$K$17</f>
        <v>соц/сборы собственных строителей</v>
      </c>
      <c r="I74" s="3"/>
      <c r="J74" s="3"/>
      <c r="K74" s="25"/>
      <c r="L74" s="12"/>
      <c r="M74" s="22" t="s">
        <v>1</v>
      </c>
      <c r="N74" s="48"/>
      <c r="O74" s="20"/>
      <c r="P74" s="3"/>
      <c r="Q74" s="3"/>
      <c r="R74" s="75">
        <f t="shared" si="57"/>
        <v>0</v>
      </c>
      <c r="S74" s="75"/>
      <c r="T74" s="75">
        <f t="shared" si="58"/>
        <v>0</v>
      </c>
      <c r="U74" s="75"/>
      <c r="V74" s="75"/>
      <c r="W74" s="76"/>
      <c r="X74" s="77">
        <f t="shared" si="60"/>
        <v>0</v>
      </c>
      <c r="Y74" s="77">
        <f t="shared" si="59"/>
        <v>0</v>
      </c>
      <c r="Z74" s="77">
        <f t="shared" si="59"/>
        <v>0</v>
      </c>
      <c r="AA74" s="77">
        <f t="shared" si="59"/>
        <v>0</v>
      </c>
      <c r="AB74" s="77">
        <f t="shared" si="59"/>
        <v>0</v>
      </c>
      <c r="AC74" s="77">
        <f t="shared" si="59"/>
        <v>0</v>
      </c>
      <c r="AD74" s="77">
        <f t="shared" si="59"/>
        <v>0</v>
      </c>
      <c r="AE74" s="77">
        <f t="shared" si="59"/>
        <v>0</v>
      </c>
      <c r="AF74" s="77">
        <f t="shared" si="59"/>
        <v>0</v>
      </c>
      <c r="AG74" s="77">
        <f t="shared" si="59"/>
        <v>0</v>
      </c>
      <c r="AH74" s="77">
        <f t="shared" si="59"/>
        <v>0</v>
      </c>
      <c r="AI74" s="77">
        <f t="shared" si="59"/>
        <v>0</v>
      </c>
      <c r="AJ74" s="77">
        <f t="shared" si="59"/>
        <v>0</v>
      </c>
      <c r="AK74" s="77">
        <f t="shared" si="59"/>
        <v>0</v>
      </c>
      <c r="AL74" s="77">
        <f t="shared" si="59"/>
        <v>0</v>
      </c>
      <c r="AM74" s="77">
        <f t="shared" si="59"/>
        <v>0</v>
      </c>
      <c r="AN74" s="77">
        <f t="shared" si="59"/>
        <v>0</v>
      </c>
      <c r="AO74" s="77">
        <f t="shared" si="59"/>
        <v>0</v>
      </c>
      <c r="AP74" s="77">
        <f t="shared" si="59"/>
        <v>0</v>
      </c>
      <c r="AQ74" s="77">
        <f t="shared" si="59"/>
        <v>0</v>
      </c>
      <c r="AR74" s="77">
        <f t="shared" si="59"/>
        <v>0</v>
      </c>
      <c r="AS74" s="77">
        <f t="shared" si="59"/>
        <v>0</v>
      </c>
      <c r="AT74" s="77">
        <f t="shared" si="59"/>
        <v>0</v>
      </c>
      <c r="AU74" s="77">
        <f t="shared" si="59"/>
        <v>0</v>
      </c>
      <c r="AV74" s="41"/>
      <c r="AW74" s="3"/>
    </row>
    <row r="75" spans="1:49" x14ac:dyDescent="0.25">
      <c r="A75" s="3"/>
      <c r="B75" s="3"/>
      <c r="C75" s="3"/>
      <c r="D75" s="3"/>
      <c r="E75" s="102"/>
      <c r="F75" s="3"/>
      <c r="G75" s="3"/>
      <c r="H75" s="81" t="str">
        <f>структура!$K$18</f>
        <v>оборудование для передачи заказчику в сост. работ</v>
      </c>
      <c r="I75" s="3"/>
      <c r="J75" s="3"/>
      <c r="K75" s="25"/>
      <c r="L75" s="12"/>
      <c r="M75" s="22" t="s">
        <v>1</v>
      </c>
      <c r="N75" s="48"/>
      <c r="O75" s="20"/>
      <c r="P75" s="3"/>
      <c r="Q75" s="3"/>
      <c r="R75" s="83">
        <f t="shared" si="57"/>
        <v>0</v>
      </c>
      <c r="S75" s="75"/>
      <c r="T75" s="83">
        <f t="shared" si="58"/>
        <v>0</v>
      </c>
      <c r="U75" s="75"/>
      <c r="V75" s="75"/>
      <c r="W75" s="76"/>
      <c r="X75" s="85">
        <f t="shared" si="60"/>
        <v>0</v>
      </c>
      <c r="Y75" s="85">
        <f t="shared" si="59"/>
        <v>0</v>
      </c>
      <c r="Z75" s="85">
        <f t="shared" si="59"/>
        <v>0</v>
      </c>
      <c r="AA75" s="85">
        <f t="shared" si="59"/>
        <v>0</v>
      </c>
      <c r="AB75" s="85">
        <f t="shared" si="59"/>
        <v>0</v>
      </c>
      <c r="AC75" s="85">
        <f t="shared" si="59"/>
        <v>0</v>
      </c>
      <c r="AD75" s="85">
        <f t="shared" si="59"/>
        <v>0</v>
      </c>
      <c r="AE75" s="85">
        <f t="shared" si="59"/>
        <v>0</v>
      </c>
      <c r="AF75" s="85">
        <f t="shared" si="59"/>
        <v>0</v>
      </c>
      <c r="AG75" s="85">
        <f t="shared" si="59"/>
        <v>0</v>
      </c>
      <c r="AH75" s="85">
        <f t="shared" si="59"/>
        <v>0</v>
      </c>
      <c r="AI75" s="85">
        <f t="shared" si="59"/>
        <v>0</v>
      </c>
      <c r="AJ75" s="85">
        <f t="shared" si="59"/>
        <v>0</v>
      </c>
      <c r="AK75" s="85">
        <f t="shared" si="59"/>
        <v>0</v>
      </c>
      <c r="AL75" s="85">
        <f t="shared" si="59"/>
        <v>0</v>
      </c>
      <c r="AM75" s="85">
        <f t="shared" si="59"/>
        <v>0</v>
      </c>
      <c r="AN75" s="85">
        <f t="shared" si="59"/>
        <v>0</v>
      </c>
      <c r="AO75" s="85">
        <f t="shared" si="59"/>
        <v>0</v>
      </c>
      <c r="AP75" s="85">
        <f t="shared" si="59"/>
        <v>0</v>
      </c>
      <c r="AQ75" s="85">
        <f t="shared" si="59"/>
        <v>0</v>
      </c>
      <c r="AR75" s="85">
        <f t="shared" si="59"/>
        <v>0</v>
      </c>
      <c r="AS75" s="85">
        <f t="shared" si="59"/>
        <v>0</v>
      </c>
      <c r="AT75" s="85">
        <f t="shared" si="59"/>
        <v>0</v>
      </c>
      <c r="AU75" s="85">
        <f t="shared" si="59"/>
        <v>0</v>
      </c>
      <c r="AV75" s="41"/>
      <c r="AW75" s="3"/>
    </row>
    <row r="76" spans="1:49" x14ac:dyDescent="0.25">
      <c r="A76" s="3"/>
      <c r="B76" s="3"/>
      <c r="C76" s="3"/>
      <c r="D76" s="3"/>
      <c r="E76" s="102" t="str">
        <f>структура!$AL$15</f>
        <v>НДС(-)</v>
      </c>
      <c r="F76" s="3"/>
      <c r="G76" s="3"/>
      <c r="H76" s="82" t="str">
        <f>структура!$K$19</f>
        <v>аренда оборудования</v>
      </c>
      <c r="I76" s="3"/>
      <c r="J76" s="3"/>
      <c r="K76" s="25"/>
      <c r="L76" s="12"/>
      <c r="M76" s="22" t="s">
        <v>1</v>
      </c>
      <c r="N76" s="48"/>
      <c r="O76" s="20"/>
      <c r="P76" s="3"/>
      <c r="Q76" s="3"/>
      <c r="R76" s="84">
        <f t="shared" si="57"/>
        <v>0</v>
      </c>
      <c r="S76" s="75"/>
      <c r="T76" s="84">
        <f t="shared" si="58"/>
        <v>0</v>
      </c>
      <c r="U76" s="75"/>
      <c r="V76" s="75"/>
      <c r="W76" s="76"/>
      <c r="X76" s="86">
        <f t="shared" si="60"/>
        <v>0</v>
      </c>
      <c r="Y76" s="86">
        <f t="shared" si="59"/>
        <v>0</v>
      </c>
      <c r="Z76" s="86">
        <f t="shared" si="59"/>
        <v>0</v>
      </c>
      <c r="AA76" s="86">
        <f t="shared" si="59"/>
        <v>0</v>
      </c>
      <c r="AB76" s="86">
        <f t="shared" si="59"/>
        <v>0</v>
      </c>
      <c r="AC76" s="86">
        <f t="shared" si="59"/>
        <v>0</v>
      </c>
      <c r="AD76" s="86">
        <f t="shared" si="59"/>
        <v>0</v>
      </c>
      <c r="AE76" s="86">
        <f t="shared" si="59"/>
        <v>0</v>
      </c>
      <c r="AF76" s="86">
        <f t="shared" si="59"/>
        <v>0</v>
      </c>
      <c r="AG76" s="86">
        <f t="shared" si="59"/>
        <v>0</v>
      </c>
      <c r="AH76" s="86">
        <f t="shared" si="59"/>
        <v>0</v>
      </c>
      <c r="AI76" s="86">
        <f t="shared" si="59"/>
        <v>0</v>
      </c>
      <c r="AJ76" s="86">
        <f t="shared" si="59"/>
        <v>0</v>
      </c>
      <c r="AK76" s="86">
        <f t="shared" si="59"/>
        <v>0</v>
      </c>
      <c r="AL76" s="86">
        <f t="shared" si="59"/>
        <v>0</v>
      </c>
      <c r="AM76" s="86">
        <f t="shared" si="59"/>
        <v>0</v>
      </c>
      <c r="AN76" s="86">
        <f t="shared" si="59"/>
        <v>0</v>
      </c>
      <c r="AO76" s="86">
        <f t="shared" si="59"/>
        <v>0</v>
      </c>
      <c r="AP76" s="86">
        <f t="shared" si="59"/>
        <v>0</v>
      </c>
      <c r="AQ76" s="86">
        <f t="shared" si="59"/>
        <v>0</v>
      </c>
      <c r="AR76" s="86">
        <f t="shared" si="59"/>
        <v>0</v>
      </c>
      <c r="AS76" s="86">
        <f t="shared" si="59"/>
        <v>0</v>
      </c>
      <c r="AT76" s="86">
        <f t="shared" si="59"/>
        <v>0</v>
      </c>
      <c r="AU76" s="86">
        <f t="shared" si="59"/>
        <v>0</v>
      </c>
      <c r="AV76" s="41"/>
      <c r="AW76" s="3"/>
    </row>
    <row r="77" spans="1:49" x14ac:dyDescent="0.25">
      <c r="A77" s="3"/>
      <c r="B77" s="3"/>
      <c r="C77" s="3"/>
      <c r="D77" s="3"/>
      <c r="E77" s="102" t="str">
        <f>структура!$AL$15</f>
        <v>НДС(-)</v>
      </c>
      <c r="F77" s="3"/>
      <c r="G77" s="3"/>
      <c r="H77" s="3" t="str">
        <f>структура!$K$20</f>
        <v>эксплуатация строительных машин и механизмов</v>
      </c>
      <c r="I77" s="3"/>
      <c r="J77" s="3"/>
      <c r="K77" s="25"/>
      <c r="L77" s="12"/>
      <c r="M77" s="22" t="s">
        <v>1</v>
      </c>
      <c r="N77" s="48"/>
      <c r="O77" s="20"/>
      <c r="P77" s="3"/>
      <c r="Q77" s="3"/>
      <c r="R77" s="75">
        <f t="shared" si="57"/>
        <v>0</v>
      </c>
      <c r="S77" s="75"/>
      <c r="T77" s="75">
        <f t="shared" si="58"/>
        <v>0</v>
      </c>
      <c r="U77" s="75"/>
      <c r="V77" s="75"/>
      <c r="W77" s="76"/>
      <c r="X77" s="77">
        <f t="shared" si="60"/>
        <v>0</v>
      </c>
      <c r="Y77" s="77">
        <f t="shared" si="59"/>
        <v>0</v>
      </c>
      <c r="Z77" s="77">
        <f t="shared" si="59"/>
        <v>0</v>
      </c>
      <c r="AA77" s="77">
        <f t="shared" si="59"/>
        <v>0</v>
      </c>
      <c r="AB77" s="77">
        <f t="shared" si="59"/>
        <v>0</v>
      </c>
      <c r="AC77" s="77">
        <f t="shared" si="59"/>
        <v>0</v>
      </c>
      <c r="AD77" s="77">
        <f t="shared" si="59"/>
        <v>0</v>
      </c>
      <c r="AE77" s="77">
        <f t="shared" si="59"/>
        <v>0</v>
      </c>
      <c r="AF77" s="77">
        <f t="shared" si="59"/>
        <v>0</v>
      </c>
      <c r="AG77" s="77">
        <f t="shared" si="59"/>
        <v>0</v>
      </c>
      <c r="AH77" s="77">
        <f t="shared" si="59"/>
        <v>0</v>
      </c>
      <c r="AI77" s="77">
        <f t="shared" si="59"/>
        <v>0</v>
      </c>
      <c r="AJ77" s="77">
        <f t="shared" si="59"/>
        <v>0</v>
      </c>
      <c r="AK77" s="77">
        <f t="shared" si="59"/>
        <v>0</v>
      </c>
      <c r="AL77" s="77">
        <f t="shared" si="59"/>
        <v>0</v>
      </c>
      <c r="AM77" s="77">
        <f t="shared" si="59"/>
        <v>0</v>
      </c>
      <c r="AN77" s="77">
        <f t="shared" si="59"/>
        <v>0</v>
      </c>
      <c r="AO77" s="77">
        <f t="shared" si="59"/>
        <v>0</v>
      </c>
      <c r="AP77" s="77">
        <f t="shared" si="59"/>
        <v>0</v>
      </c>
      <c r="AQ77" s="77">
        <f t="shared" si="59"/>
        <v>0</v>
      </c>
      <c r="AR77" s="77">
        <f t="shared" si="59"/>
        <v>0</v>
      </c>
      <c r="AS77" s="77">
        <f t="shared" si="59"/>
        <v>0</v>
      </c>
      <c r="AT77" s="77">
        <f t="shared" si="59"/>
        <v>0</v>
      </c>
      <c r="AU77" s="77">
        <f t="shared" si="59"/>
        <v>0</v>
      </c>
      <c r="AV77" s="41"/>
      <c r="AW77" s="3"/>
    </row>
    <row r="78" spans="1:49" x14ac:dyDescent="0.25">
      <c r="A78" s="3"/>
      <c r="B78" s="3"/>
      <c r="C78" s="3"/>
      <c r="D78" s="3"/>
      <c r="E78" s="102"/>
      <c r="F78" s="3"/>
      <c r="G78" s="3"/>
      <c r="H78" s="3" t="str">
        <f>структура!$K$21</f>
        <v>страхование</v>
      </c>
      <c r="I78" s="3"/>
      <c r="J78" s="3"/>
      <c r="K78" s="25"/>
      <c r="L78" s="12"/>
      <c r="M78" s="22" t="s">
        <v>1</v>
      </c>
      <c r="N78" s="48"/>
      <c r="O78" s="20"/>
      <c r="P78" s="3"/>
      <c r="Q78" s="3"/>
      <c r="R78" s="75">
        <f t="shared" si="57"/>
        <v>0</v>
      </c>
      <c r="S78" s="75"/>
      <c r="T78" s="75">
        <f t="shared" si="58"/>
        <v>0</v>
      </c>
      <c r="U78" s="75"/>
      <c r="V78" s="75"/>
      <c r="W78" s="76"/>
      <c r="X78" s="77">
        <f t="shared" si="60"/>
        <v>0</v>
      </c>
      <c r="Y78" s="77">
        <f t="shared" si="59"/>
        <v>0</v>
      </c>
      <c r="Z78" s="77">
        <f>Z$65*$N78</f>
        <v>0</v>
      </c>
      <c r="AA78" s="77">
        <f t="shared" si="59"/>
        <v>0</v>
      </c>
      <c r="AB78" s="77">
        <f t="shared" si="59"/>
        <v>0</v>
      </c>
      <c r="AC78" s="77">
        <f t="shared" si="59"/>
        <v>0</v>
      </c>
      <c r="AD78" s="77">
        <f t="shared" si="59"/>
        <v>0</v>
      </c>
      <c r="AE78" s="77">
        <f t="shared" si="59"/>
        <v>0</v>
      </c>
      <c r="AF78" s="77">
        <f t="shared" si="59"/>
        <v>0</v>
      </c>
      <c r="AG78" s="77">
        <f t="shared" si="59"/>
        <v>0</v>
      </c>
      <c r="AH78" s="77">
        <f t="shared" si="59"/>
        <v>0</v>
      </c>
      <c r="AI78" s="77">
        <f t="shared" si="59"/>
        <v>0</v>
      </c>
      <c r="AJ78" s="77">
        <f t="shared" si="59"/>
        <v>0</v>
      </c>
      <c r="AK78" s="77">
        <f t="shared" si="59"/>
        <v>0</v>
      </c>
      <c r="AL78" s="77">
        <f t="shared" si="59"/>
        <v>0</v>
      </c>
      <c r="AM78" s="77">
        <f t="shared" si="59"/>
        <v>0</v>
      </c>
      <c r="AN78" s="77">
        <f t="shared" si="59"/>
        <v>0</v>
      </c>
      <c r="AO78" s="77">
        <f t="shared" si="59"/>
        <v>0</v>
      </c>
      <c r="AP78" s="77">
        <f t="shared" si="59"/>
        <v>0</v>
      </c>
      <c r="AQ78" s="77">
        <f t="shared" si="59"/>
        <v>0</v>
      </c>
      <c r="AR78" s="77">
        <f t="shared" si="59"/>
        <v>0</v>
      </c>
      <c r="AS78" s="77">
        <f t="shared" si="59"/>
        <v>0</v>
      </c>
      <c r="AT78" s="77">
        <f t="shared" si="59"/>
        <v>0</v>
      </c>
      <c r="AU78" s="77">
        <f t="shared" si="59"/>
        <v>0</v>
      </c>
      <c r="AV78" s="41"/>
      <c r="AW78" s="3"/>
    </row>
    <row r="79" spans="1:49" x14ac:dyDescent="0.25">
      <c r="A79" s="3"/>
      <c r="B79" s="3"/>
      <c r="C79" s="3"/>
      <c r="D79" s="3"/>
      <c r="E79" s="102" t="str">
        <f>структура!$AL$15</f>
        <v>НДС(-)</v>
      </c>
      <c r="F79" s="3"/>
      <c r="G79" s="3"/>
      <c r="H79" s="3" t="str">
        <f>структура!$K$22</f>
        <v>прочие себестоимостные расходы</v>
      </c>
      <c r="I79" s="3"/>
      <c r="J79" s="3"/>
      <c r="K79" s="25"/>
      <c r="L79" s="12"/>
      <c r="M79" s="22"/>
      <c r="N79" s="54">
        <f>N65-SUM(N68:N78)</f>
        <v>1</v>
      </c>
      <c r="O79" s="20"/>
      <c r="P79" s="3"/>
      <c r="Q79" s="3"/>
      <c r="R79" s="75">
        <f t="shared" si="57"/>
        <v>0</v>
      </c>
      <c r="S79" s="75"/>
      <c r="T79" s="75">
        <f t="shared" si="58"/>
        <v>0</v>
      </c>
      <c r="U79" s="75"/>
      <c r="V79" s="75"/>
      <c r="W79" s="76"/>
      <c r="X79" s="77">
        <f t="shared" si="60"/>
        <v>0</v>
      </c>
      <c r="Y79" s="77">
        <f t="shared" si="59"/>
        <v>0</v>
      </c>
      <c r="Z79" s="77">
        <f t="shared" si="59"/>
        <v>0</v>
      </c>
      <c r="AA79" s="77">
        <f t="shared" si="59"/>
        <v>0</v>
      </c>
      <c r="AB79" s="77">
        <f t="shared" si="59"/>
        <v>0</v>
      </c>
      <c r="AC79" s="77">
        <f t="shared" si="59"/>
        <v>0</v>
      </c>
      <c r="AD79" s="77">
        <f t="shared" si="59"/>
        <v>0</v>
      </c>
      <c r="AE79" s="77">
        <f t="shared" si="59"/>
        <v>0</v>
      </c>
      <c r="AF79" s="77">
        <f t="shared" si="59"/>
        <v>0</v>
      </c>
      <c r="AG79" s="77">
        <f t="shared" si="59"/>
        <v>0</v>
      </c>
      <c r="AH79" s="77">
        <f t="shared" si="59"/>
        <v>0</v>
      </c>
      <c r="AI79" s="77">
        <f t="shared" si="59"/>
        <v>0</v>
      </c>
      <c r="AJ79" s="77">
        <f t="shared" si="59"/>
        <v>0</v>
      </c>
      <c r="AK79" s="77">
        <f t="shared" si="59"/>
        <v>0</v>
      </c>
      <c r="AL79" s="77">
        <f t="shared" si="59"/>
        <v>0</v>
      </c>
      <c r="AM79" s="77">
        <f t="shared" si="59"/>
        <v>0</v>
      </c>
      <c r="AN79" s="77">
        <f t="shared" si="59"/>
        <v>0</v>
      </c>
      <c r="AO79" s="77">
        <f t="shared" si="59"/>
        <v>0</v>
      </c>
      <c r="AP79" s="77">
        <f t="shared" ref="AP79:AU79" si="61">AP$65*$N79</f>
        <v>0</v>
      </c>
      <c r="AQ79" s="77">
        <f t="shared" si="61"/>
        <v>0</v>
      </c>
      <c r="AR79" s="77">
        <f t="shared" si="61"/>
        <v>0</v>
      </c>
      <c r="AS79" s="77">
        <f t="shared" si="61"/>
        <v>0</v>
      </c>
      <c r="AT79" s="77">
        <f t="shared" si="61"/>
        <v>0</v>
      </c>
      <c r="AU79" s="77">
        <f t="shared" si="61"/>
        <v>0</v>
      </c>
      <c r="AV79" s="41"/>
      <c r="AW79" s="3"/>
    </row>
    <row r="80" spans="1:49" ht="3.9" customHeight="1" x14ac:dyDescent="0.25">
      <c r="A80" s="3"/>
      <c r="B80" s="3"/>
      <c r="C80" s="3"/>
      <c r="D80" s="3"/>
      <c r="E80" s="102"/>
      <c r="F80" s="3"/>
      <c r="G80" s="3"/>
      <c r="H80" s="72"/>
      <c r="I80" s="3"/>
      <c r="J80" s="3"/>
      <c r="K80" s="25"/>
      <c r="L80" s="12"/>
      <c r="M80" s="22"/>
      <c r="N80" s="3"/>
      <c r="O80" s="20"/>
      <c r="P80" s="3"/>
      <c r="Q80" s="3"/>
      <c r="R80" s="72"/>
      <c r="S80" s="3"/>
      <c r="T80" s="72"/>
      <c r="U80" s="3"/>
      <c r="V80" s="3"/>
      <c r="W80" s="49"/>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1"/>
      <c r="AW80" s="3"/>
    </row>
    <row r="81" spans="1:49" ht="8.1" customHeight="1" x14ac:dyDescent="0.25">
      <c r="A81" s="3"/>
      <c r="B81" s="3"/>
      <c r="C81" s="3"/>
      <c r="D81" s="3"/>
      <c r="E81" s="102"/>
      <c r="F81" s="3"/>
      <c r="G81" s="3"/>
      <c r="H81" s="3"/>
      <c r="I81" s="3"/>
      <c r="J81" s="3"/>
      <c r="K81" s="25"/>
      <c r="L81" s="12"/>
      <c r="M81" s="22"/>
      <c r="N81" s="3"/>
      <c r="O81" s="20"/>
      <c r="P81" s="3"/>
      <c r="Q81" s="3"/>
      <c r="R81" s="3"/>
      <c r="S81" s="3"/>
      <c r="T81" s="3"/>
      <c r="U81" s="3"/>
      <c r="V81" s="3"/>
      <c r="W81" s="49"/>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1"/>
      <c r="AW81" s="3"/>
    </row>
    <row r="82" spans="1:49" x14ac:dyDescent="0.25">
      <c r="A82" s="3"/>
      <c r="B82" s="3"/>
      <c r="C82" s="3"/>
      <c r="D82" s="3"/>
      <c r="E82" s="102"/>
      <c r="F82" s="3"/>
      <c r="G82" s="3"/>
      <c r="H82" s="4" t="str">
        <f>KPI!$E$31</f>
        <v>оборачив-ть материалов в себестоимости</v>
      </c>
      <c r="I82" s="4"/>
      <c r="J82" s="4"/>
      <c r="K82" s="24" t="str">
        <f>IF(H82="","",INDEX(KPI!$H:$H,SUMIFS(KPI!$C:$C,KPI!$E:$E,H82)))</f>
        <v>мес</v>
      </c>
      <c r="L82" s="24"/>
      <c r="M82" s="22" t="s">
        <v>1</v>
      </c>
      <c r="N82" s="79"/>
      <c r="O82" s="20"/>
      <c r="P82" s="3"/>
      <c r="Q82" s="3"/>
      <c r="R82" s="3"/>
      <c r="S82" s="3"/>
      <c r="T82" s="3"/>
      <c r="U82" s="3"/>
      <c r="V82" s="3"/>
      <c r="W82" s="49"/>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1"/>
      <c r="AW82" s="3"/>
    </row>
    <row r="83" spans="1:49" ht="3.9" customHeight="1" x14ac:dyDescent="0.25">
      <c r="A83" s="3"/>
      <c r="B83" s="3"/>
      <c r="C83" s="3"/>
      <c r="D83" s="3"/>
      <c r="E83" s="102"/>
      <c r="F83" s="3"/>
      <c r="G83" s="3"/>
      <c r="H83" s="3"/>
      <c r="I83" s="3"/>
      <c r="J83" s="3"/>
      <c r="K83" s="25"/>
      <c r="L83" s="12"/>
      <c r="M83" s="22"/>
      <c r="N83" s="3"/>
      <c r="O83" s="20"/>
      <c r="P83" s="3"/>
      <c r="Q83" s="3"/>
      <c r="R83" s="3"/>
      <c r="S83" s="3"/>
      <c r="T83" s="3"/>
      <c r="U83" s="3"/>
      <c r="V83" s="3"/>
      <c r="W83" s="49"/>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1"/>
      <c r="AW83" s="3"/>
    </row>
    <row r="84" spans="1:49" s="5" customFormat="1" x14ac:dyDescent="0.25">
      <c r="A84" s="4"/>
      <c r="B84" s="4"/>
      <c r="C84" s="4"/>
      <c r="D84" s="4"/>
      <c r="E84" s="102" t="str">
        <f>структура!$AL$15</f>
        <v>НДС(-)</v>
      </c>
      <c r="F84" s="4"/>
      <c r="G84" s="62" t="str">
        <f>структура!$AL$20</f>
        <v>SFin</v>
      </c>
      <c r="H84" s="57" t="str">
        <f>KPI!$E$32</f>
        <v>закупка материалов</v>
      </c>
      <c r="I84" s="4"/>
      <c r="J84" s="4"/>
      <c r="K84" s="58" t="str">
        <f>IF(H84="","",INDEX(KPI!$H:$H,SUMIFS(KPI!$C:$C,KPI!$E:$E,H84)))</f>
        <v>тыс.руб.</v>
      </c>
      <c r="L84" s="24"/>
      <c r="M84" s="22"/>
      <c r="N84" s="57"/>
      <c r="O84" s="20"/>
      <c r="P84" s="4"/>
      <c r="Q84" s="4"/>
      <c r="R84" s="59">
        <f>SUMIFS($W84:$AV84,$W$2:$AV$2,R$2)</f>
        <v>0</v>
      </c>
      <c r="S84" s="4"/>
      <c r="T84" s="59">
        <f>SUMIFS($W84:$AV84,$W$2:$AV$2,T$2)</f>
        <v>0</v>
      </c>
      <c r="U84" s="4"/>
      <c r="V84" s="4"/>
      <c r="W84" s="49"/>
      <c r="X84" s="60">
        <f>IF(X$7="",0,IF(X$1=1,SUMIFS($68:$68,$1:$1,"&gt;="&amp;1,$1:$1,"&lt;="&amp;INT($N$82))+($N$82-INT($N$82))*SUMIFS($68:$68,$1:$1,INT($N$82)+1)+SUMIFS($69:$69,$1:$1,"&gt;="&amp;1,$1:$1,"&lt;="&amp;INT($N$82))+($N$82-INT($N$82))*SUMIFS($69:$69,$1:$1,INT($N$82)+1)+SUMIFS($70:$70,$1:$1,"&gt;="&amp;1,$1:$1,"&lt;="&amp;INT($N$82))+($N$82-INT($N$82))*SUMIFS($70:$70,$1:$1,INT($N$82)+1),0)+($N$82-INT($N$82))*SUMIFS($68:$68,$1:$1,X$1+INT($N$82)+1)+(INT($N$82)+1-$N$82)*SUMIFS($68:$68,$1:$1,X$1+INT($N$82))+($N$82-INT($N$82))*SUMIFS($69:$69,$1:$1,X$1+INT($N$82)+1)+(INT($N$82)+1-$N$82)*SUMIFS($69:$69,$1:$1,X$1+INT($N$82))+($N$82-INT($N$82))*SUMIFS($70:$70,$1:$1,X$1+INT($N$82)+1)+(INT($N$82)+1-$N$82)*SUMIFS($70:$70,$1:$1,X$1+INT($N$82)))</f>
        <v>0</v>
      </c>
      <c r="Y84" s="60">
        <f t="shared" ref="Y84:AU84" si="62">IF(Y$7="",0,IF(Y$1=1,SUMIFS($68:$68,$1:$1,"&gt;="&amp;1,$1:$1,"&lt;="&amp;INT($N$82))+($N$82-INT($N$82))*SUMIFS($68:$68,$1:$1,INT($N$82)+1)+SUMIFS($69:$69,$1:$1,"&gt;="&amp;1,$1:$1,"&lt;="&amp;INT($N$82))+($N$82-INT($N$82))*SUMIFS($69:$69,$1:$1,INT($N$82)+1)+SUMIFS($70:$70,$1:$1,"&gt;="&amp;1,$1:$1,"&lt;="&amp;INT($N$82))+($N$82-INT($N$82))*SUMIFS($70:$70,$1:$1,INT($N$82)+1),0)+($N$82-INT($N$82))*SUMIFS($68:$68,$1:$1,Y$1+INT($N$82)+1)+(INT($N$82)+1-$N$82)*SUMIFS($68:$68,$1:$1,Y$1+INT($N$82))+($N$82-INT($N$82))*SUMIFS($69:$69,$1:$1,Y$1+INT($N$82)+1)+(INT($N$82)+1-$N$82)*SUMIFS($69:$69,$1:$1,Y$1+INT($N$82))+($N$82-INT($N$82))*SUMIFS($70:$70,$1:$1,Y$1+INT($N$82)+1)+(INT($N$82)+1-$N$82)*SUMIFS($70:$70,$1:$1,Y$1+INT($N$82)))</f>
        <v>0</v>
      </c>
      <c r="Z84" s="60">
        <f t="shared" si="62"/>
        <v>0</v>
      </c>
      <c r="AA84" s="60">
        <f t="shared" si="62"/>
        <v>0</v>
      </c>
      <c r="AB84" s="60">
        <f t="shared" si="62"/>
        <v>0</v>
      </c>
      <c r="AC84" s="60">
        <f t="shared" si="62"/>
        <v>0</v>
      </c>
      <c r="AD84" s="60">
        <f t="shared" si="62"/>
        <v>0</v>
      </c>
      <c r="AE84" s="60">
        <f t="shared" si="62"/>
        <v>0</v>
      </c>
      <c r="AF84" s="60">
        <f t="shared" si="62"/>
        <v>0</v>
      </c>
      <c r="AG84" s="60">
        <f t="shared" si="62"/>
        <v>0</v>
      </c>
      <c r="AH84" s="60">
        <f t="shared" si="62"/>
        <v>0</v>
      </c>
      <c r="AI84" s="60">
        <f t="shared" si="62"/>
        <v>0</v>
      </c>
      <c r="AJ84" s="60">
        <f t="shared" si="62"/>
        <v>0</v>
      </c>
      <c r="AK84" s="60">
        <f t="shared" si="62"/>
        <v>0</v>
      </c>
      <c r="AL84" s="60">
        <f t="shared" si="62"/>
        <v>0</v>
      </c>
      <c r="AM84" s="60">
        <f t="shared" si="62"/>
        <v>0</v>
      </c>
      <c r="AN84" s="60">
        <f t="shared" si="62"/>
        <v>0</v>
      </c>
      <c r="AO84" s="60">
        <f t="shared" si="62"/>
        <v>0</v>
      </c>
      <c r="AP84" s="60">
        <f t="shared" si="62"/>
        <v>0</v>
      </c>
      <c r="AQ84" s="60">
        <f t="shared" si="62"/>
        <v>0</v>
      </c>
      <c r="AR84" s="60">
        <f t="shared" si="62"/>
        <v>0</v>
      </c>
      <c r="AS84" s="60">
        <f t="shared" si="62"/>
        <v>0</v>
      </c>
      <c r="AT84" s="60">
        <f t="shared" si="62"/>
        <v>0</v>
      </c>
      <c r="AU84" s="60">
        <f t="shared" si="62"/>
        <v>0</v>
      </c>
      <c r="AV84" s="43"/>
      <c r="AW84" s="4"/>
    </row>
    <row r="85" spans="1:49" ht="3.9" customHeight="1" x14ac:dyDescent="0.25">
      <c r="A85" s="3"/>
      <c r="B85" s="3"/>
      <c r="C85" s="3"/>
      <c r="D85" s="3"/>
      <c r="E85" s="102"/>
      <c r="F85" s="3"/>
      <c r="G85" s="3"/>
      <c r="H85" s="61"/>
      <c r="I85" s="3"/>
      <c r="J85" s="3"/>
      <c r="K85" s="25"/>
      <c r="L85" s="12"/>
      <c r="M85" s="22"/>
      <c r="N85" s="3"/>
      <c r="O85" s="20"/>
      <c r="P85" s="3"/>
      <c r="Q85" s="3"/>
      <c r="R85" s="61"/>
      <c r="S85" s="3"/>
      <c r="T85" s="61"/>
      <c r="U85" s="3"/>
      <c r="V85" s="3"/>
      <c r="W85" s="49"/>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1"/>
      <c r="AW85" s="3"/>
    </row>
    <row r="86" spans="1:49" ht="8.1" customHeight="1" x14ac:dyDescent="0.25">
      <c r="A86" s="3"/>
      <c r="B86" s="3"/>
      <c r="C86" s="3"/>
      <c r="D86" s="3"/>
      <c r="E86" s="102"/>
      <c r="F86" s="3"/>
      <c r="G86" s="3"/>
      <c r="H86" s="3"/>
      <c r="I86" s="3"/>
      <c r="J86" s="3"/>
      <c r="K86" s="25"/>
      <c r="L86" s="12"/>
      <c r="M86" s="22"/>
      <c r="N86" s="3"/>
      <c r="O86" s="20"/>
      <c r="P86" s="3"/>
      <c r="Q86" s="3"/>
      <c r="R86" s="3"/>
      <c r="S86" s="3"/>
      <c r="T86" s="3"/>
      <c r="U86" s="3"/>
      <c r="V86" s="3"/>
      <c r="W86" s="49"/>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1"/>
      <c r="AW86" s="3"/>
    </row>
    <row r="87" spans="1:49" x14ac:dyDescent="0.25">
      <c r="A87" s="3"/>
      <c r="B87" s="3"/>
      <c r="C87" s="3"/>
      <c r="D87" s="3"/>
      <c r="E87" s="102"/>
      <c r="F87" s="3"/>
      <c r="G87" s="3"/>
      <c r="H87" s="4" t="str">
        <f>KPI!$E$33</f>
        <v>оборачив-ть изготовления в себестоимости</v>
      </c>
      <c r="I87" s="4"/>
      <c r="J87" s="4"/>
      <c r="K87" s="24" t="str">
        <f>IF(H87="","",INDEX(KPI!$H:$H,SUMIFS(KPI!$C:$C,KPI!$E:$E,H87)))</f>
        <v>мес</v>
      </c>
      <c r="L87" s="24"/>
      <c r="M87" s="22" t="s">
        <v>1</v>
      </c>
      <c r="N87" s="79"/>
      <c r="O87" s="20"/>
      <c r="P87" s="3"/>
      <c r="Q87" s="3"/>
      <c r="R87" s="3"/>
      <c r="S87" s="3"/>
      <c r="T87" s="3"/>
      <c r="U87" s="3"/>
      <c r="V87" s="3"/>
      <c r="W87" s="49"/>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1"/>
      <c r="AW87" s="3"/>
    </row>
    <row r="88" spans="1:49" ht="3.9" customHeight="1" x14ac:dyDescent="0.25">
      <c r="A88" s="3"/>
      <c r="B88" s="3"/>
      <c r="C88" s="3"/>
      <c r="D88" s="3"/>
      <c r="E88" s="102"/>
      <c r="F88" s="3"/>
      <c r="G88" s="3"/>
      <c r="H88" s="3"/>
      <c r="I88" s="3"/>
      <c r="J88" s="3"/>
      <c r="K88" s="25"/>
      <c r="L88" s="12"/>
      <c r="M88" s="22"/>
      <c r="N88" s="3"/>
      <c r="O88" s="20"/>
      <c r="P88" s="3"/>
      <c r="Q88" s="3"/>
      <c r="R88" s="3"/>
      <c r="S88" s="3"/>
      <c r="T88" s="3"/>
      <c r="U88" s="3"/>
      <c r="V88" s="3"/>
      <c r="W88" s="49"/>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1"/>
      <c r="AW88" s="3"/>
    </row>
    <row r="89" spans="1:49" s="5" customFormat="1" x14ac:dyDescent="0.25">
      <c r="A89" s="4"/>
      <c r="B89" s="4"/>
      <c r="C89" s="4"/>
      <c r="D89" s="4"/>
      <c r="E89" s="102" t="str">
        <f>структура!$AL$15</f>
        <v>НДС(-)</v>
      </c>
      <c r="F89" s="4"/>
      <c r="G89" s="87"/>
      <c r="H89" s="38" t="str">
        <f>KPI!$E$34</f>
        <v>расходы изготовления</v>
      </c>
      <c r="I89" s="4"/>
      <c r="J89" s="4"/>
      <c r="K89" s="39" t="str">
        <f>IF(H89="","",INDEX(KPI!$H:$H,SUMIFS(KPI!$C:$C,KPI!$E:$E,H89)))</f>
        <v>тыс.руб.</v>
      </c>
      <c r="L89" s="24"/>
      <c r="M89" s="22"/>
      <c r="N89" s="38"/>
      <c r="O89" s="20"/>
      <c r="P89" s="4"/>
      <c r="Q89" s="4"/>
      <c r="R89" s="47">
        <f>SUMIFS($W89:$AV89,$W$2:$AV$2,R$2)</f>
        <v>0</v>
      </c>
      <c r="S89" s="4"/>
      <c r="T89" s="47">
        <f>SUMIFS($W89:$AV89,$W$2:$AV$2,T$2)</f>
        <v>0</v>
      </c>
      <c r="U89" s="4"/>
      <c r="V89" s="4"/>
      <c r="W89" s="49"/>
      <c r="X89" s="46">
        <f>IF(X$7="",0,IF(X$1=1,SUMIFS($71:$71,$1:$1,"&gt;="&amp;1,$1:$1,"&lt;="&amp;INT($N$87))+($N$87-INT($N$87))*SUMIFS($71:$71,$1:$1,INT($N$87)+1),0)+($N$87-INT($N$87))*SUMIFS($71:$71,$1:$1,X$1+INT($N$87)+1)+(INT($N$87)+1-$N$87)*SUMIFS($71:$71,$1:$1,X$1+INT($N$87)))</f>
        <v>0</v>
      </c>
      <c r="Y89" s="46">
        <f t="shared" ref="Y89:AU89" si="63">IF(Y$7="",0,IF(Y$1=1,SUMIFS($71:$71,$1:$1,"&gt;="&amp;1,$1:$1,"&lt;="&amp;INT($N$87))+($N$87-INT($N$87))*SUMIFS($71:$71,$1:$1,INT($N$87)+1),0)+($N$87-INT($N$87))*SUMIFS($71:$71,$1:$1,Y$1+INT($N$87)+1)+(INT($N$87)+1-$N$87)*SUMIFS($71:$71,$1:$1,Y$1+INT($N$87)))</f>
        <v>0</v>
      </c>
      <c r="Z89" s="46">
        <f t="shared" si="63"/>
        <v>0</v>
      </c>
      <c r="AA89" s="46">
        <f t="shared" si="63"/>
        <v>0</v>
      </c>
      <c r="AB89" s="46">
        <f t="shared" si="63"/>
        <v>0</v>
      </c>
      <c r="AC89" s="46">
        <f t="shared" si="63"/>
        <v>0</v>
      </c>
      <c r="AD89" s="46">
        <f t="shared" si="63"/>
        <v>0</v>
      </c>
      <c r="AE89" s="46">
        <f t="shared" si="63"/>
        <v>0</v>
      </c>
      <c r="AF89" s="46">
        <f t="shared" si="63"/>
        <v>0</v>
      </c>
      <c r="AG89" s="46">
        <f t="shared" si="63"/>
        <v>0</v>
      </c>
      <c r="AH89" s="46">
        <f t="shared" si="63"/>
        <v>0</v>
      </c>
      <c r="AI89" s="46">
        <f t="shared" si="63"/>
        <v>0</v>
      </c>
      <c r="AJ89" s="46">
        <f t="shared" si="63"/>
        <v>0</v>
      </c>
      <c r="AK89" s="46">
        <f t="shared" si="63"/>
        <v>0</v>
      </c>
      <c r="AL89" s="46">
        <f t="shared" si="63"/>
        <v>0</v>
      </c>
      <c r="AM89" s="46">
        <f t="shared" si="63"/>
        <v>0</v>
      </c>
      <c r="AN89" s="46">
        <f t="shared" si="63"/>
        <v>0</v>
      </c>
      <c r="AO89" s="46">
        <f>IF(AO$7="",0,IF(AO$1=1,SUMIFS($71:$71,$1:$1,"&gt;="&amp;1,$1:$1,"&lt;="&amp;INT($N$87))+($N$87-INT($N$87))*SUMIFS($71:$71,$1:$1,INT($N$87)+1),0)+($N$87-INT($N$87))*SUMIFS($71:$71,$1:$1,AO$1+INT($N$87)+1)+(INT($N$87)+1-$N$87)*SUMIFS($71:$71,$1:$1,AO$1+INT($N$87)))</f>
        <v>0</v>
      </c>
      <c r="AP89" s="46">
        <f t="shared" si="63"/>
        <v>0</v>
      </c>
      <c r="AQ89" s="46">
        <f t="shared" si="63"/>
        <v>0</v>
      </c>
      <c r="AR89" s="46">
        <f t="shared" si="63"/>
        <v>0</v>
      </c>
      <c r="AS89" s="46">
        <f t="shared" si="63"/>
        <v>0</v>
      </c>
      <c r="AT89" s="46">
        <f t="shared" si="63"/>
        <v>0</v>
      </c>
      <c r="AU89" s="46">
        <f t="shared" si="63"/>
        <v>0</v>
      </c>
      <c r="AV89" s="43"/>
      <c r="AW89" s="4"/>
    </row>
    <row r="90" spans="1:49" ht="3.9" customHeight="1" x14ac:dyDescent="0.25">
      <c r="A90" s="3"/>
      <c r="B90" s="3"/>
      <c r="C90" s="3"/>
      <c r="D90" s="3"/>
      <c r="E90" s="102"/>
      <c r="F90" s="3"/>
      <c r="G90" s="88"/>
      <c r="H90" s="8"/>
      <c r="I90" s="3"/>
      <c r="J90" s="3"/>
      <c r="K90" s="25"/>
      <c r="L90" s="12"/>
      <c r="M90" s="22"/>
      <c r="N90" s="3"/>
      <c r="O90" s="20"/>
      <c r="P90" s="3"/>
      <c r="Q90" s="3"/>
      <c r="R90" s="8"/>
      <c r="S90" s="3"/>
      <c r="T90" s="8"/>
      <c r="U90" s="3"/>
      <c r="V90" s="3"/>
      <c r="W90" s="49"/>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1"/>
      <c r="AW90" s="3"/>
    </row>
    <row r="91" spans="1:49" ht="8.1" customHeight="1" x14ac:dyDescent="0.25">
      <c r="A91" s="3"/>
      <c r="B91" s="3"/>
      <c r="C91" s="3"/>
      <c r="D91" s="3"/>
      <c r="E91" s="102"/>
      <c r="F91" s="3"/>
      <c r="G91" s="88"/>
      <c r="H91" s="3"/>
      <c r="I91" s="3"/>
      <c r="J91" s="3"/>
      <c r="K91" s="25"/>
      <c r="L91" s="12"/>
      <c r="M91" s="22"/>
      <c r="N91" s="3"/>
      <c r="O91" s="20"/>
      <c r="P91" s="3"/>
      <c r="Q91" s="3"/>
      <c r="R91" s="3"/>
      <c r="S91" s="3"/>
      <c r="T91" s="3"/>
      <c r="U91" s="3"/>
      <c r="V91" s="3"/>
      <c r="W91" s="49"/>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1"/>
      <c r="AW91" s="3"/>
    </row>
    <row r="92" spans="1:49" x14ac:dyDescent="0.25">
      <c r="A92" s="3"/>
      <c r="B92" s="3"/>
      <c r="C92" s="3"/>
      <c r="D92" s="3"/>
      <c r="E92" s="102"/>
      <c r="F92" s="3"/>
      <c r="G92" s="88"/>
      <c r="H92" s="4" t="str">
        <f>KPI!$E$35</f>
        <v>оборачив-ть работ в себестоимости</v>
      </c>
      <c r="I92" s="4"/>
      <c r="J92" s="4"/>
      <c r="K92" s="24" t="str">
        <f>IF(H92="","",INDEX(KPI!$H:$H,SUMIFS(KPI!$C:$C,KPI!$E:$E,H92)))</f>
        <v>мес</v>
      </c>
      <c r="L92" s="24"/>
      <c r="M92" s="22" t="s">
        <v>1</v>
      </c>
      <c r="N92" s="79"/>
      <c r="O92" s="20"/>
      <c r="P92" s="3"/>
      <c r="Q92" s="3"/>
      <c r="R92" s="3"/>
      <c r="S92" s="3"/>
      <c r="T92" s="3"/>
      <c r="U92" s="3"/>
      <c r="V92" s="3"/>
      <c r="W92" s="49"/>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1"/>
      <c r="AW92" s="3"/>
    </row>
    <row r="93" spans="1:49" ht="3.9" customHeight="1" x14ac:dyDescent="0.25">
      <c r="A93" s="3"/>
      <c r="B93" s="3"/>
      <c r="C93" s="3"/>
      <c r="D93" s="3"/>
      <c r="E93" s="102"/>
      <c r="F93" s="3"/>
      <c r="G93" s="88"/>
      <c r="H93" s="3"/>
      <c r="I93" s="3"/>
      <c r="J93" s="3"/>
      <c r="K93" s="25"/>
      <c r="L93" s="12"/>
      <c r="M93" s="22"/>
      <c r="N93" s="3"/>
      <c r="O93" s="20"/>
      <c r="P93" s="3"/>
      <c r="Q93" s="3"/>
      <c r="R93" s="3"/>
      <c r="S93" s="3"/>
      <c r="T93" s="3"/>
      <c r="U93" s="3"/>
      <c r="V93" s="3"/>
      <c r="W93" s="4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1"/>
      <c r="AW93" s="3"/>
    </row>
    <row r="94" spans="1:49" s="5" customFormat="1" x14ac:dyDescent="0.25">
      <c r="A94" s="4"/>
      <c r="B94" s="4"/>
      <c r="C94" s="4"/>
      <c r="D94" s="4"/>
      <c r="E94" s="102" t="str">
        <f>структура!$AL$15</f>
        <v>НДС(-)</v>
      </c>
      <c r="F94" s="4"/>
      <c r="G94" s="87"/>
      <c r="H94" s="38" t="str">
        <f>KPI!$E$36</f>
        <v>подрядные строительно-монтажные работы</v>
      </c>
      <c r="I94" s="4"/>
      <c r="J94" s="4"/>
      <c r="K94" s="39" t="str">
        <f>IF(H94="","",INDEX(KPI!$H:$H,SUMIFS(KPI!$C:$C,KPI!$E:$E,H94)))</f>
        <v>тыс.руб.</v>
      </c>
      <c r="L94" s="24"/>
      <c r="M94" s="22"/>
      <c r="N94" s="38"/>
      <c r="O94" s="20"/>
      <c r="P94" s="4"/>
      <c r="Q94" s="4"/>
      <c r="R94" s="47">
        <f>SUMIFS($W94:$AV94,$W$2:$AV$2,R$2)</f>
        <v>0</v>
      </c>
      <c r="S94" s="4"/>
      <c r="T94" s="47">
        <f>SUMIFS($W94:$AV94,$W$2:$AV$2,T$2)</f>
        <v>0</v>
      </c>
      <c r="U94" s="4"/>
      <c r="V94" s="4"/>
      <c r="W94" s="49"/>
      <c r="X94" s="46">
        <f>IF(X$7="",0,IF(X$1=1,SUMIFS($72:$72,$1:$1,"&gt;="&amp;1,$1:$1,"&lt;="&amp;INT($N$92))+($N$92-INT($N$92))*SUMIFS($72:$72,$1:$1,INT($N$92)+1),0)+($N$92-INT($N$92))*SUMIFS($72:$72,$1:$1,X$1+INT($N$92)+1)+(INT($N$92)+1-$N$92)*SUMIFS($72:$72,$1:$1,X$1+INT($N$92)))</f>
        <v>0</v>
      </c>
      <c r="Y94" s="46">
        <f t="shared" ref="Y94:AU94" si="64">IF(Y$7="",0,IF(Y$1=1,SUMIFS($72:$72,$1:$1,"&gt;="&amp;1,$1:$1,"&lt;="&amp;INT($N$92))+($N$92-INT($N$92))*SUMIFS($72:$72,$1:$1,INT($N$92)+1),0)+($N$92-INT($N$92))*SUMIFS($72:$72,$1:$1,Y$1+INT($N$92)+1)+(INT($N$92)+1-$N$92)*SUMIFS($72:$72,$1:$1,Y$1+INT($N$92)))</f>
        <v>0</v>
      </c>
      <c r="Z94" s="46">
        <f t="shared" si="64"/>
        <v>0</v>
      </c>
      <c r="AA94" s="46">
        <f t="shared" si="64"/>
        <v>0</v>
      </c>
      <c r="AB94" s="46">
        <f t="shared" si="64"/>
        <v>0</v>
      </c>
      <c r="AC94" s="46">
        <f t="shared" si="64"/>
        <v>0</v>
      </c>
      <c r="AD94" s="46">
        <f t="shared" si="64"/>
        <v>0</v>
      </c>
      <c r="AE94" s="46">
        <f t="shared" si="64"/>
        <v>0</v>
      </c>
      <c r="AF94" s="46">
        <f t="shared" si="64"/>
        <v>0</v>
      </c>
      <c r="AG94" s="46">
        <f t="shared" si="64"/>
        <v>0</v>
      </c>
      <c r="AH94" s="46">
        <f t="shared" si="64"/>
        <v>0</v>
      </c>
      <c r="AI94" s="46">
        <f t="shared" si="64"/>
        <v>0</v>
      </c>
      <c r="AJ94" s="46">
        <f t="shared" si="64"/>
        <v>0</v>
      </c>
      <c r="AK94" s="46">
        <f t="shared" si="64"/>
        <v>0</v>
      </c>
      <c r="AL94" s="46">
        <f t="shared" si="64"/>
        <v>0</v>
      </c>
      <c r="AM94" s="46">
        <f t="shared" si="64"/>
        <v>0</v>
      </c>
      <c r="AN94" s="46">
        <f t="shared" si="64"/>
        <v>0</v>
      </c>
      <c r="AO94" s="46">
        <f t="shared" si="64"/>
        <v>0</v>
      </c>
      <c r="AP94" s="46">
        <f t="shared" si="64"/>
        <v>0</v>
      </c>
      <c r="AQ94" s="46">
        <f t="shared" si="64"/>
        <v>0</v>
      </c>
      <c r="AR94" s="46">
        <f t="shared" si="64"/>
        <v>0</v>
      </c>
      <c r="AS94" s="46">
        <f t="shared" si="64"/>
        <v>0</v>
      </c>
      <c r="AT94" s="46">
        <f t="shared" si="64"/>
        <v>0</v>
      </c>
      <c r="AU94" s="46">
        <f t="shared" si="64"/>
        <v>0</v>
      </c>
      <c r="AV94" s="43"/>
      <c r="AW94" s="4"/>
    </row>
    <row r="95" spans="1:49" ht="3.9" customHeight="1" x14ac:dyDescent="0.25">
      <c r="A95" s="3"/>
      <c r="B95" s="3"/>
      <c r="C95" s="3"/>
      <c r="D95" s="3"/>
      <c r="E95" s="102"/>
      <c r="F95" s="3"/>
      <c r="G95" s="88"/>
      <c r="H95" s="8"/>
      <c r="I95" s="3"/>
      <c r="J95" s="3"/>
      <c r="K95" s="25"/>
      <c r="L95" s="12"/>
      <c r="M95" s="22"/>
      <c r="N95" s="3"/>
      <c r="O95" s="20"/>
      <c r="P95" s="3"/>
      <c r="Q95" s="3"/>
      <c r="R95" s="8"/>
      <c r="S95" s="3"/>
      <c r="T95" s="8"/>
      <c r="U95" s="3"/>
      <c r="V95" s="3"/>
      <c r="W95" s="49"/>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1"/>
      <c r="AW95" s="3"/>
    </row>
    <row r="96" spans="1:49" ht="3.9" customHeight="1" x14ac:dyDescent="0.25">
      <c r="A96" s="3"/>
      <c r="B96" s="3"/>
      <c r="C96" s="3"/>
      <c r="D96" s="3"/>
      <c r="E96" s="102"/>
      <c r="F96" s="3"/>
      <c r="G96" s="88"/>
      <c r="H96" s="3"/>
      <c r="I96" s="3"/>
      <c r="J96" s="3"/>
      <c r="K96" s="25"/>
      <c r="L96" s="12"/>
      <c r="M96" s="22"/>
      <c r="N96" s="3"/>
      <c r="O96" s="20"/>
      <c r="P96" s="3"/>
      <c r="Q96" s="3"/>
      <c r="R96" s="3"/>
      <c r="S96" s="3"/>
      <c r="T96" s="3"/>
      <c r="U96" s="3"/>
      <c r="V96" s="3"/>
      <c r="W96" s="49"/>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3"/>
    </row>
    <row r="97" spans="1:49" s="5" customFormat="1" x14ac:dyDescent="0.25">
      <c r="A97" s="4"/>
      <c r="B97" s="4"/>
      <c r="C97" s="4"/>
      <c r="D97" s="4"/>
      <c r="E97" s="103"/>
      <c r="F97" s="4"/>
      <c r="G97" s="87"/>
      <c r="H97" s="38" t="str">
        <f>KPI!$E$37</f>
        <v>ФОТ собственных строителей</v>
      </c>
      <c r="I97" s="4"/>
      <c r="J97" s="4"/>
      <c r="K97" s="39" t="str">
        <f>IF(H97="","",INDEX(KPI!$H:$H,SUMIFS(KPI!$C:$C,KPI!$E:$E,H97)))</f>
        <v>тыс.руб.</v>
      </c>
      <c r="L97" s="24"/>
      <c r="M97" s="22"/>
      <c r="N97" s="38"/>
      <c r="O97" s="20"/>
      <c r="P97" s="4"/>
      <c r="Q97" s="4"/>
      <c r="R97" s="47">
        <f>SUMIFS($W97:$AV97,$W$2:$AV$2,R$2)</f>
        <v>0</v>
      </c>
      <c r="S97" s="4"/>
      <c r="T97" s="47">
        <f>SUMIFS($W97:$AV97,$W$2:$AV$2,T$2)</f>
        <v>0</v>
      </c>
      <c r="U97" s="4"/>
      <c r="V97" s="4"/>
      <c r="W97" s="49"/>
      <c r="X97" s="46">
        <f>IF(X$7="",0,IF(X$1=1,SUMIFS($73:$73,$1:$1,"&gt;="&amp;1,$1:$1,"&lt;="&amp;INT($N$92))+($N$92-INT($N$92))*SUMIFS($73:$73,$1:$1,INT($N$92)+1),0)+($N$92-INT($N$92))*SUMIFS($73:$73,$1:$1,X$1+INT($N$92)+1)+(INT($N$92)+1-$N$92)*SUMIFS($73:$73,$1:$1,X$1+INT($N$92)))</f>
        <v>0</v>
      </c>
      <c r="Y97" s="46">
        <f t="shared" ref="Y97:AU97" si="65">IF(Y$7="",0,IF(Y$1=1,SUMIFS($73:$73,$1:$1,"&gt;="&amp;1,$1:$1,"&lt;="&amp;INT($N$92))+($N$92-INT($N$92))*SUMIFS($73:$73,$1:$1,INT($N$92)+1),0)+($N$92-INT($N$92))*SUMIFS($73:$73,$1:$1,Y$1+INT($N$92)+1)+(INT($N$92)+1-$N$92)*SUMIFS($73:$73,$1:$1,Y$1+INT($N$92)))</f>
        <v>0</v>
      </c>
      <c r="Z97" s="46">
        <f t="shared" si="65"/>
        <v>0</v>
      </c>
      <c r="AA97" s="46">
        <f t="shared" si="65"/>
        <v>0</v>
      </c>
      <c r="AB97" s="46">
        <f t="shared" si="65"/>
        <v>0</v>
      </c>
      <c r="AC97" s="46">
        <f t="shared" si="65"/>
        <v>0</v>
      </c>
      <c r="AD97" s="46">
        <f t="shared" si="65"/>
        <v>0</v>
      </c>
      <c r="AE97" s="46">
        <f t="shared" si="65"/>
        <v>0</v>
      </c>
      <c r="AF97" s="46">
        <f t="shared" si="65"/>
        <v>0</v>
      </c>
      <c r="AG97" s="46">
        <f t="shared" si="65"/>
        <v>0</v>
      </c>
      <c r="AH97" s="46">
        <f t="shared" si="65"/>
        <v>0</v>
      </c>
      <c r="AI97" s="46">
        <f t="shared" si="65"/>
        <v>0</v>
      </c>
      <c r="AJ97" s="46">
        <f t="shared" si="65"/>
        <v>0</v>
      </c>
      <c r="AK97" s="46">
        <f t="shared" si="65"/>
        <v>0</v>
      </c>
      <c r="AL97" s="46">
        <f t="shared" si="65"/>
        <v>0</v>
      </c>
      <c r="AM97" s="46">
        <f t="shared" si="65"/>
        <v>0</v>
      </c>
      <c r="AN97" s="46">
        <f t="shared" si="65"/>
        <v>0</v>
      </c>
      <c r="AO97" s="46">
        <f t="shared" si="65"/>
        <v>0</v>
      </c>
      <c r="AP97" s="46">
        <f t="shared" si="65"/>
        <v>0</v>
      </c>
      <c r="AQ97" s="46">
        <f t="shared" si="65"/>
        <v>0</v>
      </c>
      <c r="AR97" s="46">
        <f t="shared" si="65"/>
        <v>0</v>
      </c>
      <c r="AS97" s="46">
        <f t="shared" si="65"/>
        <v>0</v>
      </c>
      <c r="AT97" s="46">
        <f t="shared" si="65"/>
        <v>0</v>
      </c>
      <c r="AU97" s="46">
        <f t="shared" si="65"/>
        <v>0</v>
      </c>
      <c r="AV97" s="43"/>
      <c r="AW97" s="4"/>
    </row>
    <row r="98" spans="1:49" ht="3.9" customHeight="1" x14ac:dyDescent="0.25">
      <c r="A98" s="3"/>
      <c r="B98" s="3"/>
      <c r="C98" s="3"/>
      <c r="D98" s="3"/>
      <c r="E98" s="102"/>
      <c r="F98" s="3"/>
      <c r="G98" s="88"/>
      <c r="H98" s="8"/>
      <c r="I98" s="3"/>
      <c r="J98" s="3"/>
      <c r="K98" s="25"/>
      <c r="L98" s="12"/>
      <c r="M98" s="22"/>
      <c r="N98" s="3"/>
      <c r="O98" s="20"/>
      <c r="P98" s="3"/>
      <c r="Q98" s="3"/>
      <c r="R98" s="8"/>
      <c r="S98" s="3"/>
      <c r="T98" s="8"/>
      <c r="U98" s="3"/>
      <c r="V98" s="3"/>
      <c r="W98" s="49"/>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3"/>
    </row>
    <row r="99" spans="1:49" ht="3.9" customHeight="1" x14ac:dyDescent="0.25">
      <c r="A99" s="3"/>
      <c r="B99" s="3"/>
      <c r="C99" s="3"/>
      <c r="D99" s="3"/>
      <c r="E99" s="102"/>
      <c r="F99" s="3"/>
      <c r="G99" s="88"/>
      <c r="H99" s="3"/>
      <c r="I99" s="3"/>
      <c r="J99" s="3"/>
      <c r="K99" s="25"/>
      <c r="L99" s="12"/>
      <c r="M99" s="22"/>
      <c r="N99" s="3"/>
      <c r="O99" s="20"/>
      <c r="P99" s="3"/>
      <c r="Q99" s="3"/>
      <c r="R99" s="3"/>
      <c r="S99" s="3"/>
      <c r="T99" s="3"/>
      <c r="U99" s="3"/>
      <c r="V99" s="3"/>
      <c r="W99" s="49"/>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3"/>
    </row>
    <row r="100" spans="1:49" s="5" customFormat="1" x14ac:dyDescent="0.25">
      <c r="A100" s="4"/>
      <c r="B100" s="4"/>
      <c r="C100" s="4"/>
      <c r="D100" s="4"/>
      <c r="E100" s="103"/>
      <c r="F100" s="4"/>
      <c r="G100" s="87"/>
      <c r="H100" s="38" t="str">
        <f>KPI!$E$38</f>
        <v>начисление соц/сборов по собств. строителям</v>
      </c>
      <c r="I100" s="4"/>
      <c r="J100" s="4"/>
      <c r="K100" s="39" t="str">
        <f>IF(H100="","",INDEX(KPI!$H:$H,SUMIFS(KPI!$C:$C,KPI!$E:$E,H100)))</f>
        <v>тыс.руб.</v>
      </c>
      <c r="L100" s="24"/>
      <c r="M100" s="22"/>
      <c r="N100" s="38"/>
      <c r="O100" s="20"/>
      <c r="P100" s="4"/>
      <c r="Q100" s="4"/>
      <c r="R100" s="47">
        <f>SUMIFS($W100:$AV100,$W$2:$AV$2,R$2)</f>
        <v>0</v>
      </c>
      <c r="S100" s="4"/>
      <c r="T100" s="47">
        <f>SUMIFS($W100:$AV100,$W$2:$AV$2,T$2)</f>
        <v>0</v>
      </c>
      <c r="U100" s="4"/>
      <c r="V100" s="4"/>
      <c r="W100" s="49"/>
      <c r="X100" s="46">
        <f>IF(X$7="",0,IF(X$1=1,SUMIFS($74:$74,$1:$1,"&gt;="&amp;1,$1:$1,"&lt;="&amp;INT($N$92))+($N$92-INT($N$92))*SUMIFS($74:$74,$1:$1,INT($N$92)+1),0)+($N$92-INT($N$92))*SUMIFS($74:$74,$1:$1,X$1+INT($N$92)+1)+(INT($N$92)+1-$N$92)*SUMIFS($74:$74,$1:$1,X$1+INT($N$92)))</f>
        <v>0</v>
      </c>
      <c r="Y100" s="46">
        <f t="shared" ref="Y100:AU100" si="66">IF(Y$7="",0,IF(Y$1=1,SUMIFS($74:$74,$1:$1,"&gt;="&amp;1,$1:$1,"&lt;="&amp;INT($N$92))+($N$92-INT($N$92))*SUMIFS($74:$74,$1:$1,INT($N$92)+1),0)+($N$92-INT($N$92))*SUMIFS($74:$74,$1:$1,Y$1+INT($N$92)+1)+(INT($N$92)+1-$N$92)*SUMIFS($74:$74,$1:$1,Y$1+INT($N$92)))</f>
        <v>0</v>
      </c>
      <c r="Z100" s="46">
        <f t="shared" si="66"/>
        <v>0</v>
      </c>
      <c r="AA100" s="46">
        <f t="shared" si="66"/>
        <v>0</v>
      </c>
      <c r="AB100" s="46">
        <f t="shared" si="66"/>
        <v>0</v>
      </c>
      <c r="AC100" s="46">
        <f t="shared" si="66"/>
        <v>0</v>
      </c>
      <c r="AD100" s="46">
        <f t="shared" si="66"/>
        <v>0</v>
      </c>
      <c r="AE100" s="46">
        <f t="shared" si="66"/>
        <v>0</v>
      </c>
      <c r="AF100" s="46">
        <f t="shared" si="66"/>
        <v>0</v>
      </c>
      <c r="AG100" s="46">
        <f t="shared" si="66"/>
        <v>0</v>
      </c>
      <c r="AH100" s="46">
        <f t="shared" si="66"/>
        <v>0</v>
      </c>
      <c r="AI100" s="46">
        <f t="shared" si="66"/>
        <v>0</v>
      </c>
      <c r="AJ100" s="46">
        <f t="shared" si="66"/>
        <v>0</v>
      </c>
      <c r="AK100" s="46">
        <f t="shared" si="66"/>
        <v>0</v>
      </c>
      <c r="AL100" s="46">
        <f t="shared" si="66"/>
        <v>0</v>
      </c>
      <c r="AM100" s="46">
        <f t="shared" si="66"/>
        <v>0</v>
      </c>
      <c r="AN100" s="46">
        <f t="shared" si="66"/>
        <v>0</v>
      </c>
      <c r="AO100" s="46">
        <f t="shared" si="66"/>
        <v>0</v>
      </c>
      <c r="AP100" s="46">
        <f t="shared" si="66"/>
        <v>0</v>
      </c>
      <c r="AQ100" s="46">
        <f t="shared" si="66"/>
        <v>0</v>
      </c>
      <c r="AR100" s="46">
        <f t="shared" si="66"/>
        <v>0</v>
      </c>
      <c r="AS100" s="46">
        <f t="shared" si="66"/>
        <v>0</v>
      </c>
      <c r="AT100" s="46">
        <f t="shared" si="66"/>
        <v>0</v>
      </c>
      <c r="AU100" s="46">
        <f t="shared" si="66"/>
        <v>0</v>
      </c>
      <c r="AV100" s="43"/>
      <c r="AW100" s="4"/>
    </row>
    <row r="101" spans="1:49" ht="3.9" customHeight="1" x14ac:dyDescent="0.25">
      <c r="A101" s="3"/>
      <c r="B101" s="3"/>
      <c r="C101" s="3"/>
      <c r="D101" s="3"/>
      <c r="E101" s="102"/>
      <c r="F101" s="3"/>
      <c r="G101" s="88"/>
      <c r="H101" s="8"/>
      <c r="I101" s="3"/>
      <c r="J101" s="3"/>
      <c r="K101" s="25"/>
      <c r="L101" s="12"/>
      <c r="M101" s="22"/>
      <c r="N101" s="3"/>
      <c r="O101" s="20"/>
      <c r="P101" s="3"/>
      <c r="Q101" s="3"/>
      <c r="R101" s="8"/>
      <c r="S101" s="3"/>
      <c r="T101" s="8"/>
      <c r="U101" s="3"/>
      <c r="V101" s="3"/>
      <c r="W101" s="49"/>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1"/>
      <c r="AW101" s="3"/>
    </row>
    <row r="102" spans="1:49" ht="8.1" customHeight="1" x14ac:dyDescent="0.25">
      <c r="A102" s="3"/>
      <c r="B102" s="3"/>
      <c r="C102" s="3"/>
      <c r="D102" s="3"/>
      <c r="E102" s="102"/>
      <c r="F102" s="3"/>
      <c r="G102" s="88"/>
      <c r="H102" s="3"/>
      <c r="I102" s="3"/>
      <c r="J102" s="3"/>
      <c r="K102" s="25"/>
      <c r="L102" s="12"/>
      <c r="M102" s="22"/>
      <c r="N102" s="3"/>
      <c r="O102" s="20"/>
      <c r="P102" s="3"/>
      <c r="Q102" s="3"/>
      <c r="R102" s="3"/>
      <c r="S102" s="3"/>
      <c r="T102" s="3"/>
      <c r="U102" s="3"/>
      <c r="V102" s="3"/>
      <c r="W102" s="49"/>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1"/>
      <c r="AW102" s="3"/>
    </row>
    <row r="103" spans="1:49" x14ac:dyDescent="0.25">
      <c r="A103" s="3"/>
      <c r="B103" s="3"/>
      <c r="C103" s="3"/>
      <c r="D103" s="3"/>
      <c r="E103" s="102"/>
      <c r="F103" s="3"/>
      <c r="G103" s="88"/>
      <c r="H103" s="4" t="str">
        <f>KPI!$E$39</f>
        <v>оборачив-ть оборудования в себестоимости</v>
      </c>
      <c r="I103" s="4"/>
      <c r="J103" s="4"/>
      <c r="K103" s="24" t="str">
        <f>IF(H103="","",INDEX(KPI!$H:$H,SUMIFS(KPI!$C:$C,KPI!$E:$E,H103)))</f>
        <v>мес</v>
      </c>
      <c r="L103" s="24"/>
      <c r="M103" s="22" t="s">
        <v>1</v>
      </c>
      <c r="N103" s="79"/>
      <c r="O103" s="20"/>
      <c r="P103" s="3"/>
      <c r="Q103" s="3"/>
      <c r="R103" s="3"/>
      <c r="S103" s="3"/>
      <c r="T103" s="3"/>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ht="3.9" customHeight="1" x14ac:dyDescent="0.25">
      <c r="A104" s="3"/>
      <c r="B104" s="3"/>
      <c r="C104" s="3"/>
      <c r="D104" s="3"/>
      <c r="E104" s="102"/>
      <c r="F104" s="3"/>
      <c r="G104" s="88"/>
      <c r="H104" s="3"/>
      <c r="I104" s="3"/>
      <c r="J104" s="3"/>
      <c r="K104" s="25"/>
      <c r="L104" s="12"/>
      <c r="M104" s="22"/>
      <c r="N104" s="3"/>
      <c r="O104" s="20"/>
      <c r="P104" s="3"/>
      <c r="Q104" s="3"/>
      <c r="R104" s="3"/>
      <c r="S104" s="3"/>
      <c r="T104" s="3"/>
      <c r="U104" s="3"/>
      <c r="V104" s="3"/>
      <c r="W104" s="49"/>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1"/>
      <c r="AW104" s="3"/>
    </row>
    <row r="105" spans="1:49" s="5" customFormat="1" x14ac:dyDescent="0.25">
      <c r="A105" s="4"/>
      <c r="B105" s="4"/>
      <c r="C105" s="4"/>
      <c r="D105" s="4"/>
      <c r="E105" s="102" t="str">
        <f>структура!$AL$15</f>
        <v>НДС(-)</v>
      </c>
      <c r="F105" s="4"/>
      <c r="G105" s="87"/>
      <c r="H105" s="38" t="str">
        <f>KPI!$E$40</f>
        <v>расходы на оборудование</v>
      </c>
      <c r="I105" s="4"/>
      <c r="J105" s="4"/>
      <c r="K105" s="39" t="str">
        <f>IF(H105="","",INDEX(KPI!$H:$H,SUMIFS(KPI!$C:$C,KPI!$E:$E,H105)))</f>
        <v>тыс.руб.</v>
      </c>
      <c r="L105" s="24"/>
      <c r="M105" s="22"/>
      <c r="N105" s="38"/>
      <c r="O105" s="20"/>
      <c r="P105" s="4"/>
      <c r="Q105" s="4"/>
      <c r="R105" s="47">
        <f>SUMIFS($W105:$AV105,$W$2:$AV$2,R$2)</f>
        <v>0</v>
      </c>
      <c r="S105" s="4"/>
      <c r="T105" s="47">
        <f>SUMIFS($W105:$AV105,$W$2:$AV$2,T$2)</f>
        <v>0</v>
      </c>
      <c r="U105" s="4"/>
      <c r="V105" s="4"/>
      <c r="W105" s="49"/>
      <c r="X105" s="46">
        <f>IF(X$7="",0,IF(X$1=1,SUMIFS($75:$75,$1:$1,"&gt;="&amp;1,$1:$1,"&lt;="&amp;INT($N$103))+($N$103-INT($N$103))*SUMIFS($75:$75,$1:$1,INT($N$103)+1),0)+($N$103-INT($N$103))*SUMIFS($75:$75,$1:$1,X$1+INT($N$103)+1)+(INT($N$103)+1-$N$103)*SUMIFS($75:$75,$1:$1,X$1+INT($N$103)))</f>
        <v>0</v>
      </c>
      <c r="Y105" s="46">
        <f t="shared" ref="Y105:AU105" si="67">IF(Y$7="",0,IF(Y$1=1,SUMIFS($75:$75,$1:$1,"&gt;="&amp;1,$1:$1,"&lt;="&amp;INT($N$103))+($N$103-INT($N$103))*SUMIFS($75:$75,$1:$1,INT($N$103)+1),0)+($N$103-INT($N$103))*SUMIFS($75:$75,$1:$1,Y$1+INT($N$103)+1)+(INT($N$103)+1-$N$103)*SUMIFS($75:$75,$1:$1,Y$1+INT($N$103)))</f>
        <v>0</v>
      </c>
      <c r="Z105" s="46">
        <f t="shared" si="67"/>
        <v>0</v>
      </c>
      <c r="AA105" s="46">
        <f t="shared" si="67"/>
        <v>0</v>
      </c>
      <c r="AB105" s="46">
        <f t="shared" si="67"/>
        <v>0</v>
      </c>
      <c r="AC105" s="46">
        <f t="shared" si="67"/>
        <v>0</v>
      </c>
      <c r="AD105" s="46">
        <f t="shared" si="67"/>
        <v>0</v>
      </c>
      <c r="AE105" s="46">
        <f t="shared" si="67"/>
        <v>0</v>
      </c>
      <c r="AF105" s="46">
        <f t="shared" si="67"/>
        <v>0</v>
      </c>
      <c r="AG105" s="46">
        <f t="shared" si="67"/>
        <v>0</v>
      </c>
      <c r="AH105" s="46">
        <f t="shared" si="67"/>
        <v>0</v>
      </c>
      <c r="AI105" s="46">
        <f t="shared" si="67"/>
        <v>0</v>
      </c>
      <c r="AJ105" s="46">
        <f t="shared" si="67"/>
        <v>0</v>
      </c>
      <c r="AK105" s="46">
        <f t="shared" si="67"/>
        <v>0</v>
      </c>
      <c r="AL105" s="46">
        <f t="shared" si="67"/>
        <v>0</v>
      </c>
      <c r="AM105" s="46">
        <f t="shared" si="67"/>
        <v>0</v>
      </c>
      <c r="AN105" s="46">
        <f t="shared" si="67"/>
        <v>0</v>
      </c>
      <c r="AO105" s="46">
        <f t="shared" si="67"/>
        <v>0</v>
      </c>
      <c r="AP105" s="46">
        <f t="shared" si="67"/>
        <v>0</v>
      </c>
      <c r="AQ105" s="46">
        <f t="shared" si="67"/>
        <v>0</v>
      </c>
      <c r="AR105" s="46">
        <f t="shared" si="67"/>
        <v>0</v>
      </c>
      <c r="AS105" s="46">
        <f t="shared" si="67"/>
        <v>0</v>
      </c>
      <c r="AT105" s="46">
        <f t="shared" si="67"/>
        <v>0</v>
      </c>
      <c r="AU105" s="46">
        <f t="shared" si="67"/>
        <v>0</v>
      </c>
      <c r="AV105" s="43"/>
      <c r="AW105" s="4"/>
    </row>
    <row r="106" spans="1:49" ht="3.9" customHeight="1" x14ac:dyDescent="0.25">
      <c r="A106" s="3"/>
      <c r="B106" s="3"/>
      <c r="C106" s="3"/>
      <c r="D106" s="3"/>
      <c r="E106" s="102"/>
      <c r="F106" s="3"/>
      <c r="G106" s="88"/>
      <c r="H106" s="8"/>
      <c r="I106" s="3"/>
      <c r="J106" s="3"/>
      <c r="K106" s="25"/>
      <c r="L106" s="12"/>
      <c r="M106" s="22"/>
      <c r="N106" s="3"/>
      <c r="O106" s="20"/>
      <c r="P106" s="3"/>
      <c r="Q106" s="3"/>
      <c r="R106" s="8"/>
      <c r="S106" s="3"/>
      <c r="T106" s="8"/>
      <c r="U106" s="3"/>
      <c r="V106" s="3"/>
      <c r="W106" s="49"/>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1"/>
      <c r="AW106" s="3"/>
    </row>
    <row r="107" spans="1:49" ht="8.1" customHeight="1" x14ac:dyDescent="0.25">
      <c r="A107" s="3"/>
      <c r="B107" s="3"/>
      <c r="C107" s="3"/>
      <c r="D107" s="3"/>
      <c r="E107" s="102"/>
      <c r="F107" s="3"/>
      <c r="G107" s="88"/>
      <c r="H107" s="3"/>
      <c r="I107" s="3"/>
      <c r="J107" s="3"/>
      <c r="K107" s="25"/>
      <c r="L107" s="12"/>
      <c r="M107" s="22"/>
      <c r="N107" s="3"/>
      <c r="O107" s="20"/>
      <c r="P107" s="3"/>
      <c r="Q107" s="3"/>
      <c r="R107" s="3"/>
      <c r="S107" s="3"/>
      <c r="T107" s="3"/>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x14ac:dyDescent="0.25">
      <c r="A108" s="3"/>
      <c r="B108" s="3"/>
      <c r="C108" s="3"/>
      <c r="D108" s="3"/>
      <c r="E108" s="102"/>
      <c r="F108" s="3"/>
      <c r="G108" s="88"/>
      <c r="H108" s="4" t="str">
        <f>KPI!$E$41</f>
        <v>средний размер предоплат за материалы</v>
      </c>
      <c r="I108" s="4"/>
      <c r="J108" s="4"/>
      <c r="K108" s="24" t="str">
        <f>IF(H108="","",INDEX(KPI!$H:$H,SUMIFS(KPI!$C:$C,KPI!$E:$E,H108)))</f>
        <v>%</v>
      </c>
      <c r="L108" s="24"/>
      <c r="M108" s="22" t="s">
        <v>1</v>
      </c>
      <c r="N108" s="48"/>
      <c r="O108" s="20"/>
      <c r="P108" s="3"/>
      <c r="Q108" s="3"/>
      <c r="R108" s="3"/>
      <c r="S108" s="3"/>
      <c r="T108" s="3"/>
      <c r="U108" s="3"/>
      <c r="V108" s="3"/>
      <c r="W108" s="49"/>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1"/>
      <c r="AW108" s="3"/>
    </row>
    <row r="109" spans="1:49" ht="3.9" customHeight="1" x14ac:dyDescent="0.25">
      <c r="A109" s="3"/>
      <c r="B109" s="3"/>
      <c r="C109" s="3"/>
      <c r="D109" s="3"/>
      <c r="E109" s="102"/>
      <c r="F109" s="3"/>
      <c r="G109" s="88"/>
      <c r="H109" s="3"/>
      <c r="I109" s="3"/>
      <c r="J109" s="3"/>
      <c r="K109" s="25"/>
      <c r="L109" s="12"/>
      <c r="M109" s="22"/>
      <c r="N109" s="3"/>
      <c r="O109" s="20"/>
      <c r="P109" s="3"/>
      <c r="Q109" s="3"/>
      <c r="R109" s="3"/>
      <c r="S109" s="3"/>
      <c r="T109" s="3"/>
      <c r="U109" s="3"/>
      <c r="V109" s="3"/>
      <c r="W109" s="49"/>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1"/>
      <c r="AW109" s="3"/>
    </row>
    <row r="110" spans="1:49" s="95" customFormat="1" x14ac:dyDescent="0.25">
      <c r="A110" s="89"/>
      <c r="B110" s="89"/>
      <c r="C110" s="89"/>
      <c r="D110" s="89"/>
      <c r="E110" s="102"/>
      <c r="F110" s="89"/>
      <c r="G110" s="88"/>
      <c r="H110" s="90" t="str">
        <f>KPI!$E$42</f>
        <v>расчет суммы предоплат по материалам</v>
      </c>
      <c r="I110" s="89"/>
      <c r="J110" s="89"/>
      <c r="K110" s="91" t="str">
        <f>IF(H110="","",INDEX(KPI!$H:$H,SUMIFS(KPI!$C:$C,KPI!$E:$E,H110)))</f>
        <v>тыс.руб.</v>
      </c>
      <c r="L110" s="25"/>
      <c r="M110" s="119"/>
      <c r="N110" s="90"/>
      <c r="O110" s="117"/>
      <c r="P110" s="89"/>
      <c r="Q110" s="89"/>
      <c r="R110" s="92">
        <f>SUMIFS($W110:$AV110,$W$2:$AV$2,R$2)</f>
        <v>0</v>
      </c>
      <c r="S110" s="89"/>
      <c r="T110" s="92">
        <f>SUMIFS($W110:$AV110,$W$2:$AV$2,T$2)</f>
        <v>0</v>
      </c>
      <c r="U110" s="89"/>
      <c r="V110" s="89"/>
      <c r="W110" s="116"/>
      <c r="X110" s="93">
        <f>IF(X$7="",0,X84*$N$108)</f>
        <v>0</v>
      </c>
      <c r="Y110" s="93">
        <f>IF(Y$7="",0,Y84*$N$108)</f>
        <v>0</v>
      </c>
      <c r="Z110" s="93">
        <f t="shared" ref="Z110:AT110" si="68">IF(Z$7="",0,Z84*$N$108)</f>
        <v>0</v>
      </c>
      <c r="AA110" s="93">
        <f t="shared" si="68"/>
        <v>0</v>
      </c>
      <c r="AB110" s="93">
        <f t="shared" si="68"/>
        <v>0</v>
      </c>
      <c r="AC110" s="93">
        <f t="shared" si="68"/>
        <v>0</v>
      </c>
      <c r="AD110" s="93">
        <f t="shared" si="68"/>
        <v>0</v>
      </c>
      <c r="AE110" s="93">
        <f t="shared" si="68"/>
        <v>0</v>
      </c>
      <c r="AF110" s="93">
        <f t="shared" si="68"/>
        <v>0</v>
      </c>
      <c r="AG110" s="93">
        <f t="shared" si="68"/>
        <v>0</v>
      </c>
      <c r="AH110" s="93">
        <f t="shared" si="68"/>
        <v>0</v>
      </c>
      <c r="AI110" s="93">
        <f t="shared" si="68"/>
        <v>0</v>
      </c>
      <c r="AJ110" s="93">
        <f t="shared" si="68"/>
        <v>0</v>
      </c>
      <c r="AK110" s="93">
        <f t="shared" si="68"/>
        <v>0</v>
      </c>
      <c r="AL110" s="93">
        <f t="shared" si="68"/>
        <v>0</v>
      </c>
      <c r="AM110" s="93">
        <f t="shared" si="68"/>
        <v>0</v>
      </c>
      <c r="AN110" s="93">
        <f t="shared" si="68"/>
        <v>0</v>
      </c>
      <c r="AO110" s="93">
        <f t="shared" si="68"/>
        <v>0</v>
      </c>
      <c r="AP110" s="93">
        <f t="shared" si="68"/>
        <v>0</v>
      </c>
      <c r="AQ110" s="93">
        <f t="shared" si="68"/>
        <v>0</v>
      </c>
      <c r="AR110" s="93">
        <f t="shared" si="68"/>
        <v>0</v>
      </c>
      <c r="AS110" s="93">
        <f t="shared" si="68"/>
        <v>0</v>
      </c>
      <c r="AT110" s="93">
        <f t="shared" si="68"/>
        <v>0</v>
      </c>
      <c r="AU110" s="93">
        <f>IF(AU$7="",0,AU84*$N$108)</f>
        <v>0</v>
      </c>
      <c r="AV110" s="94"/>
      <c r="AW110" s="89"/>
    </row>
    <row r="111" spans="1:49" ht="3.9" customHeight="1" x14ac:dyDescent="0.25">
      <c r="A111" s="3"/>
      <c r="B111" s="3"/>
      <c r="C111" s="3"/>
      <c r="D111" s="3"/>
      <c r="E111" s="102"/>
      <c r="F111" s="3"/>
      <c r="G111" s="3"/>
      <c r="H111" s="8"/>
      <c r="I111" s="3"/>
      <c r="J111" s="3"/>
      <c r="K111" s="25"/>
      <c r="L111" s="12"/>
      <c r="M111" s="22"/>
      <c r="N111" s="3"/>
      <c r="O111" s="20"/>
      <c r="P111" s="3"/>
      <c r="Q111" s="3"/>
      <c r="R111" s="8"/>
      <c r="S111" s="3"/>
      <c r="T111" s="8"/>
      <c r="U111" s="3"/>
      <c r="V111" s="3"/>
      <c r="W111" s="49"/>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1"/>
      <c r="AW111" s="3"/>
    </row>
    <row r="112" spans="1:49" ht="3.9" customHeight="1" x14ac:dyDescent="0.25">
      <c r="A112" s="3"/>
      <c r="B112" s="3"/>
      <c r="C112" s="3"/>
      <c r="D112" s="3"/>
      <c r="E112" s="102"/>
      <c r="F112" s="3"/>
      <c r="G112" s="3"/>
      <c r="H112" s="3"/>
      <c r="I112" s="3"/>
      <c r="J112" s="3"/>
      <c r="K112" s="25"/>
      <c r="L112" s="12"/>
      <c r="M112" s="22"/>
      <c r="N112" s="3"/>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x14ac:dyDescent="0.25">
      <c r="A113" s="3"/>
      <c r="B113" s="3"/>
      <c r="C113" s="3"/>
      <c r="D113" s="3"/>
      <c r="E113" s="102"/>
      <c r="F113" s="3"/>
      <c r="G113" s="88"/>
      <c r="H113" s="4" t="str">
        <f>KPI!$E$43</f>
        <v>оборач-сть предоплат в закупках материалов</v>
      </c>
      <c r="I113" s="4"/>
      <c r="J113" s="4"/>
      <c r="K113" s="24" t="str">
        <f>IF(H113="","",INDEX(KPI!$H:$H,SUMIFS(KPI!$C:$C,KPI!$E:$E,H113)))</f>
        <v>мес</v>
      </c>
      <c r="L113" s="24"/>
      <c r="M113" s="22" t="s">
        <v>1</v>
      </c>
      <c r="N113" s="79"/>
      <c r="O113" s="20"/>
      <c r="P113" s="3"/>
      <c r="Q113" s="3"/>
      <c r="R113" s="3"/>
      <c r="S113" s="3"/>
      <c r="T113" s="3"/>
      <c r="U113" s="3"/>
      <c r="V113" s="3"/>
      <c r="W113" s="49"/>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1"/>
      <c r="AW113" s="3"/>
    </row>
    <row r="114" spans="1:49" ht="3.9" customHeight="1" x14ac:dyDescent="0.25">
      <c r="A114" s="3"/>
      <c r="B114" s="3"/>
      <c r="C114" s="3"/>
      <c r="D114" s="3"/>
      <c r="E114" s="102"/>
      <c r="F114" s="3"/>
      <c r="G114" s="88"/>
      <c r="H114" s="3"/>
      <c r="I114" s="3"/>
      <c r="J114" s="3"/>
      <c r="K114" s="25"/>
      <c r="L114" s="12"/>
      <c r="M114" s="22"/>
      <c r="N114" s="3"/>
      <c r="O114" s="20"/>
      <c r="P114" s="3"/>
      <c r="Q114" s="3"/>
      <c r="R114" s="3"/>
      <c r="S114" s="3"/>
      <c r="T114" s="3"/>
      <c r="U114" s="3"/>
      <c r="V114" s="3"/>
      <c r="W114" s="49"/>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
    </row>
    <row r="115" spans="1:49" s="5" customFormat="1" x14ac:dyDescent="0.25">
      <c r="A115" s="4"/>
      <c r="B115" s="4"/>
      <c r="C115" s="4"/>
      <c r="D115" s="4"/>
      <c r="E115" s="103"/>
      <c r="F115" s="4"/>
      <c r="G115" s="62" t="str">
        <f>структура!$AL$19</f>
        <v>CFout</v>
      </c>
      <c r="H115" s="64" t="str">
        <f>KPI!$E$44</f>
        <v>отток ДС на авансы поставщикам за материалы</v>
      </c>
      <c r="I115" s="4"/>
      <c r="J115" s="4"/>
      <c r="K115" s="65" t="str">
        <f>IF(H115="","",INDEX(KPI!$H:$H,SUMIFS(KPI!$C:$C,KPI!$E:$E,H115)))</f>
        <v>тыс.руб.</v>
      </c>
      <c r="L115" s="24"/>
      <c r="M115" s="22"/>
      <c r="N115" s="64"/>
      <c r="O115" s="20"/>
      <c r="P115" s="4"/>
      <c r="Q115" s="4"/>
      <c r="R115" s="66">
        <f>SUMIFS($W115:$AV115,$W$2:$AV$2,R$2)</f>
        <v>0</v>
      </c>
      <c r="S115" s="4"/>
      <c r="T115" s="66">
        <f>SUMIFS($W115:$AV115,$W$2:$AV$2,T$2)</f>
        <v>0</v>
      </c>
      <c r="U115" s="4"/>
      <c r="V115" s="4"/>
      <c r="W115" s="49"/>
      <c r="X115" s="67">
        <f>IF(X$7="",0,IF(X$1=1,SUMIFS($110:$110,$1:$1,"&gt;="&amp;1,$1:$1,"&lt;="&amp;INT($N$113))+($N$113-INT($N$113))*SUMIFS($110:$110,$1:$1,INT($N$113)+1),0)+($N$113-INT($N$113))*SUMIFS($110:$110,$1:$1,X$1+INT($N$113)+1)+(INT($N$113)+1-$N$113)*SUMIFS($110:$110,$1:$1,X$1+INT($N$113)))</f>
        <v>0</v>
      </c>
      <c r="Y115" s="67">
        <f t="shared" ref="Y115:AU115" si="69">IF(Y$7="",0,IF(Y$1=1,SUMIFS($110:$110,$1:$1,"&gt;="&amp;1,$1:$1,"&lt;="&amp;INT($N$113))+($N$113-INT($N$113))*SUMIFS($110:$110,$1:$1,INT($N$113)+1),0)+($N$113-INT($N$113))*SUMIFS($110:$110,$1:$1,Y$1+INT($N$113)+1)+(INT($N$113)+1-$N$113)*SUMIFS($110:$110,$1:$1,Y$1+INT($N$113)))</f>
        <v>0</v>
      </c>
      <c r="Z115" s="67">
        <f t="shared" si="69"/>
        <v>0</v>
      </c>
      <c r="AA115" s="67">
        <f>IF(AA$7="",0,IF(AA$1=1,SUMIFS($110:$110,$1:$1,"&gt;="&amp;1,$1:$1,"&lt;="&amp;INT($N$113))+($N$113-INT($N$113))*SUMIFS($110:$110,$1:$1,INT($N$113)+1),0)+($N$113-INT($N$113))*SUMIFS($110:$110,$1:$1,AA$1+INT($N$113)+1)+(INT($N$113)+1-$N$113)*SUMIFS($110:$110,$1:$1,AA$1+INT($N$113)))</f>
        <v>0</v>
      </c>
      <c r="AB115" s="67">
        <f t="shared" si="69"/>
        <v>0</v>
      </c>
      <c r="AC115" s="67">
        <f t="shared" si="69"/>
        <v>0</v>
      </c>
      <c r="AD115" s="67">
        <f t="shared" si="69"/>
        <v>0</v>
      </c>
      <c r="AE115" s="67">
        <f t="shared" si="69"/>
        <v>0</v>
      </c>
      <c r="AF115" s="67">
        <f t="shared" si="69"/>
        <v>0</v>
      </c>
      <c r="AG115" s="67">
        <f t="shared" si="69"/>
        <v>0</v>
      </c>
      <c r="AH115" s="67">
        <f t="shared" si="69"/>
        <v>0</v>
      </c>
      <c r="AI115" s="67">
        <f t="shared" si="69"/>
        <v>0</v>
      </c>
      <c r="AJ115" s="67">
        <f t="shared" si="69"/>
        <v>0</v>
      </c>
      <c r="AK115" s="67">
        <f t="shared" si="69"/>
        <v>0</v>
      </c>
      <c r="AL115" s="67">
        <f t="shared" si="69"/>
        <v>0</v>
      </c>
      <c r="AM115" s="67">
        <f t="shared" si="69"/>
        <v>0</v>
      </c>
      <c r="AN115" s="67">
        <f t="shared" si="69"/>
        <v>0</v>
      </c>
      <c r="AO115" s="67">
        <f t="shared" si="69"/>
        <v>0</v>
      </c>
      <c r="AP115" s="67">
        <f t="shared" si="69"/>
        <v>0</v>
      </c>
      <c r="AQ115" s="67">
        <f t="shared" si="69"/>
        <v>0</v>
      </c>
      <c r="AR115" s="67">
        <f t="shared" si="69"/>
        <v>0</v>
      </c>
      <c r="AS115" s="67">
        <f t="shared" si="69"/>
        <v>0</v>
      </c>
      <c r="AT115" s="67">
        <f t="shared" si="69"/>
        <v>0</v>
      </c>
      <c r="AU115" s="67">
        <f t="shared" si="69"/>
        <v>0</v>
      </c>
      <c r="AV115" s="43"/>
      <c r="AW115" s="4"/>
    </row>
    <row r="116" spans="1:49" ht="3.9" customHeight="1" x14ac:dyDescent="0.25">
      <c r="A116" s="3"/>
      <c r="B116" s="3"/>
      <c r="C116" s="3"/>
      <c r="D116" s="3"/>
      <c r="E116" s="102"/>
      <c r="F116" s="3"/>
      <c r="G116" s="88"/>
      <c r="H116" s="80"/>
      <c r="I116" s="3"/>
      <c r="J116" s="3"/>
      <c r="K116" s="25"/>
      <c r="L116" s="12"/>
      <c r="M116" s="22"/>
      <c r="N116" s="3"/>
      <c r="O116" s="20"/>
      <c r="P116" s="3"/>
      <c r="Q116" s="3"/>
      <c r="R116" s="80"/>
      <c r="S116" s="3"/>
      <c r="T116" s="80"/>
      <c r="U116" s="3"/>
      <c r="V116" s="3"/>
      <c r="W116" s="49"/>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1"/>
      <c r="AW116" s="3"/>
    </row>
    <row r="117" spans="1:49" ht="3.9" customHeight="1" x14ac:dyDescent="0.25">
      <c r="A117" s="3"/>
      <c r="B117" s="3"/>
      <c r="C117" s="3"/>
      <c r="D117" s="3"/>
      <c r="E117" s="102"/>
      <c r="F117" s="3"/>
      <c r="G117" s="88"/>
      <c r="H117" s="3"/>
      <c r="I117" s="3"/>
      <c r="J117" s="3"/>
      <c r="K117" s="25"/>
      <c r="L117" s="12"/>
      <c r="M117" s="22"/>
      <c r="N117" s="3"/>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x14ac:dyDescent="0.25">
      <c r="A118" s="3"/>
      <c r="B118" s="3"/>
      <c r="C118" s="3"/>
      <c r="D118" s="3"/>
      <c r="E118" s="102"/>
      <c r="F118" s="3"/>
      <c r="G118" s="88"/>
      <c r="H118" s="4" t="str">
        <f>KPI!$E$45</f>
        <v>средний размер доплат за материалы</v>
      </c>
      <c r="I118" s="4"/>
      <c r="J118" s="4"/>
      <c r="K118" s="24" t="str">
        <f>IF(H118="","",INDEX(KPI!$H:$H,SUMIFS(KPI!$C:$C,KPI!$E:$E,H118)))</f>
        <v>%</v>
      </c>
      <c r="L118" s="24"/>
      <c r="M118" s="22"/>
      <c r="N118" s="54">
        <f>100%-N108</f>
        <v>1</v>
      </c>
      <c r="O118" s="20"/>
      <c r="P118" s="3"/>
      <c r="Q118" s="3"/>
      <c r="R118" s="3"/>
      <c r="S118" s="3"/>
      <c r="T118" s="3"/>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ht="3.9" customHeight="1" x14ac:dyDescent="0.25">
      <c r="A119" s="3"/>
      <c r="B119" s="3"/>
      <c r="C119" s="3"/>
      <c r="D119" s="3"/>
      <c r="E119" s="102"/>
      <c r="F119" s="3"/>
      <c r="G119" s="88"/>
      <c r="H119" s="3"/>
      <c r="I119" s="3"/>
      <c r="J119" s="3"/>
      <c r="K119" s="25"/>
      <c r="L119" s="12"/>
      <c r="M119" s="22"/>
      <c r="N119" s="3"/>
      <c r="O119" s="20"/>
      <c r="P119" s="3"/>
      <c r="Q119" s="3"/>
      <c r="R119" s="3"/>
      <c r="S119" s="3"/>
      <c r="T119" s="3"/>
      <c r="U119" s="3"/>
      <c r="V119" s="3"/>
      <c r="W119" s="49"/>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1"/>
      <c r="AW119" s="3"/>
    </row>
    <row r="120" spans="1:49" s="95" customFormat="1" x14ac:dyDescent="0.25">
      <c r="A120" s="89"/>
      <c r="B120" s="89"/>
      <c r="C120" s="89"/>
      <c r="D120" s="89"/>
      <c r="E120" s="102"/>
      <c r="F120" s="89"/>
      <c r="G120" s="88"/>
      <c r="H120" s="90" t="str">
        <f>KPI!$E$46</f>
        <v>расчет суммы доплат по материалам</v>
      </c>
      <c r="I120" s="89"/>
      <c r="J120" s="89"/>
      <c r="K120" s="91" t="str">
        <f>IF(H120="","",INDEX(KPI!$H:$H,SUMIFS(KPI!$C:$C,KPI!$E:$E,H120)))</f>
        <v>тыс.руб.</v>
      </c>
      <c r="L120" s="25"/>
      <c r="M120" s="119"/>
      <c r="N120" s="90"/>
      <c r="O120" s="117"/>
      <c r="P120" s="89"/>
      <c r="Q120" s="89"/>
      <c r="R120" s="92">
        <f>SUMIFS($W120:$AV120,$W$2:$AV$2,R$2)</f>
        <v>0</v>
      </c>
      <c r="S120" s="89"/>
      <c r="T120" s="92">
        <f>SUMIFS($W120:$AV120,$W$2:$AV$2,T$2)</f>
        <v>0</v>
      </c>
      <c r="U120" s="89"/>
      <c r="V120" s="89"/>
      <c r="W120" s="116"/>
      <c r="X120" s="93">
        <f>IF(X$7="",0,X84*$N$118)</f>
        <v>0</v>
      </c>
      <c r="Y120" s="93">
        <f t="shared" ref="Y120:AU120" si="70">IF(Y$7="",0,Y84*$N$118)</f>
        <v>0</v>
      </c>
      <c r="Z120" s="93">
        <f t="shared" si="70"/>
        <v>0</v>
      </c>
      <c r="AA120" s="93">
        <f t="shared" si="70"/>
        <v>0</v>
      </c>
      <c r="AB120" s="93">
        <f t="shared" si="70"/>
        <v>0</v>
      </c>
      <c r="AC120" s="93">
        <f t="shared" si="70"/>
        <v>0</v>
      </c>
      <c r="AD120" s="93">
        <f t="shared" si="70"/>
        <v>0</v>
      </c>
      <c r="AE120" s="93">
        <f t="shared" si="70"/>
        <v>0</v>
      </c>
      <c r="AF120" s="93">
        <f t="shared" si="70"/>
        <v>0</v>
      </c>
      <c r="AG120" s="93">
        <f t="shared" si="70"/>
        <v>0</v>
      </c>
      <c r="AH120" s="93">
        <f t="shared" si="70"/>
        <v>0</v>
      </c>
      <c r="AI120" s="93">
        <f t="shared" si="70"/>
        <v>0</v>
      </c>
      <c r="AJ120" s="93">
        <f t="shared" si="70"/>
        <v>0</v>
      </c>
      <c r="AK120" s="93">
        <f t="shared" si="70"/>
        <v>0</v>
      </c>
      <c r="AL120" s="93">
        <f t="shared" si="70"/>
        <v>0</v>
      </c>
      <c r="AM120" s="93">
        <f t="shared" si="70"/>
        <v>0</v>
      </c>
      <c r="AN120" s="93">
        <f t="shared" si="70"/>
        <v>0</v>
      </c>
      <c r="AO120" s="93">
        <f t="shared" si="70"/>
        <v>0</v>
      </c>
      <c r="AP120" s="93">
        <f t="shared" si="70"/>
        <v>0</v>
      </c>
      <c r="AQ120" s="93">
        <f t="shared" si="70"/>
        <v>0</v>
      </c>
      <c r="AR120" s="93">
        <f t="shared" si="70"/>
        <v>0</v>
      </c>
      <c r="AS120" s="93">
        <f t="shared" si="70"/>
        <v>0</v>
      </c>
      <c r="AT120" s="93">
        <f t="shared" si="70"/>
        <v>0</v>
      </c>
      <c r="AU120" s="93">
        <f t="shared" si="70"/>
        <v>0</v>
      </c>
      <c r="AV120" s="94"/>
      <c r="AW120" s="89"/>
    </row>
    <row r="121" spans="1:49" ht="3.9" customHeight="1" x14ac:dyDescent="0.25">
      <c r="A121" s="3"/>
      <c r="B121" s="3"/>
      <c r="C121" s="3"/>
      <c r="D121" s="3"/>
      <c r="E121" s="102"/>
      <c r="F121" s="3"/>
      <c r="G121" s="3"/>
      <c r="H121" s="8"/>
      <c r="I121" s="3"/>
      <c r="J121" s="3"/>
      <c r="K121" s="25"/>
      <c r="L121" s="12"/>
      <c r="M121" s="22"/>
      <c r="N121" s="3"/>
      <c r="O121" s="20"/>
      <c r="P121" s="3"/>
      <c r="Q121" s="3"/>
      <c r="R121" s="8"/>
      <c r="S121" s="3"/>
      <c r="T121" s="8"/>
      <c r="U121" s="3"/>
      <c r="V121" s="3"/>
      <c r="W121" s="49"/>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1"/>
      <c r="AW121" s="3"/>
    </row>
    <row r="122" spans="1:49" ht="3.9" customHeight="1" x14ac:dyDescent="0.25">
      <c r="A122" s="3"/>
      <c r="B122" s="3"/>
      <c r="C122" s="3"/>
      <c r="D122" s="3"/>
      <c r="E122" s="102"/>
      <c r="F122" s="3"/>
      <c r="G122" s="3"/>
      <c r="H122" s="3"/>
      <c r="I122" s="3"/>
      <c r="J122" s="3"/>
      <c r="K122" s="25"/>
      <c r="L122" s="12"/>
      <c r="M122" s="22"/>
      <c r="N122" s="3"/>
      <c r="O122" s="20"/>
      <c r="P122" s="3"/>
      <c r="Q122" s="3"/>
      <c r="R122" s="3"/>
      <c r="S122" s="3"/>
      <c r="T122" s="3"/>
      <c r="U122" s="3"/>
      <c r="V122" s="3"/>
      <c r="W122" s="49"/>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1"/>
      <c r="AW122" s="3"/>
    </row>
    <row r="123" spans="1:49" x14ac:dyDescent="0.25">
      <c r="A123" s="3"/>
      <c r="B123" s="3"/>
      <c r="C123" s="3"/>
      <c r="D123" s="3"/>
      <c r="E123" s="102"/>
      <c r="F123" s="3"/>
      <c r="G123" s="88"/>
      <c r="H123" s="4" t="str">
        <f>KPI!$E$47</f>
        <v>оборач-сть доплат в закупках материалов</v>
      </c>
      <c r="I123" s="4"/>
      <c r="J123" s="4"/>
      <c r="K123" s="24" t="str">
        <f>IF(H123="","",INDEX(KPI!$H:$H,SUMIFS(KPI!$C:$C,KPI!$E:$E,H123)))</f>
        <v>мес</v>
      </c>
      <c r="L123" s="24"/>
      <c r="M123" s="22" t="s">
        <v>1</v>
      </c>
      <c r="N123" s="79"/>
      <c r="O123" s="20"/>
      <c r="P123" s="3"/>
      <c r="Q123" s="3"/>
      <c r="R123" s="3"/>
      <c r="S123" s="3"/>
      <c r="T123" s="3"/>
      <c r="U123" s="3"/>
      <c r="V123" s="3"/>
      <c r="W123" s="49"/>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c r="AW123" s="3"/>
    </row>
    <row r="124" spans="1:49" ht="3.9" customHeight="1" x14ac:dyDescent="0.25">
      <c r="A124" s="3"/>
      <c r="B124" s="3"/>
      <c r="C124" s="3"/>
      <c r="D124" s="3"/>
      <c r="E124" s="102"/>
      <c r="F124" s="3"/>
      <c r="G124" s="88"/>
      <c r="H124" s="3"/>
      <c r="I124" s="3"/>
      <c r="J124" s="3"/>
      <c r="K124" s="25"/>
      <c r="L124" s="12"/>
      <c r="M124" s="22"/>
      <c r="N124" s="3"/>
      <c r="O124" s="20"/>
      <c r="P124" s="3"/>
      <c r="Q124" s="3"/>
      <c r="R124" s="3"/>
      <c r="S124" s="3"/>
      <c r="T124" s="3"/>
      <c r="U124" s="3"/>
      <c r="V124" s="3"/>
      <c r="W124" s="49"/>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1"/>
      <c r="AW124" s="3"/>
    </row>
    <row r="125" spans="1:49" s="5" customFormat="1" x14ac:dyDescent="0.25">
      <c r="A125" s="4"/>
      <c r="B125" s="4"/>
      <c r="C125" s="4"/>
      <c r="D125" s="4"/>
      <c r="E125" s="103"/>
      <c r="F125" s="4"/>
      <c r="G125" s="62" t="str">
        <f>структура!$AL$19</f>
        <v>CFout</v>
      </c>
      <c r="H125" s="64" t="str">
        <f>KPI!$E$48</f>
        <v>отток ДС на расчет с поставщ-ми за материалы</v>
      </c>
      <c r="I125" s="4"/>
      <c r="J125" s="4"/>
      <c r="K125" s="65" t="str">
        <f>IF(H125="","",INDEX(KPI!$H:$H,SUMIFS(KPI!$C:$C,KPI!$E:$E,H125)))</f>
        <v>тыс.руб.</v>
      </c>
      <c r="L125" s="24"/>
      <c r="M125" s="22"/>
      <c r="N125" s="64"/>
      <c r="O125" s="20"/>
      <c r="P125" s="4"/>
      <c r="Q125" s="4"/>
      <c r="R125" s="66">
        <f>SUMIFS($W125:$AV125,$W$2:$AV$2,R$2)</f>
        <v>0</v>
      </c>
      <c r="S125" s="4"/>
      <c r="T125" s="66">
        <f>SUMIFS($W125:$AV125,$W$2:$AV$2,T$2)</f>
        <v>0</v>
      </c>
      <c r="U125" s="4"/>
      <c r="V125" s="4"/>
      <c r="W125" s="49"/>
      <c r="X125" s="67">
        <f>IF(X$7="",0,IF(X$1=1,SUMIFS($120:$120,$1:$1,"&gt;="&amp;1,$1:$1,"&lt;="&amp;INT(-$N$123))+(-$N$123-INT(-$N$123))*SUMIFS($120:$120,$1:$1,INT(-$N$123)+1),0)+(-$N$123-INT(-$N$123))*SUMIFS($120:$120,$1:$1,X$1+INT(-$N$123)+1)+(INT(-$N$123)+1+$N$123)*SUMIFS($120:$120,$1:$1,X$1+INT(-$N$123)))</f>
        <v>0</v>
      </c>
      <c r="Y125" s="67">
        <f t="shared" ref="Y125:AU125" si="71">IF(Y$7="",0,IF(Y$1=1,SUMIFS($120:$120,$1:$1,"&gt;="&amp;1,$1:$1,"&lt;="&amp;INT(-$N$123))+(-$N$123-INT(-$N$123))*SUMIFS($120:$120,$1:$1,INT(-$N$123)+1),0)+(-$N$123-INT(-$N$123))*SUMIFS($120:$120,$1:$1,Y$1+INT(-$N$123)+1)+(INT(-$N$123)+1+$N$123)*SUMIFS($120:$120,$1:$1,Y$1+INT(-$N$123)))</f>
        <v>0</v>
      </c>
      <c r="Z125" s="67">
        <f t="shared" si="71"/>
        <v>0</v>
      </c>
      <c r="AA125" s="67">
        <f t="shared" si="71"/>
        <v>0</v>
      </c>
      <c r="AB125" s="67">
        <f t="shared" si="71"/>
        <v>0</v>
      </c>
      <c r="AC125" s="67">
        <f t="shared" si="71"/>
        <v>0</v>
      </c>
      <c r="AD125" s="67">
        <f t="shared" si="71"/>
        <v>0</v>
      </c>
      <c r="AE125" s="67">
        <f t="shared" si="71"/>
        <v>0</v>
      </c>
      <c r="AF125" s="67">
        <f t="shared" si="71"/>
        <v>0</v>
      </c>
      <c r="AG125" s="67">
        <f t="shared" si="71"/>
        <v>0</v>
      </c>
      <c r="AH125" s="67">
        <f t="shared" si="71"/>
        <v>0</v>
      </c>
      <c r="AI125" s="67">
        <f t="shared" si="71"/>
        <v>0</v>
      </c>
      <c r="AJ125" s="67">
        <f t="shared" si="71"/>
        <v>0</v>
      </c>
      <c r="AK125" s="67">
        <f t="shared" si="71"/>
        <v>0</v>
      </c>
      <c r="AL125" s="67">
        <f t="shared" si="71"/>
        <v>0</v>
      </c>
      <c r="AM125" s="67">
        <f t="shared" si="71"/>
        <v>0</v>
      </c>
      <c r="AN125" s="67">
        <f t="shared" si="71"/>
        <v>0</v>
      </c>
      <c r="AO125" s="67">
        <f t="shared" si="71"/>
        <v>0</v>
      </c>
      <c r="AP125" s="67">
        <f t="shared" si="71"/>
        <v>0</v>
      </c>
      <c r="AQ125" s="67">
        <f t="shared" si="71"/>
        <v>0</v>
      </c>
      <c r="AR125" s="67">
        <f t="shared" si="71"/>
        <v>0</v>
      </c>
      <c r="AS125" s="67">
        <f t="shared" si="71"/>
        <v>0</v>
      </c>
      <c r="AT125" s="67">
        <f t="shared" si="71"/>
        <v>0</v>
      </c>
      <c r="AU125" s="67">
        <f t="shared" si="71"/>
        <v>0</v>
      </c>
      <c r="AV125" s="43"/>
      <c r="AW125" s="4"/>
    </row>
    <row r="126" spans="1:49" ht="3.9" customHeight="1" x14ac:dyDescent="0.25">
      <c r="A126" s="3"/>
      <c r="B126" s="3"/>
      <c r="C126" s="3"/>
      <c r="D126" s="3"/>
      <c r="E126" s="102"/>
      <c r="F126" s="3"/>
      <c r="G126" s="88"/>
      <c r="H126" s="80"/>
      <c r="I126" s="3"/>
      <c r="J126" s="3"/>
      <c r="K126" s="25"/>
      <c r="L126" s="12"/>
      <c r="M126" s="22"/>
      <c r="N126" s="3"/>
      <c r="O126" s="20"/>
      <c r="P126" s="3"/>
      <c r="Q126" s="3"/>
      <c r="R126" s="80"/>
      <c r="S126" s="3"/>
      <c r="T126" s="80"/>
      <c r="U126" s="3"/>
      <c r="V126" s="3"/>
      <c r="W126" s="49"/>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1"/>
      <c r="AW126" s="3"/>
    </row>
    <row r="127" spans="1:49" ht="8.1" customHeight="1" x14ac:dyDescent="0.25">
      <c r="A127" s="3"/>
      <c r="B127" s="3"/>
      <c r="C127" s="3"/>
      <c r="D127" s="3"/>
      <c r="E127" s="102"/>
      <c r="F127" s="3"/>
      <c r="G127" s="3"/>
      <c r="H127" s="3"/>
      <c r="I127" s="3"/>
      <c r="J127" s="3"/>
      <c r="K127" s="25"/>
      <c r="L127" s="12"/>
      <c r="M127" s="22"/>
      <c r="N127" s="3"/>
      <c r="O127" s="20"/>
      <c r="P127" s="3"/>
      <c r="Q127" s="3"/>
      <c r="R127" s="3"/>
      <c r="S127" s="3"/>
      <c r="T127" s="3"/>
      <c r="U127" s="3"/>
      <c r="V127" s="3"/>
      <c r="W127" s="49"/>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1"/>
      <c r="AW127" s="3"/>
    </row>
    <row r="128" spans="1:49" x14ac:dyDescent="0.25">
      <c r="A128" s="3"/>
      <c r="B128" s="3"/>
      <c r="C128" s="3"/>
      <c r="D128" s="3"/>
      <c r="E128" s="102"/>
      <c r="F128" s="3"/>
      <c r="G128" s="88"/>
      <c r="H128" s="4" t="str">
        <f>KPI!$E$49</f>
        <v>средний размер предоплат за изготовление</v>
      </c>
      <c r="I128" s="4"/>
      <c r="J128" s="4"/>
      <c r="K128" s="24" t="str">
        <f>IF(H128="","",INDEX(KPI!$H:$H,SUMIFS(KPI!$C:$C,KPI!$E:$E,H128)))</f>
        <v>%</v>
      </c>
      <c r="L128" s="24"/>
      <c r="M128" s="22" t="s">
        <v>1</v>
      </c>
      <c r="N128" s="48"/>
      <c r="O128" s="20"/>
      <c r="P128" s="3"/>
      <c r="Q128" s="3"/>
      <c r="R128" s="3"/>
      <c r="S128" s="3"/>
      <c r="T128" s="3"/>
      <c r="U128" s="3"/>
      <c r="V128" s="3"/>
      <c r="W128" s="49"/>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1"/>
      <c r="AW128" s="3"/>
    </row>
    <row r="129" spans="1:49" ht="3.9" customHeight="1" x14ac:dyDescent="0.25">
      <c r="A129" s="3"/>
      <c r="B129" s="3"/>
      <c r="C129" s="3"/>
      <c r="D129" s="3"/>
      <c r="E129" s="102"/>
      <c r="F129" s="3"/>
      <c r="G129" s="88"/>
      <c r="H129" s="3"/>
      <c r="I129" s="3"/>
      <c r="J129" s="3"/>
      <c r="K129" s="25"/>
      <c r="L129" s="12"/>
      <c r="M129" s="22"/>
      <c r="N129" s="3"/>
      <c r="O129" s="20"/>
      <c r="P129" s="3"/>
      <c r="Q129" s="3"/>
      <c r="R129" s="3"/>
      <c r="S129" s="3"/>
      <c r="T129" s="3"/>
      <c r="U129" s="3"/>
      <c r="V129" s="3"/>
      <c r="W129" s="49"/>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1"/>
      <c r="AW129" s="3"/>
    </row>
    <row r="130" spans="1:49" s="95" customFormat="1" x14ac:dyDescent="0.25">
      <c r="A130" s="89"/>
      <c r="B130" s="89"/>
      <c r="C130" s="89"/>
      <c r="D130" s="89"/>
      <c r="E130" s="102"/>
      <c r="F130" s="89"/>
      <c r="G130" s="88"/>
      <c r="H130" s="90" t="str">
        <f>KPI!$E$50</f>
        <v>расчет суммы предоплат за изготовление</v>
      </c>
      <c r="I130" s="89"/>
      <c r="J130" s="89"/>
      <c r="K130" s="91" t="str">
        <f>IF(H130="","",INDEX(KPI!$H:$H,SUMIFS(KPI!$C:$C,KPI!$E:$E,H130)))</f>
        <v>тыс.руб.</v>
      </c>
      <c r="L130" s="25"/>
      <c r="M130" s="119"/>
      <c r="N130" s="90"/>
      <c r="O130" s="117"/>
      <c r="P130" s="89"/>
      <c r="Q130" s="89"/>
      <c r="R130" s="92">
        <f>SUMIFS($W130:$AV130,$W$2:$AV$2,R$2)</f>
        <v>0</v>
      </c>
      <c r="S130" s="89"/>
      <c r="T130" s="92">
        <f>SUMIFS($W130:$AV130,$W$2:$AV$2,T$2)</f>
        <v>0</v>
      </c>
      <c r="U130" s="89"/>
      <c r="V130" s="89"/>
      <c r="W130" s="116"/>
      <c r="X130" s="93">
        <f>IF(X$7="",0,X89*$N$128)</f>
        <v>0</v>
      </c>
      <c r="Y130" s="93">
        <f t="shared" ref="Y130:AU130" si="72">IF(Y$7="",0,Y89*$N$128)</f>
        <v>0</v>
      </c>
      <c r="Z130" s="93">
        <f t="shared" si="72"/>
        <v>0</v>
      </c>
      <c r="AA130" s="93">
        <f t="shared" si="72"/>
        <v>0</v>
      </c>
      <c r="AB130" s="93">
        <f t="shared" si="72"/>
        <v>0</v>
      </c>
      <c r="AC130" s="93">
        <f t="shared" si="72"/>
        <v>0</v>
      </c>
      <c r="AD130" s="93">
        <f t="shared" si="72"/>
        <v>0</v>
      </c>
      <c r="AE130" s="93">
        <f t="shared" si="72"/>
        <v>0</v>
      </c>
      <c r="AF130" s="93">
        <f t="shared" si="72"/>
        <v>0</v>
      </c>
      <c r="AG130" s="93">
        <f t="shared" si="72"/>
        <v>0</v>
      </c>
      <c r="AH130" s="93">
        <f t="shared" si="72"/>
        <v>0</v>
      </c>
      <c r="AI130" s="93">
        <f t="shared" si="72"/>
        <v>0</v>
      </c>
      <c r="AJ130" s="93">
        <f t="shared" si="72"/>
        <v>0</v>
      </c>
      <c r="AK130" s="93">
        <f t="shared" si="72"/>
        <v>0</v>
      </c>
      <c r="AL130" s="93">
        <f t="shared" si="72"/>
        <v>0</v>
      </c>
      <c r="AM130" s="93">
        <f t="shared" si="72"/>
        <v>0</v>
      </c>
      <c r="AN130" s="93">
        <f t="shared" si="72"/>
        <v>0</v>
      </c>
      <c r="AO130" s="93">
        <f t="shared" si="72"/>
        <v>0</v>
      </c>
      <c r="AP130" s="93">
        <f t="shared" si="72"/>
        <v>0</v>
      </c>
      <c r="AQ130" s="93">
        <f t="shared" si="72"/>
        <v>0</v>
      </c>
      <c r="AR130" s="93">
        <f t="shared" si="72"/>
        <v>0</v>
      </c>
      <c r="AS130" s="93">
        <f t="shared" si="72"/>
        <v>0</v>
      </c>
      <c r="AT130" s="93">
        <f t="shared" si="72"/>
        <v>0</v>
      </c>
      <c r="AU130" s="93">
        <f t="shared" si="72"/>
        <v>0</v>
      </c>
      <c r="AV130" s="94"/>
      <c r="AW130" s="89"/>
    </row>
    <row r="131" spans="1:49" ht="3.9" customHeight="1" x14ac:dyDescent="0.25">
      <c r="A131" s="3"/>
      <c r="B131" s="3"/>
      <c r="C131" s="3"/>
      <c r="D131" s="3"/>
      <c r="E131" s="102"/>
      <c r="F131" s="3"/>
      <c r="G131" s="3"/>
      <c r="H131" s="8"/>
      <c r="I131" s="3"/>
      <c r="J131" s="3"/>
      <c r="K131" s="25"/>
      <c r="L131" s="12"/>
      <c r="M131" s="22"/>
      <c r="N131" s="3"/>
      <c r="O131" s="20"/>
      <c r="P131" s="3"/>
      <c r="Q131" s="3"/>
      <c r="R131" s="8"/>
      <c r="S131" s="3"/>
      <c r="T131" s="8"/>
      <c r="U131" s="3"/>
      <c r="V131" s="3"/>
      <c r="W131" s="49"/>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1"/>
      <c r="AW131" s="3"/>
    </row>
    <row r="132" spans="1:49" ht="3.9" customHeight="1" x14ac:dyDescent="0.25">
      <c r="A132" s="3"/>
      <c r="B132" s="3"/>
      <c r="C132" s="3"/>
      <c r="D132" s="3"/>
      <c r="E132" s="102"/>
      <c r="F132" s="3"/>
      <c r="G132" s="3"/>
      <c r="H132" s="3"/>
      <c r="I132" s="3"/>
      <c r="J132" s="3"/>
      <c r="K132" s="25"/>
      <c r="L132" s="12"/>
      <c r="M132" s="22"/>
      <c r="N132" s="3"/>
      <c r="O132" s="20"/>
      <c r="P132" s="3"/>
      <c r="Q132" s="3"/>
      <c r="R132" s="3"/>
      <c r="S132" s="3"/>
      <c r="T132" s="3"/>
      <c r="U132" s="3"/>
      <c r="V132" s="3"/>
      <c r="W132" s="49"/>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1"/>
      <c r="AW132" s="3"/>
    </row>
    <row r="133" spans="1:49" x14ac:dyDescent="0.25">
      <c r="A133" s="3"/>
      <c r="B133" s="3"/>
      <c r="C133" s="3"/>
      <c r="D133" s="3"/>
      <c r="E133" s="102"/>
      <c r="F133" s="3"/>
      <c r="G133" s="88"/>
      <c r="H133" s="4" t="str">
        <f>KPI!$E$51</f>
        <v>оборач-сть предоплат в изготовлении</v>
      </c>
      <c r="I133" s="4"/>
      <c r="J133" s="4"/>
      <c r="K133" s="24" t="str">
        <f>IF(H133="","",INDEX(KPI!$H:$H,SUMIFS(KPI!$C:$C,KPI!$E:$E,H133)))</f>
        <v>мес</v>
      </c>
      <c r="L133" s="24"/>
      <c r="M133" s="22" t="s">
        <v>1</v>
      </c>
      <c r="N133" s="79"/>
      <c r="O133" s="20"/>
      <c r="P133" s="3"/>
      <c r="Q133" s="3"/>
      <c r="R133" s="3"/>
      <c r="S133" s="3"/>
      <c r="T133" s="3"/>
      <c r="U133" s="3"/>
      <c r="V133" s="3"/>
      <c r="W133" s="49"/>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1"/>
      <c r="AW133" s="3"/>
    </row>
    <row r="134" spans="1:49" ht="3.9" customHeight="1" x14ac:dyDescent="0.25">
      <c r="A134" s="3"/>
      <c r="B134" s="3"/>
      <c r="C134" s="3"/>
      <c r="D134" s="3"/>
      <c r="E134" s="102"/>
      <c r="F134" s="3"/>
      <c r="G134" s="88"/>
      <c r="H134" s="3"/>
      <c r="I134" s="3"/>
      <c r="J134" s="3"/>
      <c r="K134" s="25"/>
      <c r="L134" s="12"/>
      <c r="M134" s="22"/>
      <c r="N134" s="3"/>
      <c r="O134" s="20"/>
      <c r="P134" s="3"/>
      <c r="Q134" s="3"/>
      <c r="R134" s="3"/>
      <c r="S134" s="3"/>
      <c r="T134" s="3"/>
      <c r="U134" s="3"/>
      <c r="V134" s="3"/>
      <c r="W134" s="49"/>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1"/>
      <c r="AW134" s="3"/>
    </row>
    <row r="135" spans="1:49" s="5" customFormat="1" x14ac:dyDescent="0.25">
      <c r="A135" s="4"/>
      <c r="B135" s="4"/>
      <c r="C135" s="4"/>
      <c r="D135" s="4"/>
      <c r="E135" s="103"/>
      <c r="F135" s="4"/>
      <c r="G135" s="62" t="str">
        <f>структура!$AL$19</f>
        <v>CFout</v>
      </c>
      <c r="H135" s="64" t="str">
        <f>KPI!$E$52</f>
        <v>отток ДС на авансы подрядчикам по изготовл-ю</v>
      </c>
      <c r="I135" s="4"/>
      <c r="J135" s="4"/>
      <c r="K135" s="65" t="str">
        <f>IF(H135="","",INDEX(KPI!$H:$H,SUMIFS(KPI!$C:$C,KPI!$E:$E,H135)))</f>
        <v>тыс.руб.</v>
      </c>
      <c r="L135" s="24"/>
      <c r="M135" s="22"/>
      <c r="N135" s="64"/>
      <c r="O135" s="20"/>
      <c r="P135" s="4"/>
      <c r="Q135" s="4"/>
      <c r="R135" s="66">
        <f>SUMIFS($W135:$AV135,$W$2:$AV$2,R$2)</f>
        <v>0</v>
      </c>
      <c r="S135" s="4"/>
      <c r="T135" s="66">
        <f>SUMIFS($W135:$AV135,$W$2:$AV$2,T$2)</f>
        <v>0</v>
      </c>
      <c r="U135" s="4"/>
      <c r="V135" s="4"/>
      <c r="W135" s="49"/>
      <c r="X135" s="67">
        <f>IF(X$7="",0,IF(X$1=1,SUMIFS($130:$130,$1:$1,"&gt;="&amp;1,$1:$1,"&lt;="&amp;INT($N$133))+($N$133-INT($N$133))*SUMIFS($130:$130,$1:$1,INT($N$133)+1),0)+($N$133-INT($N$133))*SUMIFS($130:$130,$1:$1,X$1+INT($N$133)+1)+(INT($N$133)+1-$N$133)*SUMIFS($130:$130,$1:$1,X$1+INT($N$133)))</f>
        <v>0</v>
      </c>
      <c r="Y135" s="67">
        <f t="shared" ref="Y135:AU135" si="73">IF(Y$7="",0,IF(Y$1=1,SUMIFS($130:$130,$1:$1,"&gt;="&amp;1,$1:$1,"&lt;="&amp;INT($N$133))+($N$133-INT($N$133))*SUMIFS($130:$130,$1:$1,INT($N$133)+1),0)+($N$133-INT($N$133))*SUMIFS($130:$130,$1:$1,Y$1+INT($N$133)+1)+(INT($N$133)+1-$N$133)*SUMIFS($130:$130,$1:$1,Y$1+INT($N$133)))</f>
        <v>0</v>
      </c>
      <c r="Z135" s="67">
        <f>IF(Z$7="",0,IF(Z$1=1,SUMIFS($130:$130,$1:$1,"&gt;="&amp;1,$1:$1,"&lt;="&amp;INT($N$133))+($N$133-INT($N$133))*SUMIFS($130:$130,$1:$1,INT($N$133)+1),0)+($N$133-INT($N$133))*SUMIFS($130:$130,$1:$1,Z$1+INT($N$133)+1)+(INT($N$133)+1-$N$133)*SUMIFS($130:$130,$1:$1,Z$1+INT($N$133)))</f>
        <v>0</v>
      </c>
      <c r="AA135" s="67">
        <f t="shared" si="73"/>
        <v>0</v>
      </c>
      <c r="AB135" s="67">
        <f t="shared" si="73"/>
        <v>0</v>
      </c>
      <c r="AC135" s="67">
        <f t="shared" si="73"/>
        <v>0</v>
      </c>
      <c r="AD135" s="67">
        <f t="shared" si="73"/>
        <v>0</v>
      </c>
      <c r="AE135" s="67">
        <f t="shared" si="73"/>
        <v>0</v>
      </c>
      <c r="AF135" s="67">
        <f t="shared" si="73"/>
        <v>0</v>
      </c>
      <c r="AG135" s="67">
        <f t="shared" si="73"/>
        <v>0</v>
      </c>
      <c r="AH135" s="67">
        <f t="shared" si="73"/>
        <v>0</v>
      </c>
      <c r="AI135" s="67">
        <f t="shared" si="73"/>
        <v>0</v>
      </c>
      <c r="AJ135" s="67">
        <f t="shared" si="73"/>
        <v>0</v>
      </c>
      <c r="AK135" s="67">
        <f t="shared" si="73"/>
        <v>0</v>
      </c>
      <c r="AL135" s="67">
        <f t="shared" si="73"/>
        <v>0</v>
      </c>
      <c r="AM135" s="67">
        <f t="shared" si="73"/>
        <v>0</v>
      </c>
      <c r="AN135" s="67">
        <f t="shared" si="73"/>
        <v>0</v>
      </c>
      <c r="AO135" s="67">
        <f t="shared" si="73"/>
        <v>0</v>
      </c>
      <c r="AP135" s="67">
        <f t="shared" si="73"/>
        <v>0</v>
      </c>
      <c r="AQ135" s="67">
        <f t="shared" si="73"/>
        <v>0</v>
      </c>
      <c r="AR135" s="67">
        <f t="shared" si="73"/>
        <v>0</v>
      </c>
      <c r="AS135" s="67">
        <f t="shared" si="73"/>
        <v>0</v>
      </c>
      <c r="AT135" s="67">
        <f t="shared" si="73"/>
        <v>0</v>
      </c>
      <c r="AU135" s="67">
        <f t="shared" si="73"/>
        <v>0</v>
      </c>
      <c r="AV135" s="43"/>
      <c r="AW135" s="4"/>
    </row>
    <row r="136" spans="1:49" ht="3.9" customHeight="1" x14ac:dyDescent="0.25">
      <c r="A136" s="3"/>
      <c r="B136" s="3"/>
      <c r="C136" s="3"/>
      <c r="D136" s="3"/>
      <c r="E136" s="102"/>
      <c r="F136" s="3"/>
      <c r="G136" s="88"/>
      <c r="H136" s="80"/>
      <c r="I136" s="3"/>
      <c r="J136" s="3"/>
      <c r="K136" s="25"/>
      <c r="L136" s="12"/>
      <c r="M136" s="22"/>
      <c r="N136" s="3"/>
      <c r="O136" s="20"/>
      <c r="P136" s="3"/>
      <c r="Q136" s="3"/>
      <c r="R136" s="80"/>
      <c r="S136" s="3"/>
      <c r="T136" s="80"/>
      <c r="U136" s="3"/>
      <c r="V136" s="3"/>
      <c r="W136" s="49"/>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1"/>
      <c r="AW136" s="3"/>
    </row>
    <row r="137" spans="1:49" ht="3.9" customHeight="1" x14ac:dyDescent="0.25">
      <c r="A137" s="3"/>
      <c r="B137" s="3"/>
      <c r="C137" s="3"/>
      <c r="D137" s="3"/>
      <c r="E137" s="102"/>
      <c r="F137" s="3"/>
      <c r="G137" s="88"/>
      <c r="H137" s="3"/>
      <c r="I137" s="3"/>
      <c r="J137" s="3"/>
      <c r="K137" s="25"/>
      <c r="L137" s="12"/>
      <c r="M137" s="22"/>
      <c r="N137" s="3"/>
      <c r="O137" s="20"/>
      <c r="P137" s="3"/>
      <c r="Q137" s="3"/>
      <c r="R137" s="3"/>
      <c r="S137" s="3"/>
      <c r="T137" s="3"/>
      <c r="U137" s="3"/>
      <c r="V137" s="3"/>
      <c r="W137" s="49"/>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1"/>
      <c r="AW137" s="3"/>
    </row>
    <row r="138" spans="1:49" x14ac:dyDescent="0.25">
      <c r="A138" s="3"/>
      <c r="B138" s="3"/>
      <c r="C138" s="3"/>
      <c r="D138" s="3"/>
      <c r="E138" s="102"/>
      <c r="F138" s="3"/>
      <c r="G138" s="88"/>
      <c r="H138" s="4" t="str">
        <f>KPI!$E$53</f>
        <v>средний размер доплат за изготовление</v>
      </c>
      <c r="I138" s="4"/>
      <c r="J138" s="4"/>
      <c r="K138" s="24" t="str">
        <f>IF(H138="","",INDEX(KPI!$H:$H,SUMIFS(KPI!$C:$C,KPI!$E:$E,H138)))</f>
        <v>%</v>
      </c>
      <c r="L138" s="24"/>
      <c r="M138" s="22"/>
      <c r="N138" s="54">
        <f>100%-N128</f>
        <v>1</v>
      </c>
      <c r="O138" s="20"/>
      <c r="P138" s="3"/>
      <c r="Q138" s="3"/>
      <c r="R138" s="3"/>
      <c r="S138" s="3"/>
      <c r="T138" s="3"/>
      <c r="U138" s="3"/>
      <c r="V138" s="3"/>
      <c r="W138" s="49"/>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1"/>
      <c r="AW138" s="3"/>
    </row>
    <row r="139" spans="1:49" ht="3.9" customHeight="1" x14ac:dyDescent="0.25">
      <c r="A139" s="3"/>
      <c r="B139" s="3"/>
      <c r="C139" s="3"/>
      <c r="D139" s="3"/>
      <c r="E139" s="102"/>
      <c r="F139" s="3"/>
      <c r="G139" s="88"/>
      <c r="H139" s="3"/>
      <c r="I139" s="3"/>
      <c r="J139" s="3"/>
      <c r="K139" s="25"/>
      <c r="L139" s="12"/>
      <c r="M139" s="22"/>
      <c r="N139" s="3"/>
      <c r="O139" s="20"/>
      <c r="P139" s="3"/>
      <c r="Q139" s="3"/>
      <c r="R139" s="3"/>
      <c r="S139" s="3"/>
      <c r="T139" s="3"/>
      <c r="U139" s="3"/>
      <c r="V139" s="3"/>
      <c r="W139" s="49"/>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1"/>
      <c r="AW139" s="3"/>
    </row>
    <row r="140" spans="1:49" s="95" customFormat="1" x14ac:dyDescent="0.25">
      <c r="A140" s="89"/>
      <c r="B140" s="89"/>
      <c r="C140" s="89"/>
      <c r="D140" s="89"/>
      <c r="E140" s="102"/>
      <c r="F140" s="89"/>
      <c r="G140" s="88"/>
      <c r="H140" s="90" t="str">
        <f>KPI!$E$54</f>
        <v>расчет суммы доплат за изготовление</v>
      </c>
      <c r="I140" s="89"/>
      <c r="J140" s="89"/>
      <c r="K140" s="91" t="str">
        <f>IF(H140="","",INDEX(KPI!$H:$H,SUMIFS(KPI!$C:$C,KPI!$E:$E,H140)))</f>
        <v>тыс.руб.</v>
      </c>
      <c r="L140" s="25"/>
      <c r="M140" s="119"/>
      <c r="N140" s="90"/>
      <c r="O140" s="117"/>
      <c r="P140" s="89"/>
      <c r="Q140" s="89"/>
      <c r="R140" s="92">
        <f>SUMIFS($W140:$AV140,$W$2:$AV$2,R$2)</f>
        <v>0</v>
      </c>
      <c r="S140" s="89"/>
      <c r="T140" s="92">
        <f>SUMIFS($W140:$AV140,$W$2:$AV$2,T$2)</f>
        <v>0</v>
      </c>
      <c r="U140" s="89"/>
      <c r="V140" s="89"/>
      <c r="W140" s="116"/>
      <c r="X140" s="93">
        <f>IF(X$7="",0,X89*$N$138)</f>
        <v>0</v>
      </c>
      <c r="Y140" s="93">
        <f t="shared" ref="Y140:AU140" si="74">IF(Y$7="",0,Y89*$N$138)</f>
        <v>0</v>
      </c>
      <c r="Z140" s="93">
        <f t="shared" si="74"/>
        <v>0</v>
      </c>
      <c r="AA140" s="93">
        <f t="shared" si="74"/>
        <v>0</v>
      </c>
      <c r="AB140" s="93">
        <f t="shared" si="74"/>
        <v>0</v>
      </c>
      <c r="AC140" s="93">
        <f t="shared" si="74"/>
        <v>0</v>
      </c>
      <c r="AD140" s="93">
        <f t="shared" si="74"/>
        <v>0</v>
      </c>
      <c r="AE140" s="93">
        <f t="shared" si="74"/>
        <v>0</v>
      </c>
      <c r="AF140" s="93">
        <f t="shared" si="74"/>
        <v>0</v>
      </c>
      <c r="AG140" s="93">
        <f t="shared" si="74"/>
        <v>0</v>
      </c>
      <c r="AH140" s="93">
        <f t="shared" si="74"/>
        <v>0</v>
      </c>
      <c r="AI140" s="93">
        <f t="shared" si="74"/>
        <v>0</v>
      </c>
      <c r="AJ140" s="93">
        <f t="shared" si="74"/>
        <v>0</v>
      </c>
      <c r="AK140" s="93">
        <f t="shared" si="74"/>
        <v>0</v>
      </c>
      <c r="AL140" s="93">
        <f t="shared" si="74"/>
        <v>0</v>
      </c>
      <c r="AM140" s="93">
        <f t="shared" si="74"/>
        <v>0</v>
      </c>
      <c r="AN140" s="93">
        <f t="shared" si="74"/>
        <v>0</v>
      </c>
      <c r="AO140" s="93">
        <f t="shared" si="74"/>
        <v>0</v>
      </c>
      <c r="AP140" s="93">
        <f t="shared" si="74"/>
        <v>0</v>
      </c>
      <c r="AQ140" s="93">
        <f t="shared" si="74"/>
        <v>0</v>
      </c>
      <c r="AR140" s="93">
        <f t="shared" si="74"/>
        <v>0</v>
      </c>
      <c r="AS140" s="93">
        <f t="shared" si="74"/>
        <v>0</v>
      </c>
      <c r="AT140" s="93">
        <f t="shared" si="74"/>
        <v>0</v>
      </c>
      <c r="AU140" s="93">
        <f t="shared" si="74"/>
        <v>0</v>
      </c>
      <c r="AV140" s="94"/>
      <c r="AW140" s="89"/>
    </row>
    <row r="141" spans="1:49" ht="3.9" customHeight="1" x14ac:dyDescent="0.25">
      <c r="A141" s="3"/>
      <c r="B141" s="3"/>
      <c r="C141" s="3"/>
      <c r="D141" s="3"/>
      <c r="E141" s="102"/>
      <c r="F141" s="3"/>
      <c r="G141" s="3"/>
      <c r="H141" s="8"/>
      <c r="I141" s="3"/>
      <c r="J141" s="3"/>
      <c r="K141" s="25"/>
      <c r="L141" s="12"/>
      <c r="M141" s="22"/>
      <c r="N141" s="3"/>
      <c r="O141" s="20"/>
      <c r="P141" s="3"/>
      <c r="Q141" s="3"/>
      <c r="R141" s="8"/>
      <c r="S141" s="3"/>
      <c r="T141" s="8"/>
      <c r="U141" s="3"/>
      <c r="V141" s="3"/>
      <c r="W141" s="49"/>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1"/>
      <c r="AW141" s="3"/>
    </row>
    <row r="142" spans="1:49" ht="3.9" customHeight="1" x14ac:dyDescent="0.25">
      <c r="A142" s="3"/>
      <c r="B142" s="3"/>
      <c r="C142" s="3"/>
      <c r="D142" s="3"/>
      <c r="E142" s="102"/>
      <c r="F142" s="3"/>
      <c r="G142" s="3"/>
      <c r="H142" s="3"/>
      <c r="I142" s="3"/>
      <c r="J142" s="3"/>
      <c r="K142" s="25"/>
      <c r="L142" s="12"/>
      <c r="M142" s="22"/>
      <c r="N142" s="3"/>
      <c r="O142" s="20"/>
      <c r="P142" s="3"/>
      <c r="Q142" s="3"/>
      <c r="R142" s="3"/>
      <c r="S142" s="3"/>
      <c r="T142" s="3"/>
      <c r="U142" s="3"/>
      <c r="V142" s="3"/>
      <c r="W142" s="49"/>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1"/>
      <c r="AW142" s="3"/>
    </row>
    <row r="143" spans="1:49" x14ac:dyDescent="0.25">
      <c r="A143" s="3"/>
      <c r="B143" s="3"/>
      <c r="C143" s="3"/>
      <c r="D143" s="3"/>
      <c r="E143" s="102"/>
      <c r="F143" s="3"/>
      <c r="G143" s="88"/>
      <c r="H143" s="4" t="str">
        <f>KPI!$E$55</f>
        <v>оборач-сть доплат в изготовлении</v>
      </c>
      <c r="I143" s="4"/>
      <c r="J143" s="4"/>
      <c r="K143" s="24" t="str">
        <f>IF(H143="","",INDEX(KPI!$H:$H,SUMIFS(KPI!$C:$C,KPI!$E:$E,H143)))</f>
        <v>мес</v>
      </c>
      <c r="L143" s="24"/>
      <c r="M143" s="22" t="s">
        <v>1</v>
      </c>
      <c r="N143" s="79"/>
      <c r="O143" s="20"/>
      <c r="P143" s="3"/>
      <c r="Q143" s="3"/>
      <c r="R143" s="3"/>
      <c r="S143" s="3"/>
      <c r="T143" s="3"/>
      <c r="U143" s="3"/>
      <c r="V143" s="3"/>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ht="3.9" customHeight="1" x14ac:dyDescent="0.25">
      <c r="A144" s="3"/>
      <c r="B144" s="3"/>
      <c r="C144" s="3"/>
      <c r="D144" s="3"/>
      <c r="E144" s="102"/>
      <c r="F144" s="3"/>
      <c r="G144" s="88"/>
      <c r="H144" s="3"/>
      <c r="I144" s="3"/>
      <c r="J144" s="3"/>
      <c r="K144" s="25"/>
      <c r="L144" s="12"/>
      <c r="M144" s="22"/>
      <c r="N144" s="3"/>
      <c r="O144" s="20"/>
      <c r="P144" s="3"/>
      <c r="Q144" s="3"/>
      <c r="R144" s="3"/>
      <c r="S144" s="3"/>
      <c r="T144" s="3"/>
      <c r="U144" s="3"/>
      <c r="V144" s="3"/>
      <c r="W144" s="49"/>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1"/>
      <c r="AW144" s="3"/>
    </row>
    <row r="145" spans="1:49" s="5" customFormat="1" x14ac:dyDescent="0.25">
      <c r="A145" s="4"/>
      <c r="B145" s="4"/>
      <c r="C145" s="4"/>
      <c r="D145" s="4"/>
      <c r="E145" s="103"/>
      <c r="F145" s="4"/>
      <c r="G145" s="62" t="str">
        <f>структура!$AL$19</f>
        <v>CFout</v>
      </c>
      <c r="H145" s="64" t="str">
        <f>KPI!$E$56</f>
        <v>отток ДС на расчет с подрядчиками по изготовл.</v>
      </c>
      <c r="I145" s="4"/>
      <c r="J145" s="4"/>
      <c r="K145" s="65" t="str">
        <f>IF(H145="","",INDEX(KPI!$H:$H,SUMIFS(KPI!$C:$C,KPI!$E:$E,H145)))</f>
        <v>тыс.руб.</v>
      </c>
      <c r="L145" s="24"/>
      <c r="M145" s="22"/>
      <c r="N145" s="64"/>
      <c r="O145" s="20"/>
      <c r="P145" s="4"/>
      <c r="Q145" s="4"/>
      <c r="R145" s="66">
        <f>SUMIFS($W145:$AV145,$W$2:$AV$2,R$2)</f>
        <v>0</v>
      </c>
      <c r="S145" s="4"/>
      <c r="T145" s="66">
        <f>SUMIFS($W145:$AV145,$W$2:$AV$2,T$2)</f>
        <v>0</v>
      </c>
      <c r="U145" s="4"/>
      <c r="V145" s="4"/>
      <c r="W145" s="49"/>
      <c r="X145" s="67">
        <f>IF(X$7="",0,IF(X$1=1,SUMIFS($140:$140,$1:$1,"&gt;="&amp;1,$1:$1,"&lt;="&amp;INT(-$N$143))+(-$N$143-INT(-$N$143))*SUMIFS($140:$140,$1:$1,INT(-$N$143)+1),0)+(-$N$143-INT(-$N$143))*SUMIFS($140:$140,$1:$1,X$1+INT(-$N$143)+1)+(INT(-$N$143)+1+$N$143)*SUMIFS($140:$140,$1:$1,X$1+INT(-$N$143)))</f>
        <v>0</v>
      </c>
      <c r="Y145" s="67">
        <f>IF(Y$7="",0,IF(Y$1=1,SUMIFS($140:$140,$1:$1,"&gt;="&amp;1,$1:$1,"&lt;="&amp;INT(-$N$143))+(-$N$143-INT(-$N$143))*SUMIFS($140:$140,$1:$1,INT(-$N$143)+1),0)+(-$N$143-INT(-$N$143))*SUMIFS($140:$140,$1:$1,Y$1+INT(-$N$143)+1)+(INT(-$N$143)+1+$N$143)*SUMIFS($140:$140,$1:$1,Y$1+INT(-$N$143)))</f>
        <v>0</v>
      </c>
      <c r="Z145" s="67">
        <f t="shared" ref="Z145:AU145" si="75">IF(Z$7="",0,IF(Z$1=1,SUMIFS($140:$140,$1:$1,"&gt;="&amp;1,$1:$1,"&lt;="&amp;INT(-$N$143))+(-$N$143-INT(-$N$143))*SUMIFS($140:$140,$1:$1,INT(-$N$143)+1),0)+(-$N$143-INT(-$N$143))*SUMIFS($140:$140,$1:$1,Z$1+INT(-$N$143)+1)+(INT(-$N$143)+1+$N$143)*SUMIFS($140:$140,$1:$1,Z$1+INT(-$N$143)))</f>
        <v>0</v>
      </c>
      <c r="AA145" s="67">
        <f t="shared" si="75"/>
        <v>0</v>
      </c>
      <c r="AB145" s="67">
        <f t="shared" si="75"/>
        <v>0</v>
      </c>
      <c r="AC145" s="67">
        <f t="shared" si="75"/>
        <v>0</v>
      </c>
      <c r="AD145" s="67">
        <f t="shared" si="75"/>
        <v>0</v>
      </c>
      <c r="AE145" s="67">
        <f t="shared" si="75"/>
        <v>0</v>
      </c>
      <c r="AF145" s="67">
        <f t="shared" si="75"/>
        <v>0</v>
      </c>
      <c r="AG145" s="67">
        <f t="shared" si="75"/>
        <v>0</v>
      </c>
      <c r="AH145" s="67">
        <f t="shared" si="75"/>
        <v>0</v>
      </c>
      <c r="AI145" s="67">
        <f t="shared" si="75"/>
        <v>0</v>
      </c>
      <c r="AJ145" s="67">
        <f t="shared" si="75"/>
        <v>0</v>
      </c>
      <c r="AK145" s="67">
        <f t="shared" si="75"/>
        <v>0</v>
      </c>
      <c r="AL145" s="67">
        <f t="shared" si="75"/>
        <v>0</v>
      </c>
      <c r="AM145" s="67">
        <f t="shared" si="75"/>
        <v>0</v>
      </c>
      <c r="AN145" s="67">
        <f t="shared" si="75"/>
        <v>0</v>
      </c>
      <c r="AO145" s="67">
        <f t="shared" si="75"/>
        <v>0</v>
      </c>
      <c r="AP145" s="67">
        <f t="shared" si="75"/>
        <v>0</v>
      </c>
      <c r="AQ145" s="67">
        <f t="shared" si="75"/>
        <v>0</v>
      </c>
      <c r="AR145" s="67">
        <f t="shared" si="75"/>
        <v>0</v>
      </c>
      <c r="AS145" s="67">
        <f t="shared" si="75"/>
        <v>0</v>
      </c>
      <c r="AT145" s="67">
        <f t="shared" si="75"/>
        <v>0</v>
      </c>
      <c r="AU145" s="67">
        <f t="shared" si="75"/>
        <v>0</v>
      </c>
      <c r="AV145" s="43"/>
      <c r="AW145" s="4"/>
    </row>
    <row r="146" spans="1:49" ht="3.9" customHeight="1" x14ac:dyDescent="0.25">
      <c r="A146" s="3"/>
      <c r="B146" s="3"/>
      <c r="C146" s="3"/>
      <c r="D146" s="3"/>
      <c r="E146" s="102"/>
      <c r="F146" s="3"/>
      <c r="G146" s="88"/>
      <c r="H146" s="80"/>
      <c r="I146" s="3"/>
      <c r="J146" s="3"/>
      <c r="K146" s="25"/>
      <c r="L146" s="12"/>
      <c r="M146" s="22"/>
      <c r="N146" s="3"/>
      <c r="O146" s="20"/>
      <c r="P146" s="3"/>
      <c r="Q146" s="3"/>
      <c r="R146" s="80"/>
      <c r="S146" s="3"/>
      <c r="T146" s="80"/>
      <c r="U146" s="3"/>
      <c r="V146" s="3"/>
      <c r="W146" s="49"/>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1"/>
      <c r="AW146" s="3"/>
    </row>
    <row r="147" spans="1:49" ht="8.1" customHeight="1" x14ac:dyDescent="0.25">
      <c r="A147" s="3"/>
      <c r="B147" s="3"/>
      <c r="C147" s="3"/>
      <c r="D147" s="3"/>
      <c r="E147" s="102"/>
      <c r="F147" s="3"/>
      <c r="G147" s="3"/>
      <c r="H147" s="3"/>
      <c r="I147" s="3"/>
      <c r="J147" s="3"/>
      <c r="K147" s="25"/>
      <c r="L147" s="12"/>
      <c r="M147" s="22"/>
      <c r="N147" s="3"/>
      <c r="O147" s="20"/>
      <c r="P147" s="3"/>
      <c r="Q147" s="3"/>
      <c r="R147" s="3"/>
      <c r="S147" s="3"/>
      <c r="T147" s="3"/>
      <c r="U147" s="3"/>
      <c r="V147" s="3"/>
      <c r="W147" s="49"/>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1"/>
      <c r="AW147" s="3"/>
    </row>
    <row r="148" spans="1:49" x14ac:dyDescent="0.25">
      <c r="A148" s="3"/>
      <c r="B148" s="3"/>
      <c r="C148" s="3"/>
      <c r="D148" s="3"/>
      <c r="E148" s="102"/>
      <c r="F148" s="3"/>
      <c r="G148" s="88"/>
      <c r="H148" s="4" t="str">
        <f>KPI!$E$57</f>
        <v>средний размер предоплат за подряд</v>
      </c>
      <c r="I148" s="4"/>
      <c r="J148" s="4"/>
      <c r="K148" s="24" t="str">
        <f>IF(H148="","",INDEX(KPI!$H:$H,SUMIFS(KPI!$C:$C,KPI!$E:$E,H148)))</f>
        <v>%</v>
      </c>
      <c r="L148" s="24"/>
      <c r="M148" s="22" t="s">
        <v>1</v>
      </c>
      <c r="N148" s="48"/>
      <c r="O148" s="20"/>
      <c r="P148" s="3"/>
      <c r="Q148" s="3"/>
      <c r="R148" s="3"/>
      <c r="S148" s="3"/>
      <c r="T148" s="3"/>
      <c r="U148" s="3"/>
      <c r="V148" s="3"/>
      <c r="W148" s="49"/>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1"/>
      <c r="AW148" s="3"/>
    </row>
    <row r="149" spans="1:49" ht="3.9" customHeight="1" x14ac:dyDescent="0.25">
      <c r="A149" s="3"/>
      <c r="B149" s="3"/>
      <c r="C149" s="3"/>
      <c r="D149" s="3"/>
      <c r="E149" s="102"/>
      <c r="F149" s="3"/>
      <c r="G149" s="88"/>
      <c r="H149" s="3"/>
      <c r="I149" s="3"/>
      <c r="J149" s="3"/>
      <c r="K149" s="25"/>
      <c r="L149" s="12"/>
      <c r="M149" s="22"/>
      <c r="N149" s="3"/>
      <c r="O149" s="20"/>
      <c r="P149" s="3"/>
      <c r="Q149" s="3"/>
      <c r="R149" s="3"/>
      <c r="S149" s="3"/>
      <c r="T149" s="3"/>
      <c r="U149" s="3"/>
      <c r="V149" s="3"/>
      <c r="W149" s="49"/>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1"/>
      <c r="AW149" s="3"/>
    </row>
    <row r="150" spans="1:49" s="95" customFormat="1" x14ac:dyDescent="0.25">
      <c r="A150" s="89"/>
      <c r="B150" s="89"/>
      <c r="C150" s="89"/>
      <c r="D150" s="89"/>
      <c r="E150" s="102"/>
      <c r="F150" s="89"/>
      <c r="G150" s="88"/>
      <c r="H150" s="90" t="str">
        <f>KPI!$E$58</f>
        <v>расчет суммы предоплат за подряд</v>
      </c>
      <c r="I150" s="89"/>
      <c r="J150" s="89"/>
      <c r="K150" s="91" t="str">
        <f>IF(H150="","",INDEX(KPI!$H:$H,SUMIFS(KPI!$C:$C,KPI!$E:$E,H150)))</f>
        <v>тыс.руб.</v>
      </c>
      <c r="L150" s="25"/>
      <c r="M150" s="119"/>
      <c r="N150" s="90"/>
      <c r="O150" s="117"/>
      <c r="P150" s="89"/>
      <c r="Q150" s="89"/>
      <c r="R150" s="92">
        <f>SUMIFS($W150:$AV150,$W$2:$AV$2,R$2)</f>
        <v>0</v>
      </c>
      <c r="S150" s="89"/>
      <c r="T150" s="92">
        <f>SUMIFS($W150:$AV150,$W$2:$AV$2,T$2)</f>
        <v>0</v>
      </c>
      <c r="U150" s="89"/>
      <c r="V150" s="89"/>
      <c r="W150" s="116"/>
      <c r="X150" s="93">
        <f>IF(X$7="",0,X94*$N$148)</f>
        <v>0</v>
      </c>
      <c r="Y150" s="93">
        <f t="shared" ref="Y150:AU150" si="76">IF(Y$7="",0,Y94*$N$148)</f>
        <v>0</v>
      </c>
      <c r="Z150" s="93">
        <f t="shared" si="76"/>
        <v>0</v>
      </c>
      <c r="AA150" s="93">
        <f t="shared" si="76"/>
        <v>0</v>
      </c>
      <c r="AB150" s="93">
        <f t="shared" si="76"/>
        <v>0</v>
      </c>
      <c r="AC150" s="93">
        <f t="shared" si="76"/>
        <v>0</v>
      </c>
      <c r="AD150" s="93">
        <f t="shared" si="76"/>
        <v>0</v>
      </c>
      <c r="AE150" s="93">
        <f t="shared" si="76"/>
        <v>0</v>
      </c>
      <c r="AF150" s="93">
        <f t="shared" si="76"/>
        <v>0</v>
      </c>
      <c r="AG150" s="93">
        <f t="shared" si="76"/>
        <v>0</v>
      </c>
      <c r="AH150" s="93">
        <f t="shared" si="76"/>
        <v>0</v>
      </c>
      <c r="AI150" s="93">
        <f t="shared" si="76"/>
        <v>0</v>
      </c>
      <c r="AJ150" s="93">
        <f t="shared" si="76"/>
        <v>0</v>
      </c>
      <c r="AK150" s="93">
        <f t="shared" si="76"/>
        <v>0</v>
      </c>
      <c r="AL150" s="93">
        <f t="shared" si="76"/>
        <v>0</v>
      </c>
      <c r="AM150" s="93">
        <f t="shared" si="76"/>
        <v>0</v>
      </c>
      <c r="AN150" s="93">
        <f t="shared" si="76"/>
        <v>0</v>
      </c>
      <c r="AO150" s="93">
        <f t="shared" si="76"/>
        <v>0</v>
      </c>
      <c r="AP150" s="93">
        <f t="shared" si="76"/>
        <v>0</v>
      </c>
      <c r="AQ150" s="93">
        <f t="shared" si="76"/>
        <v>0</v>
      </c>
      <c r="AR150" s="93">
        <f t="shared" si="76"/>
        <v>0</v>
      </c>
      <c r="AS150" s="93">
        <f t="shared" si="76"/>
        <v>0</v>
      </c>
      <c r="AT150" s="93">
        <f t="shared" si="76"/>
        <v>0</v>
      </c>
      <c r="AU150" s="93">
        <f t="shared" si="76"/>
        <v>0</v>
      </c>
      <c r="AV150" s="94"/>
      <c r="AW150" s="89"/>
    </row>
    <row r="151" spans="1:49" ht="3.9" customHeight="1" x14ac:dyDescent="0.25">
      <c r="A151" s="3"/>
      <c r="B151" s="3"/>
      <c r="C151" s="3"/>
      <c r="D151" s="3"/>
      <c r="E151" s="102"/>
      <c r="F151" s="3"/>
      <c r="G151" s="3"/>
      <c r="H151" s="8"/>
      <c r="I151" s="3"/>
      <c r="J151" s="3"/>
      <c r="K151" s="25"/>
      <c r="L151" s="12"/>
      <c r="M151" s="22"/>
      <c r="N151" s="3"/>
      <c r="O151" s="20"/>
      <c r="P151" s="3"/>
      <c r="Q151" s="3"/>
      <c r="R151" s="8"/>
      <c r="S151" s="3"/>
      <c r="T151" s="8"/>
      <c r="U151" s="3"/>
      <c r="V151" s="3"/>
      <c r="W151" s="49"/>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3"/>
    </row>
    <row r="152" spans="1:49" ht="3.9" customHeight="1" x14ac:dyDescent="0.25">
      <c r="A152" s="3"/>
      <c r="B152" s="3"/>
      <c r="C152" s="3"/>
      <c r="D152" s="3"/>
      <c r="E152" s="102"/>
      <c r="F152" s="3"/>
      <c r="G152" s="3"/>
      <c r="H152" s="3"/>
      <c r="I152" s="3"/>
      <c r="J152" s="3"/>
      <c r="K152" s="25"/>
      <c r="L152" s="12"/>
      <c r="M152" s="22"/>
      <c r="N152" s="3"/>
      <c r="O152" s="20"/>
      <c r="P152" s="3"/>
      <c r="Q152" s="3"/>
      <c r="R152" s="3"/>
      <c r="S152" s="3"/>
      <c r="T152" s="3"/>
      <c r="U152" s="3"/>
      <c r="V152" s="3"/>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x14ac:dyDescent="0.25">
      <c r="A153" s="3"/>
      <c r="B153" s="3"/>
      <c r="C153" s="3"/>
      <c r="D153" s="3"/>
      <c r="E153" s="102"/>
      <c r="F153" s="3"/>
      <c r="G153" s="88"/>
      <c r="H153" s="4" t="str">
        <f>KPI!$E$59</f>
        <v>оборач-сть предоплат в подрядн. работах</v>
      </c>
      <c r="I153" s="4"/>
      <c r="J153" s="4"/>
      <c r="K153" s="24" t="str">
        <f>IF(H153="","",INDEX(KPI!$H:$H,SUMIFS(KPI!$C:$C,KPI!$E:$E,H153)))</f>
        <v>мес</v>
      </c>
      <c r="L153" s="24"/>
      <c r="M153" s="22" t="s">
        <v>1</v>
      </c>
      <c r="N153" s="79"/>
      <c r="O153" s="20"/>
      <c r="P153" s="3"/>
      <c r="Q153" s="3"/>
      <c r="R153" s="3"/>
      <c r="S153" s="3"/>
      <c r="T153" s="3"/>
      <c r="U153" s="3"/>
      <c r="V153" s="3"/>
      <c r="W153" s="49"/>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1"/>
      <c r="AW153" s="3"/>
    </row>
    <row r="154" spans="1:49" ht="3.9" customHeight="1" x14ac:dyDescent="0.25">
      <c r="A154" s="3"/>
      <c r="B154" s="3"/>
      <c r="C154" s="3"/>
      <c r="D154" s="3"/>
      <c r="E154" s="102"/>
      <c r="F154" s="3"/>
      <c r="G154" s="88"/>
      <c r="H154" s="3"/>
      <c r="I154" s="3"/>
      <c r="J154" s="3"/>
      <c r="K154" s="25"/>
      <c r="L154" s="12"/>
      <c r="M154" s="22"/>
      <c r="N154" s="3"/>
      <c r="O154" s="20"/>
      <c r="P154" s="3"/>
      <c r="Q154" s="3"/>
      <c r="R154" s="3"/>
      <c r="S154" s="3"/>
      <c r="T154" s="3"/>
      <c r="U154" s="3"/>
      <c r="V154" s="3"/>
      <c r="W154" s="49"/>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1"/>
      <c r="AW154" s="3"/>
    </row>
    <row r="155" spans="1:49" s="5" customFormat="1" x14ac:dyDescent="0.25">
      <c r="A155" s="4"/>
      <c r="B155" s="4"/>
      <c r="C155" s="4"/>
      <c r="D155" s="4"/>
      <c r="E155" s="103"/>
      <c r="F155" s="4"/>
      <c r="G155" s="62" t="str">
        <f>структура!$AL$19</f>
        <v>CFout</v>
      </c>
      <c r="H155" s="64" t="str">
        <f>KPI!$E$60</f>
        <v>отток ДС на авансы по подрядным работам</v>
      </c>
      <c r="I155" s="4"/>
      <c r="J155" s="4"/>
      <c r="K155" s="65" t="str">
        <f>IF(H155="","",INDEX(KPI!$H:$H,SUMIFS(KPI!$C:$C,KPI!$E:$E,H155)))</f>
        <v>тыс.руб.</v>
      </c>
      <c r="L155" s="24"/>
      <c r="M155" s="22"/>
      <c r="N155" s="64"/>
      <c r="O155" s="20"/>
      <c r="P155" s="4"/>
      <c r="Q155" s="4"/>
      <c r="R155" s="66">
        <f>SUMIFS($W155:$AV155,$W$2:$AV$2,R$2)</f>
        <v>0</v>
      </c>
      <c r="S155" s="4"/>
      <c r="T155" s="66">
        <f>SUMIFS($W155:$AV155,$W$2:$AV$2,T$2)</f>
        <v>0</v>
      </c>
      <c r="U155" s="4"/>
      <c r="V155" s="4"/>
      <c r="W155" s="49"/>
      <c r="X155" s="67">
        <f>IF(X$7="",0,IF(X$1=1,SUMIFS($150:$150,$1:$1,"&gt;="&amp;1,$1:$1,"&lt;="&amp;INT($N$153))+($N$153-INT($N$153))*SUMIFS($150:$150,$1:$1,INT($N$153)+1),0)+($N$153-INT($N$153))*SUMIFS($150:$150,$1:$1,X$1+INT($N$153)+1)+(INT($N$153)+1-$N$153)*SUMIFS($150:$150,$1:$1,X$1+INT($N$153)))</f>
        <v>0</v>
      </c>
      <c r="Y155" s="67">
        <f t="shared" ref="Y155:AU155" si="77">IF(Y$7="",0,IF(Y$1=1,SUMIFS($150:$150,$1:$1,"&gt;="&amp;1,$1:$1,"&lt;="&amp;INT($N$153))+($N$153-INT($N$153))*SUMIFS($150:$150,$1:$1,INT($N$153)+1),0)+($N$153-INT($N$153))*SUMIFS($150:$150,$1:$1,Y$1+INT($N$153)+1)+(INT($N$153)+1-$N$153)*SUMIFS($150:$150,$1:$1,Y$1+INT($N$153)))</f>
        <v>0</v>
      </c>
      <c r="Z155" s="67">
        <f t="shared" si="77"/>
        <v>0</v>
      </c>
      <c r="AA155" s="67">
        <f t="shared" si="77"/>
        <v>0</v>
      </c>
      <c r="AB155" s="67">
        <f t="shared" si="77"/>
        <v>0</v>
      </c>
      <c r="AC155" s="67">
        <f t="shared" si="77"/>
        <v>0</v>
      </c>
      <c r="AD155" s="67">
        <f t="shared" si="77"/>
        <v>0</v>
      </c>
      <c r="AE155" s="67">
        <f t="shared" si="77"/>
        <v>0</v>
      </c>
      <c r="AF155" s="67">
        <f t="shared" si="77"/>
        <v>0</v>
      </c>
      <c r="AG155" s="67">
        <f t="shared" si="77"/>
        <v>0</v>
      </c>
      <c r="AH155" s="67">
        <f t="shared" si="77"/>
        <v>0</v>
      </c>
      <c r="AI155" s="67">
        <f t="shared" si="77"/>
        <v>0</v>
      </c>
      <c r="AJ155" s="67">
        <f t="shared" si="77"/>
        <v>0</v>
      </c>
      <c r="AK155" s="67">
        <f t="shared" si="77"/>
        <v>0</v>
      </c>
      <c r="AL155" s="67">
        <f t="shared" si="77"/>
        <v>0</v>
      </c>
      <c r="AM155" s="67">
        <f t="shared" si="77"/>
        <v>0</v>
      </c>
      <c r="AN155" s="67">
        <f t="shared" si="77"/>
        <v>0</v>
      </c>
      <c r="AO155" s="67">
        <f t="shared" si="77"/>
        <v>0</v>
      </c>
      <c r="AP155" s="67">
        <f t="shared" si="77"/>
        <v>0</v>
      </c>
      <c r="AQ155" s="67">
        <f t="shared" si="77"/>
        <v>0</v>
      </c>
      <c r="AR155" s="67">
        <f t="shared" si="77"/>
        <v>0</v>
      </c>
      <c r="AS155" s="67">
        <f t="shared" si="77"/>
        <v>0</v>
      </c>
      <c r="AT155" s="67">
        <f t="shared" si="77"/>
        <v>0</v>
      </c>
      <c r="AU155" s="67">
        <f t="shared" si="77"/>
        <v>0</v>
      </c>
      <c r="AV155" s="43"/>
      <c r="AW155" s="4"/>
    </row>
    <row r="156" spans="1:49" ht="3.9" customHeight="1" x14ac:dyDescent="0.25">
      <c r="A156" s="3"/>
      <c r="B156" s="3"/>
      <c r="C156" s="3"/>
      <c r="D156" s="3"/>
      <c r="E156" s="102"/>
      <c r="F156" s="3"/>
      <c r="G156" s="88"/>
      <c r="H156" s="80"/>
      <c r="I156" s="3"/>
      <c r="J156" s="3"/>
      <c r="K156" s="25"/>
      <c r="L156" s="12"/>
      <c r="M156" s="22"/>
      <c r="N156" s="3"/>
      <c r="O156" s="20"/>
      <c r="P156" s="3"/>
      <c r="Q156" s="3"/>
      <c r="R156" s="80"/>
      <c r="S156" s="3"/>
      <c r="T156" s="80"/>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ht="3.9" customHeight="1" x14ac:dyDescent="0.25">
      <c r="A157" s="3"/>
      <c r="B157" s="3"/>
      <c r="C157" s="3"/>
      <c r="D157" s="3"/>
      <c r="E157" s="102"/>
      <c r="F157" s="3"/>
      <c r="G157" s="88"/>
      <c r="H157" s="3"/>
      <c r="I157" s="3"/>
      <c r="J157" s="3"/>
      <c r="K157" s="25"/>
      <c r="L157" s="12"/>
      <c r="M157" s="22"/>
      <c r="N157" s="3"/>
      <c r="O157" s="20"/>
      <c r="P157" s="3"/>
      <c r="Q157" s="3"/>
      <c r="R157" s="3"/>
      <c r="S157" s="3"/>
      <c r="T157" s="3"/>
      <c r="U157" s="3"/>
      <c r="V157" s="3"/>
      <c r="W157" s="49"/>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1"/>
      <c r="AW157" s="3"/>
    </row>
    <row r="158" spans="1:49" x14ac:dyDescent="0.25">
      <c r="A158" s="3"/>
      <c r="B158" s="3"/>
      <c r="C158" s="3"/>
      <c r="D158" s="3"/>
      <c r="E158" s="102"/>
      <c r="F158" s="3"/>
      <c r="G158" s="88"/>
      <c r="H158" s="4" t="str">
        <f>KPI!$E$61</f>
        <v>средний размер доплат за подряд</v>
      </c>
      <c r="I158" s="4"/>
      <c r="J158" s="4"/>
      <c r="K158" s="24" t="str">
        <f>IF(H158="","",INDEX(KPI!$H:$H,SUMIFS(KPI!$C:$C,KPI!$E:$E,H158)))</f>
        <v>%</v>
      </c>
      <c r="L158" s="24"/>
      <c r="M158" s="22"/>
      <c r="N158" s="54">
        <f>100%-N148</f>
        <v>1</v>
      </c>
      <c r="O158" s="20"/>
      <c r="P158" s="3"/>
      <c r="Q158" s="3"/>
      <c r="R158" s="3"/>
      <c r="S158" s="3"/>
      <c r="T158" s="3"/>
      <c r="U158" s="3"/>
      <c r="V158" s="3"/>
      <c r="W158" s="49"/>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1"/>
      <c r="AW158" s="3"/>
    </row>
    <row r="159" spans="1:49" ht="3.9" customHeight="1" x14ac:dyDescent="0.25">
      <c r="A159" s="3"/>
      <c r="B159" s="3"/>
      <c r="C159" s="3"/>
      <c r="D159" s="3"/>
      <c r="E159" s="102"/>
      <c r="F159" s="3"/>
      <c r="G159" s="88"/>
      <c r="H159" s="3"/>
      <c r="I159" s="3"/>
      <c r="J159" s="3"/>
      <c r="K159" s="25"/>
      <c r="L159" s="12"/>
      <c r="M159" s="22"/>
      <c r="N159" s="3"/>
      <c r="O159" s="20"/>
      <c r="P159" s="3"/>
      <c r="Q159" s="3"/>
      <c r="R159" s="3"/>
      <c r="S159" s="3"/>
      <c r="T159" s="3"/>
      <c r="U159" s="3"/>
      <c r="V159" s="3"/>
      <c r="W159" s="49"/>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3"/>
    </row>
    <row r="160" spans="1:49" s="95" customFormat="1" x14ac:dyDescent="0.25">
      <c r="A160" s="89"/>
      <c r="B160" s="89"/>
      <c r="C160" s="89"/>
      <c r="D160" s="89"/>
      <c r="E160" s="102"/>
      <c r="F160" s="89"/>
      <c r="G160" s="88"/>
      <c r="H160" s="90" t="str">
        <f>KPI!$E$62</f>
        <v>расчет суммы доплат за подрядн. работы</v>
      </c>
      <c r="I160" s="89"/>
      <c r="J160" s="89"/>
      <c r="K160" s="91" t="str">
        <f>IF(H160="","",INDEX(KPI!$H:$H,SUMIFS(KPI!$C:$C,KPI!$E:$E,H160)))</f>
        <v>тыс.руб.</v>
      </c>
      <c r="L160" s="25"/>
      <c r="M160" s="119"/>
      <c r="N160" s="90"/>
      <c r="O160" s="117"/>
      <c r="P160" s="89"/>
      <c r="Q160" s="89"/>
      <c r="R160" s="92">
        <f>SUMIFS($W160:$AV160,$W$2:$AV$2,R$2)</f>
        <v>0</v>
      </c>
      <c r="S160" s="89"/>
      <c r="T160" s="92">
        <f>SUMIFS($W160:$AV160,$W$2:$AV$2,T$2)</f>
        <v>0</v>
      </c>
      <c r="U160" s="89"/>
      <c r="V160" s="89"/>
      <c r="W160" s="116"/>
      <c r="X160" s="93">
        <f>IF(X$7="",0,X94*$N$158)</f>
        <v>0</v>
      </c>
      <c r="Y160" s="93">
        <f t="shared" ref="Y160:AU160" si="78">IF(Y$7="",0,Y94*$N$158)</f>
        <v>0</v>
      </c>
      <c r="Z160" s="93">
        <f t="shared" si="78"/>
        <v>0</v>
      </c>
      <c r="AA160" s="93">
        <f t="shared" si="78"/>
        <v>0</v>
      </c>
      <c r="AB160" s="93">
        <f t="shared" si="78"/>
        <v>0</v>
      </c>
      <c r="AC160" s="93">
        <f t="shared" si="78"/>
        <v>0</v>
      </c>
      <c r="AD160" s="93">
        <f t="shared" si="78"/>
        <v>0</v>
      </c>
      <c r="AE160" s="93">
        <f t="shared" si="78"/>
        <v>0</v>
      </c>
      <c r="AF160" s="93">
        <f t="shared" si="78"/>
        <v>0</v>
      </c>
      <c r="AG160" s="93">
        <f t="shared" si="78"/>
        <v>0</v>
      </c>
      <c r="AH160" s="93">
        <f t="shared" si="78"/>
        <v>0</v>
      </c>
      <c r="AI160" s="93">
        <f t="shared" si="78"/>
        <v>0</v>
      </c>
      <c r="AJ160" s="93">
        <f t="shared" si="78"/>
        <v>0</v>
      </c>
      <c r="AK160" s="93">
        <f t="shared" si="78"/>
        <v>0</v>
      </c>
      <c r="AL160" s="93">
        <f t="shared" si="78"/>
        <v>0</v>
      </c>
      <c r="AM160" s="93">
        <f t="shared" si="78"/>
        <v>0</v>
      </c>
      <c r="AN160" s="93">
        <f t="shared" si="78"/>
        <v>0</v>
      </c>
      <c r="AO160" s="93">
        <f t="shared" si="78"/>
        <v>0</v>
      </c>
      <c r="AP160" s="93">
        <f t="shared" si="78"/>
        <v>0</v>
      </c>
      <c r="AQ160" s="93">
        <f t="shared" si="78"/>
        <v>0</v>
      </c>
      <c r="AR160" s="93">
        <f t="shared" si="78"/>
        <v>0</v>
      </c>
      <c r="AS160" s="93">
        <f t="shared" si="78"/>
        <v>0</v>
      </c>
      <c r="AT160" s="93">
        <f t="shared" si="78"/>
        <v>0</v>
      </c>
      <c r="AU160" s="93">
        <f t="shared" si="78"/>
        <v>0</v>
      </c>
      <c r="AV160" s="94"/>
      <c r="AW160" s="89"/>
    </row>
    <row r="161" spans="1:49" ht="3.9" customHeight="1" x14ac:dyDescent="0.25">
      <c r="A161" s="3"/>
      <c r="B161" s="3"/>
      <c r="C161" s="3"/>
      <c r="D161" s="3"/>
      <c r="E161" s="102"/>
      <c r="F161" s="3"/>
      <c r="G161" s="3"/>
      <c r="H161" s="8"/>
      <c r="I161" s="3"/>
      <c r="J161" s="3"/>
      <c r="K161" s="25"/>
      <c r="L161" s="12"/>
      <c r="M161" s="22"/>
      <c r="N161" s="3"/>
      <c r="O161" s="20"/>
      <c r="P161" s="3"/>
      <c r="Q161" s="3"/>
      <c r="R161" s="8"/>
      <c r="S161" s="3"/>
      <c r="T161" s="8"/>
      <c r="U161" s="3"/>
      <c r="V161" s="3"/>
      <c r="W161" s="49"/>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3"/>
    </row>
    <row r="162" spans="1:49" ht="3.9" customHeight="1" x14ac:dyDescent="0.25">
      <c r="A162" s="3"/>
      <c r="B162" s="3"/>
      <c r="C162" s="3"/>
      <c r="D162" s="3"/>
      <c r="E162" s="102"/>
      <c r="F162" s="3"/>
      <c r="G162" s="3"/>
      <c r="H162" s="3"/>
      <c r="I162" s="3"/>
      <c r="J162" s="3"/>
      <c r="K162" s="25"/>
      <c r="L162" s="12"/>
      <c r="M162" s="22"/>
      <c r="N162" s="3"/>
      <c r="O162" s="20"/>
      <c r="P162" s="3"/>
      <c r="Q162" s="3"/>
      <c r="R162" s="3"/>
      <c r="S162" s="3"/>
      <c r="T162" s="3"/>
      <c r="U162" s="3"/>
      <c r="V162" s="3"/>
      <c r="W162" s="49"/>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1"/>
      <c r="AW162" s="3"/>
    </row>
    <row r="163" spans="1:49" x14ac:dyDescent="0.25">
      <c r="A163" s="3"/>
      <c r="B163" s="3"/>
      <c r="C163" s="3"/>
      <c r="D163" s="3"/>
      <c r="E163" s="102"/>
      <c r="F163" s="3"/>
      <c r="G163" s="88"/>
      <c r="H163" s="4" t="str">
        <f>KPI!$E$63</f>
        <v>оборач-сть доплат в подрядных работах</v>
      </c>
      <c r="I163" s="4"/>
      <c r="J163" s="4"/>
      <c r="K163" s="24" t="str">
        <f>IF(H163="","",INDEX(KPI!$H:$H,SUMIFS(KPI!$C:$C,KPI!$E:$E,H163)))</f>
        <v>мес</v>
      </c>
      <c r="L163" s="24"/>
      <c r="M163" s="22" t="s">
        <v>1</v>
      </c>
      <c r="N163" s="79"/>
      <c r="O163" s="20"/>
      <c r="P163" s="3"/>
      <c r="Q163" s="3"/>
      <c r="R163" s="3"/>
      <c r="S163" s="3"/>
      <c r="T163" s="3"/>
      <c r="U163" s="3"/>
      <c r="V163" s="3"/>
      <c r="W163" s="49"/>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3"/>
    </row>
    <row r="164" spans="1:49" ht="3.9" customHeight="1" x14ac:dyDescent="0.25">
      <c r="A164" s="3"/>
      <c r="B164" s="3"/>
      <c r="C164" s="3"/>
      <c r="D164" s="3"/>
      <c r="E164" s="102"/>
      <c r="F164" s="3"/>
      <c r="G164" s="88"/>
      <c r="H164" s="3"/>
      <c r="I164" s="3"/>
      <c r="J164" s="3"/>
      <c r="K164" s="25"/>
      <c r="L164" s="12"/>
      <c r="M164" s="22"/>
      <c r="N164" s="3"/>
      <c r="O164" s="20"/>
      <c r="P164" s="3"/>
      <c r="Q164" s="3"/>
      <c r="R164" s="3"/>
      <c r="S164" s="3"/>
      <c r="T164" s="3"/>
      <c r="U164" s="3"/>
      <c r="V164" s="3"/>
      <c r="W164" s="49"/>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3"/>
    </row>
    <row r="165" spans="1:49" s="5" customFormat="1" x14ac:dyDescent="0.25">
      <c r="A165" s="4"/>
      <c r="B165" s="4"/>
      <c r="C165" s="4"/>
      <c r="D165" s="4"/>
      <c r="E165" s="103"/>
      <c r="F165" s="4"/>
      <c r="G165" s="62" t="str">
        <f>структура!$AL$19</f>
        <v>CFout</v>
      </c>
      <c r="H165" s="64" t="str">
        <f>KPI!$E$64</f>
        <v>отток ДС на расчет по подрядным работам</v>
      </c>
      <c r="I165" s="4"/>
      <c r="J165" s="4"/>
      <c r="K165" s="65" t="str">
        <f>IF(H165="","",INDEX(KPI!$H:$H,SUMIFS(KPI!$C:$C,KPI!$E:$E,H165)))</f>
        <v>тыс.руб.</v>
      </c>
      <c r="L165" s="24"/>
      <c r="M165" s="22"/>
      <c r="N165" s="64"/>
      <c r="O165" s="20"/>
      <c r="P165" s="4"/>
      <c r="Q165" s="4"/>
      <c r="R165" s="66">
        <f>SUMIFS($W165:$AV165,$W$2:$AV$2,R$2)</f>
        <v>0</v>
      </c>
      <c r="S165" s="4"/>
      <c r="T165" s="66">
        <f>SUMIFS($W165:$AV165,$W$2:$AV$2,T$2)</f>
        <v>0</v>
      </c>
      <c r="U165" s="4"/>
      <c r="V165" s="4"/>
      <c r="W165" s="49"/>
      <c r="X165" s="67">
        <f>IF(X$7="",0,IF(X$1=1,SUMIFS($160:$160,$1:$1,"&gt;="&amp;1,$1:$1,"&lt;="&amp;INT(-$N$163))+(-$N$163-INT(-$N$163))*SUMIFS($160:$160,$1:$1,INT(-$N$163)+1),0)+(-$N$163-INT(-$N$163))*SUMIFS($160:$160,$1:$1,X$1+INT(-$N$163)+1)+(INT(-$N$163)+1+$N$163)*SUMIFS($160:$160,$1:$1,X$1+INT(-$N$163)))</f>
        <v>0</v>
      </c>
      <c r="Y165" s="67">
        <f t="shared" ref="Y165:AU165" si="79">IF(Y$7="",0,IF(Y$1=1,SUMIFS($160:$160,$1:$1,"&gt;="&amp;1,$1:$1,"&lt;="&amp;INT(-$N$163))+(-$N$163-INT(-$N$163))*SUMIFS($160:$160,$1:$1,INT(-$N$163)+1),0)+(-$N$163-INT(-$N$163))*SUMIFS($160:$160,$1:$1,Y$1+INT(-$N$163)+1)+(INT(-$N$163)+1+$N$163)*SUMIFS($160:$160,$1:$1,Y$1+INT(-$N$163)))</f>
        <v>0</v>
      </c>
      <c r="Z165" s="67">
        <f t="shared" si="79"/>
        <v>0</v>
      </c>
      <c r="AA165" s="67">
        <f t="shared" si="79"/>
        <v>0</v>
      </c>
      <c r="AB165" s="67">
        <f t="shared" si="79"/>
        <v>0</v>
      </c>
      <c r="AC165" s="67">
        <f t="shared" si="79"/>
        <v>0</v>
      </c>
      <c r="AD165" s="67">
        <f t="shared" si="79"/>
        <v>0</v>
      </c>
      <c r="AE165" s="67">
        <f t="shared" si="79"/>
        <v>0</v>
      </c>
      <c r="AF165" s="67">
        <f t="shared" si="79"/>
        <v>0</v>
      </c>
      <c r="AG165" s="67">
        <f t="shared" si="79"/>
        <v>0</v>
      </c>
      <c r="AH165" s="67">
        <f t="shared" si="79"/>
        <v>0</v>
      </c>
      <c r="AI165" s="67">
        <f t="shared" si="79"/>
        <v>0</v>
      </c>
      <c r="AJ165" s="67">
        <f t="shared" si="79"/>
        <v>0</v>
      </c>
      <c r="AK165" s="67">
        <f t="shared" si="79"/>
        <v>0</v>
      </c>
      <c r="AL165" s="67">
        <f t="shared" si="79"/>
        <v>0</v>
      </c>
      <c r="AM165" s="67">
        <f t="shared" si="79"/>
        <v>0</v>
      </c>
      <c r="AN165" s="67">
        <f t="shared" si="79"/>
        <v>0</v>
      </c>
      <c r="AO165" s="67">
        <f t="shared" si="79"/>
        <v>0</v>
      </c>
      <c r="AP165" s="67">
        <f t="shared" si="79"/>
        <v>0</v>
      </c>
      <c r="AQ165" s="67">
        <f t="shared" si="79"/>
        <v>0</v>
      </c>
      <c r="AR165" s="67">
        <f t="shared" si="79"/>
        <v>0</v>
      </c>
      <c r="AS165" s="67">
        <f t="shared" si="79"/>
        <v>0</v>
      </c>
      <c r="AT165" s="67">
        <f t="shared" si="79"/>
        <v>0</v>
      </c>
      <c r="AU165" s="67">
        <f t="shared" si="79"/>
        <v>0</v>
      </c>
      <c r="AV165" s="43"/>
      <c r="AW165" s="4"/>
    </row>
    <row r="166" spans="1:49" ht="3.9" customHeight="1" x14ac:dyDescent="0.25">
      <c r="A166" s="3"/>
      <c r="B166" s="3"/>
      <c r="C166" s="3"/>
      <c r="D166" s="3"/>
      <c r="E166" s="102"/>
      <c r="F166" s="3"/>
      <c r="G166" s="88"/>
      <c r="H166" s="80"/>
      <c r="I166" s="3"/>
      <c r="J166" s="3"/>
      <c r="K166" s="25"/>
      <c r="L166" s="12"/>
      <c r="M166" s="22"/>
      <c r="N166" s="3"/>
      <c r="O166" s="20"/>
      <c r="P166" s="3"/>
      <c r="Q166" s="3"/>
      <c r="R166" s="80"/>
      <c r="S166" s="3"/>
      <c r="T166" s="80"/>
      <c r="U166" s="3"/>
      <c r="V166" s="3"/>
      <c r="W166" s="49"/>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1"/>
      <c r="AW166" s="3"/>
    </row>
    <row r="167" spans="1:49" ht="8.1" customHeight="1" x14ac:dyDescent="0.25">
      <c r="A167" s="3"/>
      <c r="B167" s="3"/>
      <c r="C167" s="3"/>
      <c r="D167" s="3"/>
      <c r="E167" s="102"/>
      <c r="F167" s="3"/>
      <c r="G167" s="3"/>
      <c r="H167" s="3"/>
      <c r="I167" s="3"/>
      <c r="J167" s="3"/>
      <c r="K167" s="25"/>
      <c r="L167" s="12"/>
      <c r="M167" s="22"/>
      <c r="N167" s="3"/>
      <c r="O167" s="20"/>
      <c r="P167" s="3"/>
      <c r="Q167" s="3"/>
      <c r="R167" s="3"/>
      <c r="S167" s="3"/>
      <c r="T167" s="3"/>
      <c r="U167" s="3"/>
      <c r="V167" s="3"/>
      <c r="W167" s="49"/>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1"/>
      <c r="AW167" s="3"/>
    </row>
    <row r="168" spans="1:49" x14ac:dyDescent="0.25">
      <c r="A168" s="3"/>
      <c r="B168" s="3"/>
      <c r="C168" s="3"/>
      <c r="D168" s="3"/>
      <c r="E168" s="102"/>
      <c r="F168" s="3"/>
      <c r="G168" s="88"/>
      <c r="H168" s="4" t="str">
        <f>KPI!$E$65</f>
        <v>средний размер предоплат по ФОТ строителей</v>
      </c>
      <c r="I168" s="4"/>
      <c r="J168" s="4"/>
      <c r="K168" s="24" t="str">
        <f>IF(H168="","",INDEX(KPI!$H:$H,SUMIFS(KPI!$C:$C,KPI!$E:$E,H168)))</f>
        <v>%</v>
      </c>
      <c r="L168" s="24"/>
      <c r="M168" s="22" t="s">
        <v>1</v>
      </c>
      <c r="N168" s="48"/>
      <c r="O168" s="20"/>
      <c r="P168" s="3"/>
      <c r="Q168" s="3"/>
      <c r="R168" s="3"/>
      <c r="S168" s="3"/>
      <c r="T168" s="3"/>
      <c r="U168" s="3"/>
      <c r="V168" s="3"/>
      <c r="W168" s="49"/>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1"/>
      <c r="AW168" s="3"/>
    </row>
    <row r="169" spans="1:49" ht="3.9" customHeight="1" x14ac:dyDescent="0.25">
      <c r="A169" s="3"/>
      <c r="B169" s="3"/>
      <c r="C169" s="3"/>
      <c r="D169" s="3"/>
      <c r="E169" s="102"/>
      <c r="F169" s="3"/>
      <c r="G169" s="88"/>
      <c r="H169" s="3"/>
      <c r="I169" s="3"/>
      <c r="J169" s="3"/>
      <c r="K169" s="25"/>
      <c r="L169" s="12"/>
      <c r="M169" s="22"/>
      <c r="N169" s="3"/>
      <c r="O169" s="20"/>
      <c r="P169" s="3"/>
      <c r="Q169" s="3"/>
      <c r="R169" s="3"/>
      <c r="S169" s="3"/>
      <c r="T169" s="3"/>
      <c r="U169" s="3"/>
      <c r="V169" s="3"/>
      <c r="W169" s="49"/>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1"/>
      <c r="AW169" s="3"/>
    </row>
    <row r="170" spans="1:49" s="95" customFormat="1" x14ac:dyDescent="0.25">
      <c r="A170" s="89"/>
      <c r="B170" s="89"/>
      <c r="C170" s="89"/>
      <c r="D170" s="89"/>
      <c r="E170" s="102"/>
      <c r="F170" s="89"/>
      <c r="G170" s="88"/>
      <c r="H170" s="90" t="str">
        <f>KPI!$E$66</f>
        <v>расчет суммы предоплат по ФОТ строителей</v>
      </c>
      <c r="I170" s="89"/>
      <c r="J170" s="89"/>
      <c r="K170" s="91" t="str">
        <f>IF(H170="","",INDEX(KPI!$H:$H,SUMIFS(KPI!$C:$C,KPI!$E:$E,H170)))</f>
        <v>тыс.руб.</v>
      </c>
      <c r="L170" s="25"/>
      <c r="M170" s="119"/>
      <c r="N170" s="90"/>
      <c r="O170" s="117"/>
      <c r="P170" s="89"/>
      <c r="Q170" s="89"/>
      <c r="R170" s="92">
        <f>SUMIFS($W170:$AV170,$W$2:$AV$2,R$2)</f>
        <v>0</v>
      </c>
      <c r="S170" s="89"/>
      <c r="T170" s="92">
        <f>SUMIFS($W170:$AV170,$W$2:$AV$2,T$2)</f>
        <v>0</v>
      </c>
      <c r="U170" s="89"/>
      <c r="V170" s="89"/>
      <c r="W170" s="116"/>
      <c r="X170" s="93">
        <f>IF(X$7="",0,X97*$N$168)</f>
        <v>0</v>
      </c>
      <c r="Y170" s="93">
        <f t="shared" ref="Y170:AU170" si="80">IF(Y$7="",0,Y97*$N$168)</f>
        <v>0</v>
      </c>
      <c r="Z170" s="93">
        <f t="shared" si="80"/>
        <v>0</v>
      </c>
      <c r="AA170" s="93">
        <f t="shared" si="80"/>
        <v>0</v>
      </c>
      <c r="AB170" s="93">
        <f t="shared" si="80"/>
        <v>0</v>
      </c>
      <c r="AC170" s="93">
        <f t="shared" si="80"/>
        <v>0</v>
      </c>
      <c r="AD170" s="93">
        <f t="shared" si="80"/>
        <v>0</v>
      </c>
      <c r="AE170" s="93">
        <f t="shared" si="80"/>
        <v>0</v>
      </c>
      <c r="AF170" s="93">
        <f t="shared" si="80"/>
        <v>0</v>
      </c>
      <c r="AG170" s="93">
        <f t="shared" si="80"/>
        <v>0</v>
      </c>
      <c r="AH170" s="93">
        <f t="shared" si="80"/>
        <v>0</v>
      </c>
      <c r="AI170" s="93">
        <f t="shared" si="80"/>
        <v>0</v>
      </c>
      <c r="AJ170" s="93">
        <f t="shared" si="80"/>
        <v>0</v>
      </c>
      <c r="AK170" s="93">
        <f t="shared" si="80"/>
        <v>0</v>
      </c>
      <c r="AL170" s="93">
        <f t="shared" si="80"/>
        <v>0</v>
      </c>
      <c r="AM170" s="93">
        <f t="shared" si="80"/>
        <v>0</v>
      </c>
      <c r="AN170" s="93">
        <f t="shared" si="80"/>
        <v>0</v>
      </c>
      <c r="AO170" s="93">
        <f t="shared" si="80"/>
        <v>0</v>
      </c>
      <c r="AP170" s="93">
        <f t="shared" si="80"/>
        <v>0</v>
      </c>
      <c r="AQ170" s="93">
        <f t="shared" si="80"/>
        <v>0</v>
      </c>
      <c r="AR170" s="93">
        <f t="shared" si="80"/>
        <v>0</v>
      </c>
      <c r="AS170" s="93">
        <f t="shared" si="80"/>
        <v>0</v>
      </c>
      <c r="AT170" s="93">
        <f t="shared" si="80"/>
        <v>0</v>
      </c>
      <c r="AU170" s="93">
        <f t="shared" si="80"/>
        <v>0</v>
      </c>
      <c r="AV170" s="94"/>
      <c r="AW170" s="89"/>
    </row>
    <row r="171" spans="1:49" ht="3.9" customHeight="1" x14ac:dyDescent="0.25">
      <c r="A171" s="3"/>
      <c r="B171" s="3"/>
      <c r="C171" s="3"/>
      <c r="D171" s="3"/>
      <c r="E171" s="102"/>
      <c r="F171" s="3"/>
      <c r="G171" s="3"/>
      <c r="H171" s="8"/>
      <c r="I171" s="3"/>
      <c r="J171" s="3"/>
      <c r="K171" s="25"/>
      <c r="L171" s="12"/>
      <c r="M171" s="22"/>
      <c r="N171" s="3"/>
      <c r="O171" s="20"/>
      <c r="P171" s="3"/>
      <c r="Q171" s="3"/>
      <c r="R171" s="8"/>
      <c r="S171" s="3"/>
      <c r="T171" s="8"/>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ht="3.9" customHeight="1" x14ac:dyDescent="0.25">
      <c r="A172" s="3"/>
      <c r="B172" s="3"/>
      <c r="C172" s="3"/>
      <c r="D172" s="3"/>
      <c r="E172" s="102"/>
      <c r="F172" s="3"/>
      <c r="G172" s="3"/>
      <c r="H172" s="3"/>
      <c r="I172" s="3"/>
      <c r="J172" s="3"/>
      <c r="K172" s="25"/>
      <c r="L172" s="12"/>
      <c r="M172" s="22"/>
      <c r="N172" s="3"/>
      <c r="O172" s="20"/>
      <c r="P172" s="3"/>
      <c r="Q172" s="3"/>
      <c r="R172" s="3"/>
      <c r="S172" s="3"/>
      <c r="T172" s="3"/>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x14ac:dyDescent="0.25">
      <c r="A173" s="3"/>
      <c r="B173" s="3"/>
      <c r="C173" s="3"/>
      <c r="D173" s="3"/>
      <c r="E173" s="102"/>
      <c r="F173" s="3"/>
      <c r="G173" s="88"/>
      <c r="H173" s="4" t="str">
        <f>KPI!$E$67</f>
        <v>оборач-сть предоплат в начислении ФОТ стр-лей</v>
      </c>
      <c r="I173" s="4"/>
      <c r="J173" s="4"/>
      <c r="K173" s="24" t="str">
        <f>IF(H173="","",INDEX(KPI!$H:$H,SUMIFS(KPI!$C:$C,KPI!$E:$E,H173)))</f>
        <v>мес</v>
      </c>
      <c r="L173" s="24"/>
      <c r="M173" s="22" t="s">
        <v>1</v>
      </c>
      <c r="N173" s="79"/>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ht="3.9" customHeight="1" x14ac:dyDescent="0.25">
      <c r="A174" s="3"/>
      <c r="B174" s="3"/>
      <c r="C174" s="3"/>
      <c r="D174" s="3"/>
      <c r="E174" s="102"/>
      <c r="F174" s="3"/>
      <c r="G174" s="88"/>
      <c r="H174" s="3"/>
      <c r="I174" s="3"/>
      <c r="J174" s="3"/>
      <c r="K174" s="25"/>
      <c r="L174" s="12"/>
      <c r="M174" s="22"/>
      <c r="N174" s="3"/>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s="5" customFormat="1" x14ac:dyDescent="0.25">
      <c r="A175" s="4"/>
      <c r="B175" s="4"/>
      <c r="C175" s="4"/>
      <c r="D175" s="4"/>
      <c r="E175" s="103"/>
      <c r="F175" s="4"/>
      <c r="G175" s="62" t="str">
        <f>структура!$AL$19</f>
        <v>CFout</v>
      </c>
      <c r="H175" s="64" t="str">
        <f>KPI!$E$68</f>
        <v>отток ДС на авансы по ФОТ строителей</v>
      </c>
      <c r="I175" s="4"/>
      <c r="J175" s="4"/>
      <c r="K175" s="65" t="str">
        <f>IF(H175="","",INDEX(KPI!$H:$H,SUMIFS(KPI!$C:$C,KPI!$E:$E,H175)))</f>
        <v>тыс.руб.</v>
      </c>
      <c r="L175" s="24"/>
      <c r="M175" s="22"/>
      <c r="N175" s="64"/>
      <c r="O175" s="20"/>
      <c r="P175" s="4"/>
      <c r="Q175" s="4"/>
      <c r="R175" s="66">
        <f>SUMIFS($W175:$AV175,$W$2:$AV$2,R$2)</f>
        <v>0</v>
      </c>
      <c r="S175" s="4"/>
      <c r="T175" s="66">
        <f>SUMIFS($W175:$AV175,$W$2:$AV$2,T$2)</f>
        <v>0</v>
      </c>
      <c r="U175" s="4"/>
      <c r="V175" s="4"/>
      <c r="W175" s="49"/>
      <c r="X175" s="67">
        <f>IF(X$7="",0,IF(X$1=1,SUMIFS($170:$170,$1:$1,"&gt;="&amp;1,$1:$1,"&lt;="&amp;INT($N$173))+($N$173-INT($N$173))*SUMIFS($170:$170,$1:$1,INT($N$173)+1),0)+($N$173-INT($N$173))*SUMIFS($170:$170,$1:$1,X$1+INT($N$173)+1)+(INT($N$173)+1-$N$173)*SUMIFS($170:$170,$1:$1,X$1+INT($N$173)))</f>
        <v>0</v>
      </c>
      <c r="Y175" s="67">
        <f t="shared" ref="Y175:AU175" si="81">IF(Y$7="",0,IF(Y$1=1,SUMIFS($170:$170,$1:$1,"&gt;="&amp;1,$1:$1,"&lt;="&amp;INT($N$173))+($N$173-INT($N$173))*SUMIFS($170:$170,$1:$1,INT($N$173)+1),0)+($N$173-INT($N$173))*SUMIFS($170:$170,$1:$1,Y$1+INT($N$173)+1)+(INT($N$173)+1-$N$173)*SUMIFS($170:$170,$1:$1,Y$1+INT($N$173)))</f>
        <v>0</v>
      </c>
      <c r="Z175" s="67">
        <f t="shared" si="81"/>
        <v>0</v>
      </c>
      <c r="AA175" s="67">
        <f t="shared" si="81"/>
        <v>0</v>
      </c>
      <c r="AB175" s="67">
        <f t="shared" si="81"/>
        <v>0</v>
      </c>
      <c r="AC175" s="67">
        <f t="shared" si="81"/>
        <v>0</v>
      </c>
      <c r="AD175" s="67">
        <f t="shared" si="81"/>
        <v>0</v>
      </c>
      <c r="AE175" s="67">
        <f t="shared" si="81"/>
        <v>0</v>
      </c>
      <c r="AF175" s="67">
        <f t="shared" si="81"/>
        <v>0</v>
      </c>
      <c r="AG175" s="67">
        <f t="shared" si="81"/>
        <v>0</v>
      </c>
      <c r="AH175" s="67">
        <f t="shared" si="81"/>
        <v>0</v>
      </c>
      <c r="AI175" s="67">
        <f t="shared" si="81"/>
        <v>0</v>
      </c>
      <c r="AJ175" s="67">
        <f t="shared" si="81"/>
        <v>0</v>
      </c>
      <c r="AK175" s="67">
        <f t="shared" si="81"/>
        <v>0</v>
      </c>
      <c r="AL175" s="67">
        <f t="shared" si="81"/>
        <v>0</v>
      </c>
      <c r="AM175" s="67">
        <f t="shared" si="81"/>
        <v>0</v>
      </c>
      <c r="AN175" s="67">
        <f t="shared" si="81"/>
        <v>0</v>
      </c>
      <c r="AO175" s="67">
        <f t="shared" si="81"/>
        <v>0</v>
      </c>
      <c r="AP175" s="67">
        <f t="shared" si="81"/>
        <v>0</v>
      </c>
      <c r="AQ175" s="67">
        <f t="shared" si="81"/>
        <v>0</v>
      </c>
      <c r="AR175" s="67">
        <f t="shared" si="81"/>
        <v>0</v>
      </c>
      <c r="AS175" s="67">
        <f t="shared" si="81"/>
        <v>0</v>
      </c>
      <c r="AT175" s="67">
        <f t="shared" si="81"/>
        <v>0</v>
      </c>
      <c r="AU175" s="67">
        <f t="shared" si="81"/>
        <v>0</v>
      </c>
      <c r="AV175" s="43"/>
      <c r="AW175" s="4"/>
    </row>
    <row r="176" spans="1:49" ht="3.9" customHeight="1" x14ac:dyDescent="0.25">
      <c r="A176" s="3"/>
      <c r="B176" s="3"/>
      <c r="C176" s="3"/>
      <c r="D176" s="3"/>
      <c r="E176" s="102"/>
      <c r="F176" s="3"/>
      <c r="G176" s="88"/>
      <c r="H176" s="80"/>
      <c r="I176" s="3"/>
      <c r="J176" s="3"/>
      <c r="K176" s="25"/>
      <c r="L176" s="12"/>
      <c r="M176" s="22"/>
      <c r="N176" s="3"/>
      <c r="O176" s="20"/>
      <c r="P176" s="3"/>
      <c r="Q176" s="3"/>
      <c r="R176" s="80"/>
      <c r="S176" s="3"/>
      <c r="T176" s="80"/>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ht="3.9" customHeight="1" x14ac:dyDescent="0.25">
      <c r="A177" s="3"/>
      <c r="B177" s="3"/>
      <c r="C177" s="3"/>
      <c r="D177" s="3"/>
      <c r="E177" s="102"/>
      <c r="F177" s="3"/>
      <c r="G177" s="88"/>
      <c r="H177" s="3"/>
      <c r="I177" s="3"/>
      <c r="J177" s="3"/>
      <c r="K177" s="25"/>
      <c r="L177" s="12"/>
      <c r="M177" s="22"/>
      <c r="N177" s="3"/>
      <c r="O177" s="20"/>
      <c r="P177" s="3"/>
      <c r="Q177" s="3"/>
      <c r="R177" s="3"/>
      <c r="S177" s="3"/>
      <c r="T177" s="3"/>
      <c r="U177" s="3"/>
      <c r="V177" s="3"/>
      <c r="W177" s="49"/>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3"/>
    </row>
    <row r="178" spans="1:49" x14ac:dyDescent="0.25">
      <c r="A178" s="3"/>
      <c r="B178" s="3"/>
      <c r="C178" s="3"/>
      <c r="D178" s="3"/>
      <c r="E178" s="102"/>
      <c r="F178" s="3"/>
      <c r="G178" s="88"/>
      <c r="H178" s="4" t="str">
        <f>KPI!$E$69</f>
        <v>средний размер доплат по ФОТ строителей</v>
      </c>
      <c r="I178" s="4"/>
      <c r="J178" s="4"/>
      <c r="K178" s="24" t="str">
        <f>IF(H178="","",INDEX(KPI!$H:$H,SUMIFS(KPI!$C:$C,KPI!$E:$E,H178)))</f>
        <v>%</v>
      </c>
      <c r="L178" s="24"/>
      <c r="M178" s="22"/>
      <c r="N178" s="54">
        <f>100%-N168</f>
        <v>1</v>
      </c>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ht="3.9" customHeight="1" x14ac:dyDescent="0.25">
      <c r="A179" s="3"/>
      <c r="B179" s="3"/>
      <c r="C179" s="3"/>
      <c r="D179" s="3"/>
      <c r="E179" s="102"/>
      <c r="F179" s="3"/>
      <c r="G179" s="88"/>
      <c r="H179" s="3"/>
      <c r="I179" s="3"/>
      <c r="J179" s="3"/>
      <c r="K179" s="25"/>
      <c r="L179" s="12"/>
      <c r="M179" s="22"/>
      <c r="N179" s="3"/>
      <c r="O179" s="20"/>
      <c r="P179" s="3"/>
      <c r="Q179" s="3"/>
      <c r="R179" s="3"/>
      <c r="S179" s="3"/>
      <c r="T179" s="3"/>
      <c r="U179" s="3"/>
      <c r="V179" s="3"/>
      <c r="W179" s="49"/>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3"/>
    </row>
    <row r="180" spans="1:49" s="95" customFormat="1" x14ac:dyDescent="0.25">
      <c r="A180" s="89"/>
      <c r="B180" s="89"/>
      <c r="C180" s="89"/>
      <c r="D180" s="89"/>
      <c r="E180" s="102"/>
      <c r="F180" s="89"/>
      <c r="G180" s="88"/>
      <c r="H180" s="90" t="str">
        <f>KPI!$E$70</f>
        <v>расчет суммы доплат по ФОТ строителей</v>
      </c>
      <c r="I180" s="89"/>
      <c r="J180" s="89"/>
      <c r="K180" s="91" t="str">
        <f>IF(H180="","",INDEX(KPI!$H:$H,SUMIFS(KPI!$C:$C,KPI!$E:$E,H180)))</f>
        <v>тыс.руб.</v>
      </c>
      <c r="L180" s="25"/>
      <c r="M180" s="119"/>
      <c r="N180" s="90"/>
      <c r="O180" s="117"/>
      <c r="P180" s="89"/>
      <c r="Q180" s="89"/>
      <c r="R180" s="92">
        <f>SUMIFS($W180:$AV180,$W$2:$AV$2,R$2)</f>
        <v>0</v>
      </c>
      <c r="S180" s="89"/>
      <c r="T180" s="92">
        <f>SUMIFS($W180:$AV180,$W$2:$AV$2,T$2)</f>
        <v>0</v>
      </c>
      <c r="U180" s="89"/>
      <c r="V180" s="89"/>
      <c r="W180" s="116"/>
      <c r="X180" s="93">
        <f>IF(X$7="",0,X97*$N$178)</f>
        <v>0</v>
      </c>
      <c r="Y180" s="93">
        <f t="shared" ref="Y180:AU180" si="82">IF(Y$7="",0,Y97*$N$178)</f>
        <v>0</v>
      </c>
      <c r="Z180" s="93">
        <f t="shared" si="82"/>
        <v>0</v>
      </c>
      <c r="AA180" s="93">
        <f t="shared" si="82"/>
        <v>0</v>
      </c>
      <c r="AB180" s="93">
        <f t="shared" si="82"/>
        <v>0</v>
      </c>
      <c r="AC180" s="93">
        <f t="shared" si="82"/>
        <v>0</v>
      </c>
      <c r="AD180" s="93">
        <f t="shared" si="82"/>
        <v>0</v>
      </c>
      <c r="AE180" s="93">
        <f t="shared" si="82"/>
        <v>0</v>
      </c>
      <c r="AF180" s="93">
        <f t="shared" si="82"/>
        <v>0</v>
      </c>
      <c r="AG180" s="93">
        <f t="shared" si="82"/>
        <v>0</v>
      </c>
      <c r="AH180" s="93">
        <f t="shared" si="82"/>
        <v>0</v>
      </c>
      <c r="AI180" s="93">
        <f t="shared" si="82"/>
        <v>0</v>
      </c>
      <c r="AJ180" s="93">
        <f t="shared" si="82"/>
        <v>0</v>
      </c>
      <c r="AK180" s="93">
        <f t="shared" si="82"/>
        <v>0</v>
      </c>
      <c r="AL180" s="93">
        <f t="shared" si="82"/>
        <v>0</v>
      </c>
      <c r="AM180" s="93">
        <f t="shared" si="82"/>
        <v>0</v>
      </c>
      <c r="AN180" s="93">
        <f t="shared" si="82"/>
        <v>0</v>
      </c>
      <c r="AO180" s="93">
        <f t="shared" si="82"/>
        <v>0</v>
      </c>
      <c r="AP180" s="93">
        <f t="shared" si="82"/>
        <v>0</v>
      </c>
      <c r="AQ180" s="93">
        <f t="shared" si="82"/>
        <v>0</v>
      </c>
      <c r="AR180" s="93">
        <f t="shared" si="82"/>
        <v>0</v>
      </c>
      <c r="AS180" s="93">
        <f t="shared" si="82"/>
        <v>0</v>
      </c>
      <c r="AT180" s="93">
        <f t="shared" si="82"/>
        <v>0</v>
      </c>
      <c r="AU180" s="93">
        <f t="shared" si="82"/>
        <v>0</v>
      </c>
      <c r="AV180" s="94"/>
      <c r="AW180" s="89"/>
    </row>
    <row r="181" spans="1:49" ht="3.9" customHeight="1" x14ac:dyDescent="0.25">
      <c r="A181" s="3"/>
      <c r="B181" s="3"/>
      <c r="C181" s="3"/>
      <c r="D181" s="3"/>
      <c r="E181" s="102"/>
      <c r="F181" s="3"/>
      <c r="G181" s="3"/>
      <c r="H181" s="8"/>
      <c r="I181" s="3"/>
      <c r="J181" s="3"/>
      <c r="K181" s="25"/>
      <c r="L181" s="12"/>
      <c r="M181" s="22"/>
      <c r="N181" s="3"/>
      <c r="O181" s="20"/>
      <c r="P181" s="3"/>
      <c r="Q181" s="3"/>
      <c r="R181" s="8"/>
      <c r="S181" s="3"/>
      <c r="T181" s="8"/>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ht="3.9" customHeight="1" x14ac:dyDescent="0.25">
      <c r="A182" s="3"/>
      <c r="B182" s="3"/>
      <c r="C182" s="3"/>
      <c r="D182" s="3"/>
      <c r="E182" s="102"/>
      <c r="F182" s="3"/>
      <c r="G182" s="3"/>
      <c r="H182" s="3"/>
      <c r="I182" s="3"/>
      <c r="J182" s="3"/>
      <c r="K182" s="25"/>
      <c r="L182" s="12"/>
      <c r="M182" s="22"/>
      <c r="N182" s="3"/>
      <c r="O182" s="20"/>
      <c r="P182" s="3"/>
      <c r="Q182" s="3"/>
      <c r="R182" s="3"/>
      <c r="S182" s="3"/>
      <c r="T182" s="3"/>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x14ac:dyDescent="0.25">
      <c r="A183" s="3"/>
      <c r="B183" s="3"/>
      <c r="C183" s="3"/>
      <c r="D183" s="3"/>
      <c r="E183" s="102"/>
      <c r="F183" s="3"/>
      <c r="G183" s="88"/>
      <c r="H183" s="4" t="str">
        <f>KPI!$E$71</f>
        <v>оборач-сть доплат в начислении ФОТ стр-лей</v>
      </c>
      <c r="I183" s="4"/>
      <c r="J183" s="4"/>
      <c r="K183" s="24" t="str">
        <f>IF(H183="","",INDEX(KPI!$H:$H,SUMIFS(KPI!$C:$C,KPI!$E:$E,H183)))</f>
        <v>мес</v>
      </c>
      <c r="L183" s="24"/>
      <c r="M183" s="22" t="s">
        <v>1</v>
      </c>
      <c r="N183" s="79"/>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ht="3.9" customHeight="1" x14ac:dyDescent="0.25">
      <c r="A184" s="3"/>
      <c r="B184" s="3"/>
      <c r="C184" s="3"/>
      <c r="D184" s="3"/>
      <c r="E184" s="102"/>
      <c r="F184" s="3"/>
      <c r="G184" s="88"/>
      <c r="H184" s="3"/>
      <c r="I184" s="3"/>
      <c r="J184" s="3"/>
      <c r="K184" s="25"/>
      <c r="L184" s="12"/>
      <c r="M184" s="22"/>
      <c r="N184" s="3"/>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s="5" customFormat="1" x14ac:dyDescent="0.25">
      <c r="A185" s="4"/>
      <c r="B185" s="4"/>
      <c r="C185" s="4"/>
      <c r="D185" s="4"/>
      <c r="E185" s="103"/>
      <c r="F185" s="4"/>
      <c r="G185" s="62" t="str">
        <f>структура!$AL$19</f>
        <v>CFout</v>
      </c>
      <c r="H185" s="64" t="str">
        <f>KPI!$E$72</f>
        <v>отток ДС на расчет по ФОТ строителей</v>
      </c>
      <c r="I185" s="4"/>
      <c r="J185" s="4"/>
      <c r="K185" s="65" t="str">
        <f>IF(H185="","",INDEX(KPI!$H:$H,SUMIFS(KPI!$C:$C,KPI!$E:$E,H185)))</f>
        <v>тыс.руб.</v>
      </c>
      <c r="L185" s="24"/>
      <c r="M185" s="22"/>
      <c r="N185" s="64"/>
      <c r="O185" s="20"/>
      <c r="P185" s="4"/>
      <c r="Q185" s="4"/>
      <c r="R185" s="66">
        <f>SUMIFS($W185:$AV185,$W$2:$AV$2,R$2)</f>
        <v>0</v>
      </c>
      <c r="S185" s="4"/>
      <c r="T185" s="66">
        <f>SUMIFS($W185:$AV185,$W$2:$AV$2,T$2)</f>
        <v>0</v>
      </c>
      <c r="U185" s="4"/>
      <c r="V185" s="4"/>
      <c r="W185" s="49"/>
      <c r="X185" s="67">
        <f>IF(X$7="",0,IF(X$1=1,SUMIFS($180:$180,$1:$1,"&gt;="&amp;1,$1:$1,"&lt;="&amp;INT(-$N$183))+(-$N$183-INT(-$N$183))*SUMIFS($180:$180,$1:$1,INT(-$N$183)+1),0)+(-$N$183-INT(-$N$183))*SUMIFS($180:$180,$1:$1,X$1+INT(-$N$183)+1)+(INT(-$N$183)+1+$N$183)*SUMIFS($180:$180,$1:$1,X$1+INT(-$N$183)))</f>
        <v>0</v>
      </c>
      <c r="Y185" s="67">
        <f>IF(Y$7="",0,IF(Y$1=1,SUMIFS($180:$180,$1:$1,"&gt;="&amp;1,$1:$1,"&lt;="&amp;INT(-$N$183))+(-$N$183-INT(-$N$183))*SUMIFS($180:$180,$1:$1,INT(-$N$183)+1),0)+(-$N$183-INT(-$N$183))*SUMIFS($180:$180,$1:$1,Y$1+INT(-$N$183)+1)+(INT(-$N$183)+1+$N$183)*SUMIFS($180:$180,$1:$1,Y$1+INT(-$N$183)))</f>
        <v>0</v>
      </c>
      <c r="Z185" s="67">
        <f t="shared" ref="Z185:AU185" si="83">IF(Z$7="",0,IF(Z$1=1,SUMIFS($180:$180,$1:$1,"&gt;="&amp;1,$1:$1,"&lt;="&amp;INT(-$N$183))+(-$N$183-INT(-$N$183))*SUMIFS($180:$180,$1:$1,INT(-$N$183)+1),0)+(-$N$183-INT(-$N$183))*SUMIFS($180:$180,$1:$1,Z$1+INT(-$N$183)+1)+(INT(-$N$183)+1+$N$183)*SUMIFS($180:$180,$1:$1,Z$1+INT(-$N$183)))</f>
        <v>0</v>
      </c>
      <c r="AA185" s="67">
        <f t="shared" si="83"/>
        <v>0</v>
      </c>
      <c r="AB185" s="67">
        <f t="shared" si="83"/>
        <v>0</v>
      </c>
      <c r="AC185" s="67">
        <f t="shared" si="83"/>
        <v>0</v>
      </c>
      <c r="AD185" s="67">
        <f t="shared" si="83"/>
        <v>0</v>
      </c>
      <c r="AE185" s="67">
        <f t="shared" si="83"/>
        <v>0</v>
      </c>
      <c r="AF185" s="67">
        <f t="shared" si="83"/>
        <v>0</v>
      </c>
      <c r="AG185" s="67">
        <f t="shared" si="83"/>
        <v>0</v>
      </c>
      <c r="AH185" s="67">
        <f t="shared" si="83"/>
        <v>0</v>
      </c>
      <c r="AI185" s="67">
        <f t="shared" si="83"/>
        <v>0</v>
      </c>
      <c r="AJ185" s="67">
        <f t="shared" si="83"/>
        <v>0</v>
      </c>
      <c r="AK185" s="67">
        <f t="shared" si="83"/>
        <v>0</v>
      </c>
      <c r="AL185" s="67">
        <f t="shared" si="83"/>
        <v>0</v>
      </c>
      <c r="AM185" s="67">
        <f t="shared" si="83"/>
        <v>0</v>
      </c>
      <c r="AN185" s="67">
        <f t="shared" si="83"/>
        <v>0</v>
      </c>
      <c r="AO185" s="67">
        <f t="shared" si="83"/>
        <v>0</v>
      </c>
      <c r="AP185" s="67">
        <f t="shared" si="83"/>
        <v>0</v>
      </c>
      <c r="AQ185" s="67">
        <f t="shared" si="83"/>
        <v>0</v>
      </c>
      <c r="AR185" s="67">
        <f t="shared" si="83"/>
        <v>0</v>
      </c>
      <c r="AS185" s="67">
        <f t="shared" si="83"/>
        <v>0</v>
      </c>
      <c r="AT185" s="67">
        <f t="shared" si="83"/>
        <v>0</v>
      </c>
      <c r="AU185" s="67">
        <f t="shared" si="83"/>
        <v>0</v>
      </c>
      <c r="AV185" s="43"/>
      <c r="AW185" s="4"/>
    </row>
    <row r="186" spans="1:49" ht="3.9" customHeight="1" x14ac:dyDescent="0.25">
      <c r="A186" s="3"/>
      <c r="B186" s="3"/>
      <c r="C186" s="3"/>
      <c r="D186" s="3"/>
      <c r="E186" s="102"/>
      <c r="F186" s="3"/>
      <c r="G186" s="88"/>
      <c r="H186" s="80"/>
      <c r="I186" s="3"/>
      <c r="J186" s="3"/>
      <c r="K186" s="25"/>
      <c r="L186" s="12"/>
      <c r="M186" s="22"/>
      <c r="N186" s="3"/>
      <c r="O186" s="20"/>
      <c r="P186" s="3"/>
      <c r="Q186" s="3"/>
      <c r="R186" s="80"/>
      <c r="S186" s="3"/>
      <c r="T186" s="80"/>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ht="8.1" customHeight="1" x14ac:dyDescent="0.25">
      <c r="A187" s="3"/>
      <c r="B187" s="3"/>
      <c r="C187" s="3"/>
      <c r="D187" s="3"/>
      <c r="E187" s="102"/>
      <c r="F187" s="3"/>
      <c r="G187" s="3"/>
      <c r="H187" s="3"/>
      <c r="I187" s="3"/>
      <c r="J187" s="3"/>
      <c r="K187" s="25"/>
      <c r="L187" s="12"/>
      <c r="M187" s="22"/>
      <c r="N187" s="3"/>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x14ac:dyDescent="0.25">
      <c r="A188" s="3"/>
      <c r="B188" s="3"/>
      <c r="C188" s="3"/>
      <c r="D188" s="3"/>
      <c r="E188" s="102"/>
      <c r="F188" s="3"/>
      <c r="G188" s="88"/>
      <c r="H188" s="4" t="str">
        <f>KPI!$E$73</f>
        <v>оборачиваемость оплат в соцфонды</v>
      </c>
      <c r="I188" s="4"/>
      <c r="J188" s="4"/>
      <c r="K188" s="24" t="str">
        <f>IF(H188="","",INDEX(KPI!$H:$H,SUMIFS(KPI!$C:$C,KPI!$E:$E,H188)))</f>
        <v>мес</v>
      </c>
      <c r="L188" s="24"/>
      <c r="M188" s="22" t="s">
        <v>1</v>
      </c>
      <c r="N188" s="79"/>
      <c r="O188" s="20"/>
      <c r="P188" s="3"/>
      <c r="Q188" s="3"/>
      <c r="R188" s="3"/>
      <c r="S188" s="3"/>
      <c r="T188" s="3"/>
      <c r="U188" s="3"/>
      <c r="V188" s="3"/>
      <c r="W188" s="49"/>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1"/>
      <c r="AW188" s="3"/>
    </row>
    <row r="189" spans="1:49" ht="3.9" customHeight="1" x14ac:dyDescent="0.25">
      <c r="A189" s="3"/>
      <c r="B189" s="3"/>
      <c r="C189" s="3"/>
      <c r="D189" s="3"/>
      <c r="E189" s="102"/>
      <c r="F189" s="3"/>
      <c r="G189" s="88"/>
      <c r="H189" s="3"/>
      <c r="I189" s="3"/>
      <c r="J189" s="3"/>
      <c r="K189" s="25"/>
      <c r="L189" s="12"/>
      <c r="M189" s="22"/>
      <c r="N189" s="3"/>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s="5" customFormat="1" x14ac:dyDescent="0.25">
      <c r="A190" s="4"/>
      <c r="B190" s="4"/>
      <c r="C190" s="4"/>
      <c r="D190" s="4"/>
      <c r="E190" s="103"/>
      <c r="F190" s="4"/>
      <c r="G190" s="62" t="str">
        <f>структура!$AL$19</f>
        <v>CFout</v>
      </c>
      <c r="H190" s="64" t="str">
        <f>KPI!$E$74</f>
        <v>отток ДС в соцфонды</v>
      </c>
      <c r="I190" s="4"/>
      <c r="J190" s="4"/>
      <c r="K190" s="65" t="str">
        <f>IF(H190="","",INDEX(KPI!$H:$H,SUMIFS(KPI!$C:$C,KPI!$E:$E,H190)))</f>
        <v>тыс.руб.</v>
      </c>
      <c r="L190" s="24"/>
      <c r="M190" s="22"/>
      <c r="N190" s="64"/>
      <c r="O190" s="20"/>
      <c r="P190" s="4"/>
      <c r="Q190" s="4"/>
      <c r="R190" s="66">
        <f>SUMIFS($W190:$AV190,$W$2:$AV$2,R$2)</f>
        <v>0</v>
      </c>
      <c r="S190" s="4"/>
      <c r="T190" s="66">
        <f>SUMIFS($W190:$AV190,$W$2:$AV$2,T$2)</f>
        <v>0</v>
      </c>
      <c r="U190" s="4"/>
      <c r="V190" s="4"/>
      <c r="W190" s="49"/>
      <c r="X190" s="67">
        <f>IF(X$7="",0,IF(X$1=1,SUMIFS($100:$100,$1:$1,"&gt;="&amp;1,$1:$1,"&lt;="&amp;INT(-$N$188))+(-$N$188-INT(-$N$188))*SUMIFS($100:$100,$1:$1,INT(-$N$188)+1),0)+(-$N$188-INT(-$N$188))*SUMIFS($100:$100,$1:$1,X$1+INT(-$N$188)+1)+(INT(-$N$188)+1+$N$188)*SUMIFS($100:$100,$1:$1,X$1+INT(-$N$188)))</f>
        <v>0</v>
      </c>
      <c r="Y190" s="67">
        <f t="shared" ref="Y190:AU190" si="84">IF(Y$7="",0,IF(Y$1=1,SUMIFS($100:$100,$1:$1,"&gt;="&amp;1,$1:$1,"&lt;="&amp;INT(-$N$188))+(-$N$188-INT(-$N$188))*SUMIFS($100:$100,$1:$1,INT(-$N$188)+1),0)+(-$N$188-INT(-$N$188))*SUMIFS($100:$100,$1:$1,Y$1+INT(-$N$188)+1)+(INT(-$N$188)+1+$N$188)*SUMIFS($100:$100,$1:$1,Y$1+INT(-$N$188)))</f>
        <v>0</v>
      </c>
      <c r="Z190" s="67">
        <f t="shared" si="84"/>
        <v>0</v>
      </c>
      <c r="AA190" s="67">
        <f t="shared" si="84"/>
        <v>0</v>
      </c>
      <c r="AB190" s="67">
        <f t="shared" si="84"/>
        <v>0</v>
      </c>
      <c r="AC190" s="67">
        <f t="shared" si="84"/>
        <v>0</v>
      </c>
      <c r="AD190" s="67">
        <f t="shared" si="84"/>
        <v>0</v>
      </c>
      <c r="AE190" s="67">
        <f t="shared" si="84"/>
        <v>0</v>
      </c>
      <c r="AF190" s="67">
        <f t="shared" si="84"/>
        <v>0</v>
      </c>
      <c r="AG190" s="67">
        <f t="shared" si="84"/>
        <v>0</v>
      </c>
      <c r="AH190" s="67">
        <f t="shared" si="84"/>
        <v>0</v>
      </c>
      <c r="AI190" s="67">
        <f t="shared" si="84"/>
        <v>0</v>
      </c>
      <c r="AJ190" s="67">
        <f t="shared" si="84"/>
        <v>0</v>
      </c>
      <c r="AK190" s="67">
        <f t="shared" si="84"/>
        <v>0</v>
      </c>
      <c r="AL190" s="67">
        <f t="shared" si="84"/>
        <v>0</v>
      </c>
      <c r="AM190" s="67">
        <f t="shared" si="84"/>
        <v>0</v>
      </c>
      <c r="AN190" s="67">
        <f t="shared" si="84"/>
        <v>0</v>
      </c>
      <c r="AO190" s="67">
        <f t="shared" si="84"/>
        <v>0</v>
      </c>
      <c r="AP190" s="67">
        <f t="shared" si="84"/>
        <v>0</v>
      </c>
      <c r="AQ190" s="67">
        <f t="shared" si="84"/>
        <v>0</v>
      </c>
      <c r="AR190" s="67">
        <f t="shared" si="84"/>
        <v>0</v>
      </c>
      <c r="AS190" s="67">
        <f t="shared" si="84"/>
        <v>0</v>
      </c>
      <c r="AT190" s="67">
        <f t="shared" si="84"/>
        <v>0</v>
      </c>
      <c r="AU190" s="67">
        <f t="shared" si="84"/>
        <v>0</v>
      </c>
      <c r="AV190" s="43"/>
      <c r="AW190" s="4"/>
    </row>
    <row r="191" spans="1:49" ht="3.9" customHeight="1" x14ac:dyDescent="0.25">
      <c r="A191" s="3"/>
      <c r="B191" s="3"/>
      <c r="C191" s="3"/>
      <c r="D191" s="3"/>
      <c r="E191" s="102"/>
      <c r="F191" s="3"/>
      <c r="G191" s="88"/>
      <c r="H191" s="80"/>
      <c r="I191" s="3"/>
      <c r="J191" s="3"/>
      <c r="K191" s="25"/>
      <c r="L191" s="12"/>
      <c r="M191" s="22"/>
      <c r="N191" s="3"/>
      <c r="O191" s="20"/>
      <c r="P191" s="3"/>
      <c r="Q191" s="3"/>
      <c r="R191" s="80"/>
      <c r="S191" s="3"/>
      <c r="T191" s="80"/>
      <c r="U191" s="3"/>
      <c r="V191" s="3"/>
      <c r="W191" s="49"/>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1"/>
      <c r="AW191" s="3"/>
    </row>
    <row r="192" spans="1:49" ht="8.1" customHeight="1" x14ac:dyDescent="0.25">
      <c r="A192" s="3"/>
      <c r="B192" s="3"/>
      <c r="C192" s="3"/>
      <c r="D192" s="3"/>
      <c r="E192" s="102"/>
      <c r="F192" s="3"/>
      <c r="G192" s="3"/>
      <c r="H192" s="3"/>
      <c r="I192" s="3"/>
      <c r="J192" s="3"/>
      <c r="K192" s="25"/>
      <c r="L192" s="12"/>
      <c r="M192" s="22"/>
      <c r="N192" s="3"/>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x14ac:dyDescent="0.25">
      <c r="A193" s="3"/>
      <c r="B193" s="3"/>
      <c r="C193" s="3"/>
      <c r="D193" s="3"/>
      <c r="E193" s="102"/>
      <c r="F193" s="3"/>
      <c r="G193" s="88"/>
      <c r="H193" s="4" t="str">
        <f>KPI!$E$75</f>
        <v>средний размер предоплат за оборудование</v>
      </c>
      <c r="I193" s="4"/>
      <c r="J193" s="4"/>
      <c r="K193" s="24" t="str">
        <f>IF(H193="","",INDEX(KPI!$H:$H,SUMIFS(KPI!$C:$C,KPI!$E:$E,H193)))</f>
        <v>%</v>
      </c>
      <c r="L193" s="24"/>
      <c r="M193" s="22" t="s">
        <v>1</v>
      </c>
      <c r="N193" s="48"/>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ht="3.9" customHeight="1" x14ac:dyDescent="0.25">
      <c r="A194" s="3"/>
      <c r="B194" s="3"/>
      <c r="C194" s="3"/>
      <c r="D194" s="3"/>
      <c r="E194" s="102"/>
      <c r="F194" s="3"/>
      <c r="G194" s="88"/>
      <c r="H194" s="3"/>
      <c r="I194" s="3"/>
      <c r="J194" s="3"/>
      <c r="K194" s="25"/>
      <c r="L194" s="12"/>
      <c r="M194" s="22"/>
      <c r="N194" s="3"/>
      <c r="O194" s="20"/>
      <c r="P194" s="3"/>
      <c r="Q194" s="3"/>
      <c r="R194" s="3"/>
      <c r="S194" s="3"/>
      <c r="T194" s="3"/>
      <c r="U194" s="3"/>
      <c r="V194" s="3"/>
      <c r="W194" s="49"/>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3"/>
    </row>
    <row r="195" spans="1:49" s="95" customFormat="1" x14ac:dyDescent="0.25">
      <c r="A195" s="89"/>
      <c r="B195" s="89"/>
      <c r="C195" s="89"/>
      <c r="D195" s="89"/>
      <c r="E195" s="102"/>
      <c r="F195" s="89"/>
      <c r="G195" s="88"/>
      <c r="H195" s="90" t="str">
        <f>KPI!$E$76</f>
        <v>расчет суммы предоплат по оборудов-ю</v>
      </c>
      <c r="I195" s="89"/>
      <c r="J195" s="89"/>
      <c r="K195" s="91" t="str">
        <f>IF(H195="","",INDEX(KPI!$H:$H,SUMIFS(KPI!$C:$C,KPI!$E:$E,H195)))</f>
        <v>тыс.руб.</v>
      </c>
      <c r="L195" s="25"/>
      <c r="M195" s="119"/>
      <c r="N195" s="90"/>
      <c r="O195" s="117"/>
      <c r="P195" s="89"/>
      <c r="Q195" s="89"/>
      <c r="R195" s="92">
        <f>SUMIFS($W195:$AV195,$W$2:$AV$2,R$2)</f>
        <v>0</v>
      </c>
      <c r="S195" s="89"/>
      <c r="T195" s="92">
        <f>SUMIFS($W195:$AV195,$W$2:$AV$2,T$2)</f>
        <v>0</v>
      </c>
      <c r="U195" s="89"/>
      <c r="V195" s="89"/>
      <c r="W195" s="116"/>
      <c r="X195" s="93">
        <f>IF(X$7="",0,X105*$N$193)</f>
        <v>0</v>
      </c>
      <c r="Y195" s="93">
        <f t="shared" ref="Y195:AU195" si="85">IF(Y$7="",0,Y105*$N$193)</f>
        <v>0</v>
      </c>
      <c r="Z195" s="93">
        <f t="shared" si="85"/>
        <v>0</v>
      </c>
      <c r="AA195" s="93">
        <f t="shared" si="85"/>
        <v>0</v>
      </c>
      <c r="AB195" s="93">
        <f t="shared" si="85"/>
        <v>0</v>
      </c>
      <c r="AC195" s="93">
        <f t="shared" si="85"/>
        <v>0</v>
      </c>
      <c r="AD195" s="93">
        <f t="shared" si="85"/>
        <v>0</v>
      </c>
      <c r="AE195" s="93">
        <f t="shared" si="85"/>
        <v>0</v>
      </c>
      <c r="AF195" s="93">
        <f t="shared" si="85"/>
        <v>0</v>
      </c>
      <c r="AG195" s="93">
        <f t="shared" si="85"/>
        <v>0</v>
      </c>
      <c r="AH195" s="93">
        <f t="shared" si="85"/>
        <v>0</v>
      </c>
      <c r="AI195" s="93">
        <f t="shared" si="85"/>
        <v>0</v>
      </c>
      <c r="AJ195" s="93">
        <f t="shared" si="85"/>
        <v>0</v>
      </c>
      <c r="AK195" s="93">
        <f t="shared" si="85"/>
        <v>0</v>
      </c>
      <c r="AL195" s="93">
        <f t="shared" si="85"/>
        <v>0</v>
      </c>
      <c r="AM195" s="93">
        <f t="shared" si="85"/>
        <v>0</v>
      </c>
      <c r="AN195" s="93">
        <f t="shared" si="85"/>
        <v>0</v>
      </c>
      <c r="AO195" s="93">
        <f t="shared" si="85"/>
        <v>0</v>
      </c>
      <c r="AP195" s="93">
        <f t="shared" si="85"/>
        <v>0</v>
      </c>
      <c r="AQ195" s="93">
        <f t="shared" si="85"/>
        <v>0</v>
      </c>
      <c r="AR195" s="93">
        <f t="shared" si="85"/>
        <v>0</v>
      </c>
      <c r="AS195" s="93">
        <f t="shared" si="85"/>
        <v>0</v>
      </c>
      <c r="AT195" s="93">
        <f t="shared" si="85"/>
        <v>0</v>
      </c>
      <c r="AU195" s="93">
        <f t="shared" si="85"/>
        <v>0</v>
      </c>
      <c r="AV195" s="94"/>
      <c r="AW195" s="89"/>
    </row>
    <row r="196" spans="1:49" ht="3.9" customHeight="1" x14ac:dyDescent="0.25">
      <c r="A196" s="3"/>
      <c r="B196" s="3"/>
      <c r="C196" s="3"/>
      <c r="D196" s="3"/>
      <c r="E196" s="102"/>
      <c r="F196" s="3"/>
      <c r="G196" s="3"/>
      <c r="H196" s="8"/>
      <c r="I196" s="3"/>
      <c r="J196" s="3"/>
      <c r="K196" s="25"/>
      <c r="L196" s="12"/>
      <c r="M196" s="22"/>
      <c r="N196" s="3"/>
      <c r="O196" s="20"/>
      <c r="P196" s="3"/>
      <c r="Q196" s="3"/>
      <c r="R196" s="8"/>
      <c r="S196" s="3"/>
      <c r="T196" s="8"/>
      <c r="U196" s="3"/>
      <c r="V196" s="3"/>
      <c r="W196" s="49"/>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1"/>
      <c r="AW196" s="3"/>
    </row>
    <row r="197" spans="1:49" ht="3.9" customHeight="1" x14ac:dyDescent="0.25">
      <c r="A197" s="3"/>
      <c r="B197" s="3"/>
      <c r="C197" s="3"/>
      <c r="D197" s="3"/>
      <c r="E197" s="102"/>
      <c r="F197" s="3"/>
      <c r="G197" s="3"/>
      <c r="H197" s="3"/>
      <c r="I197" s="3"/>
      <c r="J197" s="3"/>
      <c r="K197" s="25"/>
      <c r="L197" s="12"/>
      <c r="M197" s="22"/>
      <c r="N197" s="3"/>
      <c r="O197" s="20"/>
      <c r="P197" s="3"/>
      <c r="Q197" s="3"/>
      <c r="R197" s="3"/>
      <c r="S197" s="3"/>
      <c r="T197" s="3"/>
      <c r="U197" s="3"/>
      <c r="V197" s="3"/>
      <c r="W197" s="49"/>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1"/>
      <c r="AW197" s="3"/>
    </row>
    <row r="198" spans="1:49" x14ac:dyDescent="0.25">
      <c r="A198" s="3"/>
      <c r="B198" s="3"/>
      <c r="C198" s="3"/>
      <c r="D198" s="3"/>
      <c r="E198" s="102"/>
      <c r="F198" s="3"/>
      <c r="G198" s="88"/>
      <c r="H198" s="4" t="str">
        <f>KPI!$E$77</f>
        <v>оборач-сть предоплат в закупках оборудов-я</v>
      </c>
      <c r="I198" s="4"/>
      <c r="J198" s="4"/>
      <c r="K198" s="24" t="str">
        <f>IF(H198="","",INDEX(KPI!$H:$H,SUMIFS(KPI!$C:$C,KPI!$E:$E,H198)))</f>
        <v>мес</v>
      </c>
      <c r="L198" s="24"/>
      <c r="M198" s="22" t="s">
        <v>1</v>
      </c>
      <c r="N198" s="79"/>
      <c r="O198" s="20"/>
      <c r="P198" s="3"/>
      <c r="Q198" s="3"/>
      <c r="R198" s="3"/>
      <c r="S198" s="3"/>
      <c r="T198" s="3"/>
      <c r="U198" s="3"/>
      <c r="V198" s="3"/>
      <c r="W198" s="49"/>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3"/>
    </row>
    <row r="199" spans="1:49" ht="3.9" customHeight="1" x14ac:dyDescent="0.25">
      <c r="A199" s="3"/>
      <c r="B199" s="3"/>
      <c r="C199" s="3"/>
      <c r="D199" s="3"/>
      <c r="E199" s="102"/>
      <c r="F199" s="3"/>
      <c r="G199" s="88"/>
      <c r="H199" s="3"/>
      <c r="I199" s="3"/>
      <c r="J199" s="3"/>
      <c r="K199" s="25"/>
      <c r="L199" s="12"/>
      <c r="M199" s="22"/>
      <c r="N199" s="3"/>
      <c r="O199" s="20"/>
      <c r="P199" s="3"/>
      <c r="Q199" s="3"/>
      <c r="R199" s="3"/>
      <c r="S199" s="3"/>
      <c r="T199" s="3"/>
      <c r="U199" s="3"/>
      <c r="V199" s="3"/>
      <c r="W199" s="49"/>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3"/>
    </row>
    <row r="200" spans="1:49" s="5" customFormat="1" x14ac:dyDescent="0.25">
      <c r="A200" s="4"/>
      <c r="B200" s="4"/>
      <c r="C200" s="4"/>
      <c r="D200" s="4"/>
      <c r="E200" s="103"/>
      <c r="F200" s="4"/>
      <c r="G200" s="62" t="str">
        <f>структура!$AL$19</f>
        <v>CFout</v>
      </c>
      <c r="H200" s="64" t="str">
        <f>KPI!$E$78</f>
        <v>отток ДС на авансы поставщикам за оборуд-ие</v>
      </c>
      <c r="I200" s="4"/>
      <c r="J200" s="4"/>
      <c r="K200" s="65" t="str">
        <f>IF(H200="","",INDEX(KPI!$H:$H,SUMIFS(KPI!$C:$C,KPI!$E:$E,H200)))</f>
        <v>тыс.руб.</v>
      </c>
      <c r="L200" s="24"/>
      <c r="M200" s="22"/>
      <c r="N200" s="64"/>
      <c r="O200" s="20"/>
      <c r="P200" s="4"/>
      <c r="Q200" s="4"/>
      <c r="R200" s="66">
        <f>SUMIFS($W200:$AV200,$W$2:$AV$2,R$2)</f>
        <v>0</v>
      </c>
      <c r="S200" s="4"/>
      <c r="T200" s="66">
        <f>SUMIFS($W200:$AV200,$W$2:$AV$2,T$2)</f>
        <v>0</v>
      </c>
      <c r="U200" s="4"/>
      <c r="V200" s="4"/>
      <c r="W200" s="49"/>
      <c r="X200" s="67">
        <f>IF(X$7="",0,IF(X$1=1,SUMIFS($195:$195,$1:$1,"&gt;="&amp;1,$1:$1,"&lt;="&amp;INT($N$198))+($N$198-INT($N$198))*SUMIFS($195:$195,$1:$1,INT($N$198)+1),0)+($N$198-INT($N$198))*SUMIFS($195:$195,$1:$1,X$1+INT($N$198)+1)+(INT($N$198)+1-$N$198)*SUMIFS($195:$195,$1:$1,X$1+INT($N$198)))</f>
        <v>0</v>
      </c>
      <c r="Y200" s="67">
        <f t="shared" ref="Y200:AU200" si="86">IF(Y$7="",0,IF(Y$1=1,SUMIFS($195:$195,$1:$1,"&gt;="&amp;1,$1:$1,"&lt;="&amp;INT($N$198))+($N$198-INT($N$198))*SUMIFS($195:$195,$1:$1,INT($N$198)+1),0)+($N$198-INT($N$198))*SUMIFS($195:$195,$1:$1,Y$1+INT($N$198)+1)+(INT($N$198)+1-$N$198)*SUMIFS($195:$195,$1:$1,Y$1+INT($N$198)))</f>
        <v>0</v>
      </c>
      <c r="Z200" s="67">
        <f t="shared" si="86"/>
        <v>0</v>
      </c>
      <c r="AA200" s="67">
        <f t="shared" si="86"/>
        <v>0</v>
      </c>
      <c r="AB200" s="67">
        <f t="shared" si="86"/>
        <v>0</v>
      </c>
      <c r="AC200" s="67">
        <f t="shared" si="86"/>
        <v>0</v>
      </c>
      <c r="AD200" s="67">
        <f t="shared" si="86"/>
        <v>0</v>
      </c>
      <c r="AE200" s="67">
        <f t="shared" si="86"/>
        <v>0</v>
      </c>
      <c r="AF200" s="67">
        <f t="shared" si="86"/>
        <v>0</v>
      </c>
      <c r="AG200" s="67">
        <f t="shared" si="86"/>
        <v>0</v>
      </c>
      <c r="AH200" s="67">
        <f t="shared" si="86"/>
        <v>0</v>
      </c>
      <c r="AI200" s="67">
        <f t="shared" si="86"/>
        <v>0</v>
      </c>
      <c r="AJ200" s="67">
        <f t="shared" si="86"/>
        <v>0</v>
      </c>
      <c r="AK200" s="67">
        <f t="shared" si="86"/>
        <v>0</v>
      </c>
      <c r="AL200" s="67">
        <f t="shared" si="86"/>
        <v>0</v>
      </c>
      <c r="AM200" s="67">
        <f t="shared" si="86"/>
        <v>0</v>
      </c>
      <c r="AN200" s="67">
        <f t="shared" si="86"/>
        <v>0</v>
      </c>
      <c r="AO200" s="67">
        <f t="shared" si="86"/>
        <v>0</v>
      </c>
      <c r="AP200" s="67">
        <f t="shared" si="86"/>
        <v>0</v>
      </c>
      <c r="AQ200" s="67">
        <f t="shared" si="86"/>
        <v>0</v>
      </c>
      <c r="AR200" s="67">
        <f t="shared" si="86"/>
        <v>0</v>
      </c>
      <c r="AS200" s="67">
        <f t="shared" si="86"/>
        <v>0</v>
      </c>
      <c r="AT200" s="67">
        <f t="shared" si="86"/>
        <v>0</v>
      </c>
      <c r="AU200" s="67">
        <f t="shared" si="86"/>
        <v>0</v>
      </c>
      <c r="AV200" s="43"/>
      <c r="AW200" s="4"/>
    </row>
    <row r="201" spans="1:49" ht="3.9" customHeight="1" x14ac:dyDescent="0.25">
      <c r="A201" s="3"/>
      <c r="B201" s="3"/>
      <c r="C201" s="3"/>
      <c r="D201" s="3"/>
      <c r="E201" s="102"/>
      <c r="F201" s="3"/>
      <c r="G201" s="88"/>
      <c r="H201" s="80"/>
      <c r="I201" s="3"/>
      <c r="J201" s="3"/>
      <c r="K201" s="25"/>
      <c r="L201" s="12"/>
      <c r="M201" s="22"/>
      <c r="N201" s="3"/>
      <c r="O201" s="20"/>
      <c r="P201" s="3"/>
      <c r="Q201" s="3"/>
      <c r="R201" s="80"/>
      <c r="S201" s="3"/>
      <c r="T201" s="80"/>
      <c r="U201" s="3"/>
      <c r="V201" s="3"/>
      <c r="W201" s="49"/>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1"/>
      <c r="AW201" s="3"/>
    </row>
    <row r="202" spans="1:49" ht="3.9" customHeight="1" x14ac:dyDescent="0.25">
      <c r="A202" s="3"/>
      <c r="B202" s="3"/>
      <c r="C202" s="3"/>
      <c r="D202" s="3"/>
      <c r="E202" s="102"/>
      <c r="F202" s="3"/>
      <c r="G202" s="88"/>
      <c r="H202" s="3"/>
      <c r="I202" s="3"/>
      <c r="J202" s="3"/>
      <c r="K202" s="25"/>
      <c r="L202" s="12"/>
      <c r="M202" s="22"/>
      <c r="N202" s="3"/>
      <c r="O202" s="20"/>
      <c r="P202" s="3"/>
      <c r="Q202" s="3"/>
      <c r="R202" s="3"/>
      <c r="S202" s="3"/>
      <c r="T202" s="3"/>
      <c r="U202" s="3"/>
      <c r="V202" s="3"/>
      <c r="W202" s="49"/>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1"/>
      <c r="AW202" s="3"/>
    </row>
    <row r="203" spans="1:49" x14ac:dyDescent="0.25">
      <c r="A203" s="3"/>
      <c r="B203" s="3"/>
      <c r="C203" s="3"/>
      <c r="D203" s="3"/>
      <c r="E203" s="102"/>
      <c r="F203" s="3"/>
      <c r="G203" s="88"/>
      <c r="H203" s="4" t="str">
        <f>KPI!$E$79</f>
        <v>средний размер доплат за оборудование</v>
      </c>
      <c r="I203" s="4"/>
      <c r="J203" s="4"/>
      <c r="K203" s="24" t="str">
        <f>IF(H203="","",INDEX(KPI!$H:$H,SUMIFS(KPI!$C:$C,KPI!$E:$E,H203)))</f>
        <v>%</v>
      </c>
      <c r="L203" s="24"/>
      <c r="M203" s="22"/>
      <c r="N203" s="54">
        <f>100%-N193</f>
        <v>1</v>
      </c>
      <c r="O203" s="20"/>
      <c r="P203" s="3"/>
      <c r="Q203" s="3"/>
      <c r="R203" s="3"/>
      <c r="S203" s="3"/>
      <c r="T203" s="3"/>
      <c r="U203" s="3"/>
      <c r="V203" s="3"/>
      <c r="W203" s="49"/>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1"/>
      <c r="AW203" s="3"/>
    </row>
    <row r="204" spans="1:49" ht="3.9" customHeight="1" x14ac:dyDescent="0.25">
      <c r="A204" s="3"/>
      <c r="B204" s="3"/>
      <c r="C204" s="3"/>
      <c r="D204" s="3"/>
      <c r="E204" s="102"/>
      <c r="F204" s="3"/>
      <c r="G204" s="88"/>
      <c r="H204" s="3"/>
      <c r="I204" s="3"/>
      <c r="J204" s="3"/>
      <c r="K204" s="25"/>
      <c r="L204" s="12"/>
      <c r="M204" s="22"/>
      <c r="N204" s="3"/>
      <c r="O204" s="20"/>
      <c r="P204" s="3"/>
      <c r="Q204" s="3"/>
      <c r="R204" s="3"/>
      <c r="S204" s="3"/>
      <c r="T204" s="3"/>
      <c r="U204" s="3"/>
      <c r="V204" s="3"/>
      <c r="W204" s="49"/>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1"/>
      <c r="AW204" s="3"/>
    </row>
    <row r="205" spans="1:49" s="95" customFormat="1" x14ac:dyDescent="0.25">
      <c r="A205" s="89"/>
      <c r="B205" s="89"/>
      <c r="C205" s="89"/>
      <c r="D205" s="89"/>
      <c r="E205" s="102"/>
      <c r="F205" s="89"/>
      <c r="G205" s="88"/>
      <c r="H205" s="90" t="str">
        <f>KPI!$E$80</f>
        <v>расчет суммы доплат по оборудованию</v>
      </c>
      <c r="I205" s="89"/>
      <c r="J205" s="89"/>
      <c r="K205" s="91" t="str">
        <f>IF(H205="","",INDEX(KPI!$H:$H,SUMIFS(KPI!$C:$C,KPI!$E:$E,H205)))</f>
        <v>тыс.руб.</v>
      </c>
      <c r="L205" s="25"/>
      <c r="M205" s="119"/>
      <c r="N205" s="90"/>
      <c r="O205" s="117"/>
      <c r="P205" s="89"/>
      <c r="Q205" s="89"/>
      <c r="R205" s="92">
        <f>SUMIFS($W205:$AV205,$W$2:$AV$2,R$2)</f>
        <v>0</v>
      </c>
      <c r="S205" s="89"/>
      <c r="T205" s="92">
        <f>SUMIFS($W205:$AV205,$W$2:$AV$2,T$2)</f>
        <v>0</v>
      </c>
      <c r="U205" s="89"/>
      <c r="V205" s="89"/>
      <c r="W205" s="116"/>
      <c r="X205" s="93">
        <f>IF(X$7="",0,X105*$N$203)</f>
        <v>0</v>
      </c>
      <c r="Y205" s="93">
        <f t="shared" ref="Y205:AU205" si="87">IF(Y$7="",0,Y105*$N$203)</f>
        <v>0</v>
      </c>
      <c r="Z205" s="93">
        <f t="shared" si="87"/>
        <v>0</v>
      </c>
      <c r="AA205" s="93">
        <f t="shared" si="87"/>
        <v>0</v>
      </c>
      <c r="AB205" s="93">
        <f t="shared" si="87"/>
        <v>0</v>
      </c>
      <c r="AC205" s="93">
        <f t="shared" si="87"/>
        <v>0</v>
      </c>
      <c r="AD205" s="93">
        <f t="shared" si="87"/>
        <v>0</v>
      </c>
      <c r="AE205" s="93">
        <f t="shared" si="87"/>
        <v>0</v>
      </c>
      <c r="AF205" s="93">
        <f t="shared" si="87"/>
        <v>0</v>
      </c>
      <c r="AG205" s="93">
        <f t="shared" si="87"/>
        <v>0</v>
      </c>
      <c r="AH205" s="93">
        <f t="shared" si="87"/>
        <v>0</v>
      </c>
      <c r="AI205" s="93">
        <f t="shared" si="87"/>
        <v>0</v>
      </c>
      <c r="AJ205" s="93">
        <f t="shared" si="87"/>
        <v>0</v>
      </c>
      <c r="AK205" s="93">
        <f t="shared" si="87"/>
        <v>0</v>
      </c>
      <c r="AL205" s="93">
        <f t="shared" si="87"/>
        <v>0</v>
      </c>
      <c r="AM205" s="93">
        <f t="shared" si="87"/>
        <v>0</v>
      </c>
      <c r="AN205" s="93">
        <f t="shared" si="87"/>
        <v>0</v>
      </c>
      <c r="AO205" s="93">
        <f t="shared" si="87"/>
        <v>0</v>
      </c>
      <c r="AP205" s="93">
        <f t="shared" si="87"/>
        <v>0</v>
      </c>
      <c r="AQ205" s="93">
        <f t="shared" si="87"/>
        <v>0</v>
      </c>
      <c r="AR205" s="93">
        <f t="shared" si="87"/>
        <v>0</v>
      </c>
      <c r="AS205" s="93">
        <f t="shared" si="87"/>
        <v>0</v>
      </c>
      <c r="AT205" s="93">
        <f t="shared" si="87"/>
        <v>0</v>
      </c>
      <c r="AU205" s="93">
        <f t="shared" si="87"/>
        <v>0</v>
      </c>
      <c r="AV205" s="94"/>
      <c r="AW205" s="89"/>
    </row>
    <row r="206" spans="1:49" ht="3.9" customHeight="1" x14ac:dyDescent="0.25">
      <c r="A206" s="3"/>
      <c r="B206" s="3"/>
      <c r="C206" s="3"/>
      <c r="D206" s="3"/>
      <c r="E206" s="102"/>
      <c r="F206" s="3"/>
      <c r="G206" s="3"/>
      <c r="H206" s="8"/>
      <c r="I206" s="3"/>
      <c r="J206" s="3"/>
      <c r="K206" s="25"/>
      <c r="L206" s="12"/>
      <c r="M206" s="22"/>
      <c r="N206" s="3"/>
      <c r="O206" s="20"/>
      <c r="P206" s="3"/>
      <c r="Q206" s="3"/>
      <c r="R206" s="8"/>
      <c r="S206" s="3"/>
      <c r="T206" s="8"/>
      <c r="U206" s="3"/>
      <c r="V206" s="3"/>
      <c r="W206" s="49"/>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1"/>
      <c r="AW206" s="3"/>
    </row>
    <row r="207" spans="1:49" ht="3.9" customHeight="1" x14ac:dyDescent="0.25">
      <c r="A207" s="3"/>
      <c r="B207" s="3"/>
      <c r="C207" s="3"/>
      <c r="D207" s="3"/>
      <c r="E207" s="102"/>
      <c r="F207" s="3"/>
      <c r="G207" s="3"/>
      <c r="H207" s="3"/>
      <c r="I207" s="3"/>
      <c r="J207" s="3"/>
      <c r="K207" s="25"/>
      <c r="L207" s="12"/>
      <c r="M207" s="22"/>
      <c r="N207" s="3"/>
      <c r="O207" s="20"/>
      <c r="P207" s="3"/>
      <c r="Q207" s="3"/>
      <c r="R207" s="3"/>
      <c r="S207" s="3"/>
      <c r="T207" s="3"/>
      <c r="U207" s="3"/>
      <c r="V207" s="3"/>
      <c r="W207" s="49"/>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1"/>
      <c r="AW207" s="3"/>
    </row>
    <row r="208" spans="1:49" x14ac:dyDescent="0.25">
      <c r="A208" s="3"/>
      <c r="B208" s="3"/>
      <c r="C208" s="3"/>
      <c r="D208" s="3"/>
      <c r="E208" s="102"/>
      <c r="F208" s="3"/>
      <c r="G208" s="88"/>
      <c r="H208" s="4" t="str">
        <f>KPI!$E$81</f>
        <v>оборач-сть доплат в закупках оборудования</v>
      </c>
      <c r="I208" s="4"/>
      <c r="J208" s="4"/>
      <c r="K208" s="24" t="str">
        <f>IF(H208="","",INDEX(KPI!$H:$H,SUMIFS(KPI!$C:$C,KPI!$E:$E,H208)))</f>
        <v>мес</v>
      </c>
      <c r="L208" s="24"/>
      <c r="M208" s="22" t="s">
        <v>1</v>
      </c>
      <c r="N208" s="79"/>
      <c r="O208" s="20"/>
      <c r="P208" s="3"/>
      <c r="Q208" s="3"/>
      <c r="R208" s="3"/>
      <c r="S208" s="3"/>
      <c r="T208" s="3"/>
      <c r="U208" s="3"/>
      <c r="V208" s="3"/>
      <c r="W208" s="49"/>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1"/>
      <c r="AW208" s="3"/>
    </row>
    <row r="209" spans="1:49" ht="3.9" customHeight="1" x14ac:dyDescent="0.25">
      <c r="A209" s="3"/>
      <c r="B209" s="3"/>
      <c r="C209" s="3"/>
      <c r="D209" s="3"/>
      <c r="E209" s="102"/>
      <c r="F209" s="3"/>
      <c r="G209" s="88"/>
      <c r="H209" s="3"/>
      <c r="I209" s="3"/>
      <c r="J209" s="3"/>
      <c r="K209" s="25"/>
      <c r="L209" s="12"/>
      <c r="M209" s="22"/>
      <c r="N209" s="3"/>
      <c r="O209" s="20"/>
      <c r="P209" s="3"/>
      <c r="Q209" s="3"/>
      <c r="R209" s="3"/>
      <c r="S209" s="3"/>
      <c r="T209" s="3"/>
      <c r="U209" s="3"/>
      <c r="V209" s="3"/>
      <c r="W209" s="49"/>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1"/>
      <c r="AW209" s="3"/>
    </row>
    <row r="210" spans="1:49" s="5" customFormat="1" x14ac:dyDescent="0.25">
      <c r="A210" s="4"/>
      <c r="B210" s="4"/>
      <c r="C210" s="4"/>
      <c r="D210" s="4"/>
      <c r="E210" s="103"/>
      <c r="F210" s="4"/>
      <c r="G210" s="62" t="str">
        <f>структура!$AL$19</f>
        <v>CFout</v>
      </c>
      <c r="H210" s="64" t="str">
        <f>KPI!$E$82</f>
        <v>отток ДС на расчет с поставщ-ми за оборуд-ие</v>
      </c>
      <c r="I210" s="4"/>
      <c r="J210" s="4"/>
      <c r="K210" s="65" t="str">
        <f>IF(H210="","",INDEX(KPI!$H:$H,SUMIFS(KPI!$C:$C,KPI!$E:$E,H210)))</f>
        <v>тыс.руб.</v>
      </c>
      <c r="L210" s="24"/>
      <c r="M210" s="22"/>
      <c r="N210" s="64"/>
      <c r="O210" s="20"/>
      <c r="P210" s="4"/>
      <c r="Q210" s="4"/>
      <c r="R210" s="66">
        <f>SUMIFS($W210:$AV210,$W$2:$AV$2,R$2)</f>
        <v>0</v>
      </c>
      <c r="S210" s="4"/>
      <c r="T210" s="66">
        <f>SUMIFS($W210:$AV210,$W$2:$AV$2,T$2)</f>
        <v>0</v>
      </c>
      <c r="U210" s="4"/>
      <c r="V210" s="4"/>
      <c r="W210" s="49"/>
      <c r="X210" s="67">
        <f>IF(X$7="",0,IF(X$1=1,SUMIFS($205:$205,$1:$1,"&gt;="&amp;1,$1:$1,"&lt;="&amp;INT(-$N$208))+(-$N$208-INT(-$N$208))*SUMIFS($205:$205,$1:$1,INT(-$N$208)+1),0)+(-$N$208-INT(-$N$208))*SUMIFS($205:$205,$1:$1,X$1+INT(-$N$208)+1)+(INT(-$N$208)+1+$N$208)*SUMIFS($205:$205,$1:$1,X$1+INT(-$N$208)))</f>
        <v>0</v>
      </c>
      <c r="Y210" s="67">
        <f t="shared" ref="Y210:AU210" si="88">IF(Y$7="",0,IF(Y$1=1,SUMIFS($205:$205,$1:$1,"&gt;="&amp;1,$1:$1,"&lt;="&amp;INT(-$N$208))+(-$N$208-INT(-$N$208))*SUMIFS($205:$205,$1:$1,INT(-$N$208)+1),0)+(-$N$208-INT(-$N$208))*SUMIFS($205:$205,$1:$1,Y$1+INT(-$N$208)+1)+(INT(-$N$208)+1+$N$208)*SUMIFS($205:$205,$1:$1,Y$1+INT(-$N$208)))</f>
        <v>0</v>
      </c>
      <c r="Z210" s="67">
        <f t="shared" si="88"/>
        <v>0</v>
      </c>
      <c r="AA210" s="67">
        <f t="shared" si="88"/>
        <v>0</v>
      </c>
      <c r="AB210" s="67">
        <f t="shared" si="88"/>
        <v>0</v>
      </c>
      <c r="AC210" s="67">
        <f t="shared" si="88"/>
        <v>0</v>
      </c>
      <c r="AD210" s="67">
        <f t="shared" si="88"/>
        <v>0</v>
      </c>
      <c r="AE210" s="67">
        <f t="shared" si="88"/>
        <v>0</v>
      </c>
      <c r="AF210" s="67">
        <f t="shared" si="88"/>
        <v>0</v>
      </c>
      <c r="AG210" s="67">
        <f t="shared" si="88"/>
        <v>0</v>
      </c>
      <c r="AH210" s="67">
        <f t="shared" si="88"/>
        <v>0</v>
      </c>
      <c r="AI210" s="67">
        <f t="shared" si="88"/>
        <v>0</v>
      </c>
      <c r="AJ210" s="67">
        <f t="shared" si="88"/>
        <v>0</v>
      </c>
      <c r="AK210" s="67">
        <f t="shared" si="88"/>
        <v>0</v>
      </c>
      <c r="AL210" s="67">
        <f t="shared" si="88"/>
        <v>0</v>
      </c>
      <c r="AM210" s="67">
        <f t="shared" si="88"/>
        <v>0</v>
      </c>
      <c r="AN210" s="67">
        <f t="shared" si="88"/>
        <v>0</v>
      </c>
      <c r="AO210" s="67">
        <f t="shared" si="88"/>
        <v>0</v>
      </c>
      <c r="AP210" s="67">
        <f t="shared" si="88"/>
        <v>0</v>
      </c>
      <c r="AQ210" s="67">
        <f t="shared" si="88"/>
        <v>0</v>
      </c>
      <c r="AR210" s="67">
        <f t="shared" si="88"/>
        <v>0</v>
      </c>
      <c r="AS210" s="67">
        <f t="shared" si="88"/>
        <v>0</v>
      </c>
      <c r="AT210" s="67">
        <f t="shared" si="88"/>
        <v>0</v>
      </c>
      <c r="AU210" s="67">
        <f t="shared" si="88"/>
        <v>0</v>
      </c>
      <c r="AV210" s="43"/>
      <c r="AW210" s="4"/>
    </row>
    <row r="211" spans="1:49" ht="3.9" customHeight="1" x14ac:dyDescent="0.25">
      <c r="A211" s="3"/>
      <c r="B211" s="3"/>
      <c r="C211" s="3"/>
      <c r="D211" s="3"/>
      <c r="E211" s="102"/>
      <c r="F211" s="3"/>
      <c r="G211" s="88"/>
      <c r="H211" s="80"/>
      <c r="I211" s="3"/>
      <c r="J211" s="3"/>
      <c r="K211" s="25"/>
      <c r="L211" s="12"/>
      <c r="M211" s="22"/>
      <c r="N211" s="3"/>
      <c r="O211" s="20"/>
      <c r="P211" s="3"/>
      <c r="Q211" s="3"/>
      <c r="R211" s="80"/>
      <c r="S211" s="3"/>
      <c r="T211" s="80"/>
      <c r="U211" s="3"/>
      <c r="V211" s="3"/>
      <c r="W211" s="49"/>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1"/>
      <c r="AW211" s="3"/>
    </row>
    <row r="212" spans="1:49" ht="8.1" customHeight="1" x14ac:dyDescent="0.25">
      <c r="A212" s="3"/>
      <c r="B212" s="3"/>
      <c r="C212" s="3"/>
      <c r="D212" s="3"/>
      <c r="E212" s="102"/>
      <c r="F212" s="3"/>
      <c r="G212" s="3"/>
      <c r="H212" s="3"/>
      <c r="I212" s="3"/>
      <c r="J212" s="3"/>
      <c r="K212" s="25"/>
      <c r="L212" s="12"/>
      <c r="M212" s="22"/>
      <c r="N212" s="3"/>
      <c r="O212" s="20"/>
      <c r="P212" s="3"/>
      <c r="Q212" s="3"/>
      <c r="R212" s="3"/>
      <c r="S212" s="3"/>
      <c r="T212" s="3"/>
      <c r="U212" s="3"/>
      <c r="V212" s="3"/>
      <c r="W212" s="49"/>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1"/>
      <c r="AW212" s="3"/>
    </row>
    <row r="213" spans="1:49" s="5" customFormat="1" x14ac:dyDescent="0.25">
      <c r="A213" s="4"/>
      <c r="B213" s="4"/>
      <c r="C213" s="4"/>
      <c r="D213" s="4"/>
      <c r="E213" s="103"/>
      <c r="F213" s="4"/>
      <c r="G213" s="62" t="str">
        <f>структура!$AL$19</f>
        <v>CFout</v>
      </c>
      <c r="H213" s="64" t="str">
        <f>KPI!$E$83</f>
        <v>отток ДС на остальные с/стоимостные расходы</v>
      </c>
      <c r="I213" s="4"/>
      <c r="J213" s="4"/>
      <c r="K213" s="65" t="str">
        <f>IF(H213="","",INDEX(KPI!$H:$H,SUMIFS(KPI!$C:$C,KPI!$E:$E,H213)))</f>
        <v>тыс.руб.</v>
      </c>
      <c r="L213" s="24"/>
      <c r="M213" s="22"/>
      <c r="N213" s="64"/>
      <c r="O213" s="20"/>
      <c r="P213" s="4"/>
      <c r="Q213" s="4"/>
      <c r="R213" s="66">
        <f>SUMIFS($W213:$AV213,$W$2:$AV$2,R$2)</f>
        <v>0</v>
      </c>
      <c r="S213" s="4"/>
      <c r="T213" s="66">
        <f>SUMIFS($W213:$AV213,$W$2:$AV$2,T$2)</f>
        <v>0</v>
      </c>
      <c r="U213" s="4"/>
      <c r="V213" s="4"/>
      <c r="W213" s="49"/>
      <c r="X213" s="67">
        <f>SUM(X76:X80)</f>
        <v>0</v>
      </c>
      <c r="Y213" s="67">
        <f t="shared" ref="Y213:AU213" si="89">SUM(Y76:Y80)</f>
        <v>0</v>
      </c>
      <c r="Z213" s="67">
        <f t="shared" si="89"/>
        <v>0</v>
      </c>
      <c r="AA213" s="67">
        <f t="shared" si="89"/>
        <v>0</v>
      </c>
      <c r="AB213" s="67">
        <f t="shared" si="89"/>
        <v>0</v>
      </c>
      <c r="AC213" s="67">
        <f t="shared" si="89"/>
        <v>0</v>
      </c>
      <c r="AD213" s="67">
        <f t="shared" si="89"/>
        <v>0</v>
      </c>
      <c r="AE213" s="67">
        <f t="shared" si="89"/>
        <v>0</v>
      </c>
      <c r="AF213" s="67">
        <f t="shared" si="89"/>
        <v>0</v>
      </c>
      <c r="AG213" s="67">
        <f t="shared" si="89"/>
        <v>0</v>
      </c>
      <c r="AH213" s="67">
        <f t="shared" si="89"/>
        <v>0</v>
      </c>
      <c r="AI213" s="67">
        <f t="shared" si="89"/>
        <v>0</v>
      </c>
      <c r="AJ213" s="67">
        <f t="shared" si="89"/>
        <v>0</v>
      </c>
      <c r="AK213" s="67">
        <f t="shared" si="89"/>
        <v>0</v>
      </c>
      <c r="AL213" s="67">
        <f t="shared" si="89"/>
        <v>0</v>
      </c>
      <c r="AM213" s="67">
        <f t="shared" si="89"/>
        <v>0</v>
      </c>
      <c r="AN213" s="67">
        <f t="shared" si="89"/>
        <v>0</v>
      </c>
      <c r="AO213" s="67">
        <f t="shared" si="89"/>
        <v>0</v>
      </c>
      <c r="AP213" s="67">
        <f t="shared" si="89"/>
        <v>0</v>
      </c>
      <c r="AQ213" s="67">
        <f t="shared" si="89"/>
        <v>0</v>
      </c>
      <c r="AR213" s="67">
        <f t="shared" si="89"/>
        <v>0</v>
      </c>
      <c r="AS213" s="67">
        <f t="shared" si="89"/>
        <v>0</v>
      </c>
      <c r="AT213" s="67">
        <f t="shared" si="89"/>
        <v>0</v>
      </c>
      <c r="AU213" s="67">
        <f t="shared" si="89"/>
        <v>0</v>
      </c>
      <c r="AV213" s="43"/>
      <c r="AW213" s="4"/>
    </row>
    <row r="214" spans="1:49" ht="3.9" customHeight="1" x14ac:dyDescent="0.25">
      <c r="A214" s="3"/>
      <c r="B214" s="3"/>
      <c r="C214" s="3"/>
      <c r="D214" s="3"/>
      <c r="E214" s="102"/>
      <c r="F214" s="3"/>
      <c r="G214" s="88"/>
      <c r="H214" s="80"/>
      <c r="I214" s="3"/>
      <c r="J214" s="3"/>
      <c r="K214" s="25"/>
      <c r="L214" s="12"/>
      <c r="M214" s="22"/>
      <c r="N214" s="3"/>
      <c r="O214" s="20"/>
      <c r="P214" s="3"/>
      <c r="Q214" s="3"/>
      <c r="R214" s="80"/>
      <c r="S214" s="3"/>
      <c r="T214" s="80"/>
      <c r="U214" s="3"/>
      <c r="V214" s="3"/>
      <c r="W214" s="49"/>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1"/>
      <c r="AW214" s="3"/>
    </row>
    <row r="215" spans="1:49" ht="8.1" customHeight="1" x14ac:dyDescent="0.25">
      <c r="A215" s="3"/>
      <c r="B215" s="3"/>
      <c r="C215" s="3"/>
      <c r="D215" s="3"/>
      <c r="E215" s="102"/>
      <c r="F215" s="3"/>
      <c r="G215" s="3"/>
      <c r="H215" s="3"/>
      <c r="I215" s="3"/>
      <c r="J215" s="3"/>
      <c r="K215" s="25"/>
      <c r="L215" s="12"/>
      <c r="M215" s="22"/>
      <c r="N215" s="3"/>
      <c r="O215" s="20"/>
      <c r="P215" s="3"/>
      <c r="Q215" s="3"/>
      <c r="R215" s="3"/>
      <c r="S215" s="3"/>
      <c r="T215" s="3"/>
      <c r="U215" s="3"/>
      <c r="V215" s="3"/>
      <c r="W215" s="49"/>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1"/>
      <c r="AW215" s="3"/>
    </row>
    <row r="216" spans="1:49" s="5" customFormat="1" x14ac:dyDescent="0.25">
      <c r="A216" s="4"/>
      <c r="B216" s="4"/>
      <c r="C216" s="4"/>
      <c r="D216" s="4"/>
      <c r="E216" s="103"/>
      <c r="F216" s="4"/>
      <c r="G216" s="62" t="str">
        <f>структура!$AL$17</f>
        <v>L</v>
      </c>
      <c r="H216" s="68" t="str">
        <f>KPI!$E$84</f>
        <v>накладные расходы</v>
      </c>
      <c r="I216" s="4"/>
      <c r="J216" s="4"/>
      <c r="K216" s="69" t="str">
        <f>IF(H216="","",INDEX(KPI!$H:$H,SUMIFS(KPI!$C:$C,KPI!$E:$E,H216)))</f>
        <v>тыс.руб.</v>
      </c>
      <c r="L216" s="24"/>
      <c r="M216" s="22"/>
      <c r="N216" s="78"/>
      <c r="O216" s="20"/>
      <c r="P216" s="4"/>
      <c r="Q216" s="4"/>
      <c r="R216" s="70">
        <f>SUMIFS($W216:$AV216,$W$2:$AV$2,R$2)</f>
        <v>0</v>
      </c>
      <c r="S216" s="4"/>
      <c r="T216" s="70">
        <f>SUMIFS($W216:$AV216,$W$2:$AV$2,T$2)</f>
        <v>0</v>
      </c>
      <c r="U216" s="4"/>
      <c r="V216" s="4"/>
      <c r="W216" s="49"/>
      <c r="X216" s="71">
        <f>IF(X$7="",0,SUM(X220:X229))</f>
        <v>0</v>
      </c>
      <c r="Y216" s="71">
        <f t="shared" ref="Y216:AU216" si="90">IF(Y$7="",0,SUM(Y220:Y229))</f>
        <v>0</v>
      </c>
      <c r="Z216" s="71">
        <f t="shared" si="90"/>
        <v>0</v>
      </c>
      <c r="AA216" s="71">
        <f t="shared" si="90"/>
        <v>0</v>
      </c>
      <c r="AB216" s="71">
        <f t="shared" si="90"/>
        <v>0</v>
      </c>
      <c r="AC216" s="71">
        <f t="shared" si="90"/>
        <v>0</v>
      </c>
      <c r="AD216" s="71">
        <f t="shared" si="90"/>
        <v>0</v>
      </c>
      <c r="AE216" s="71">
        <f t="shared" si="90"/>
        <v>0</v>
      </c>
      <c r="AF216" s="71">
        <f t="shared" si="90"/>
        <v>0</v>
      </c>
      <c r="AG216" s="71">
        <f t="shared" si="90"/>
        <v>0</v>
      </c>
      <c r="AH216" s="71">
        <f t="shared" si="90"/>
        <v>0</v>
      </c>
      <c r="AI216" s="71">
        <f t="shared" si="90"/>
        <v>0</v>
      </c>
      <c r="AJ216" s="71">
        <f t="shared" si="90"/>
        <v>0</v>
      </c>
      <c r="AK216" s="71">
        <f t="shared" si="90"/>
        <v>0</v>
      </c>
      <c r="AL216" s="71">
        <f t="shared" si="90"/>
        <v>0</v>
      </c>
      <c r="AM216" s="71">
        <f t="shared" si="90"/>
        <v>0</v>
      </c>
      <c r="AN216" s="71">
        <f t="shared" si="90"/>
        <v>0</v>
      </c>
      <c r="AO216" s="71">
        <f t="shared" si="90"/>
        <v>0</v>
      </c>
      <c r="AP216" s="71">
        <f t="shared" si="90"/>
        <v>0</v>
      </c>
      <c r="AQ216" s="71">
        <f t="shared" si="90"/>
        <v>0</v>
      </c>
      <c r="AR216" s="71">
        <f t="shared" si="90"/>
        <v>0</v>
      </c>
      <c r="AS216" s="71">
        <f t="shared" si="90"/>
        <v>0</v>
      </c>
      <c r="AT216" s="71">
        <f t="shared" si="90"/>
        <v>0</v>
      </c>
      <c r="AU216" s="71">
        <f t="shared" si="90"/>
        <v>0</v>
      </c>
      <c r="AV216" s="43"/>
      <c r="AW216" s="4"/>
    </row>
    <row r="217" spans="1:49" ht="3.9" customHeight="1" x14ac:dyDescent="0.25">
      <c r="A217" s="3"/>
      <c r="B217" s="3"/>
      <c r="C217" s="3"/>
      <c r="D217" s="3"/>
      <c r="E217" s="102"/>
      <c r="F217" s="3"/>
      <c r="G217" s="3"/>
      <c r="H217" s="72"/>
      <c r="I217" s="3"/>
      <c r="J217" s="3"/>
      <c r="K217" s="25"/>
      <c r="L217" s="12"/>
      <c r="M217" s="22"/>
      <c r="N217" s="3"/>
      <c r="O217" s="20"/>
      <c r="P217" s="3"/>
      <c r="Q217" s="3"/>
      <c r="R217" s="72"/>
      <c r="S217" s="3"/>
      <c r="T217" s="72"/>
      <c r="U217" s="3"/>
      <c r="V217" s="3"/>
      <c r="W217" s="49"/>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1"/>
      <c r="AW217" s="3"/>
    </row>
    <row r="218" spans="1:49" s="1" customFormat="1" ht="10.199999999999999" x14ac:dyDescent="0.2">
      <c r="A218" s="12"/>
      <c r="B218" s="12"/>
      <c r="C218" s="12"/>
      <c r="D218" s="12"/>
      <c r="E218" s="102"/>
      <c r="F218" s="12"/>
      <c r="G218" s="12"/>
      <c r="H218" s="74" t="str">
        <f>структура!$AL$12</f>
        <v>в т.ч. по номенклатуре затрат</v>
      </c>
      <c r="I218" s="12"/>
      <c r="J218" s="12"/>
      <c r="K218" s="12"/>
      <c r="L218" s="12"/>
      <c r="M218" s="34"/>
      <c r="N218" s="74"/>
      <c r="O218" s="35"/>
      <c r="P218" s="12"/>
      <c r="Q218" s="12"/>
      <c r="R218" s="12"/>
      <c r="S218" s="12"/>
      <c r="T218" s="12"/>
      <c r="U218" s="12"/>
      <c r="V218" s="12"/>
      <c r="W218" s="73"/>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5"/>
      <c r="AW218" s="12"/>
    </row>
    <row r="219" spans="1:49" x14ac:dyDescent="0.25">
      <c r="A219" s="3"/>
      <c r="B219" s="3"/>
      <c r="C219" s="3"/>
      <c r="D219" s="3"/>
      <c r="E219" s="102"/>
      <c r="F219" s="3"/>
      <c r="G219" s="3"/>
      <c r="H219" s="3" t="str">
        <f>KPI!$E$85</f>
        <v>доля накладных расходов - 1 в доходах</v>
      </c>
      <c r="I219" s="3"/>
      <c r="J219" s="3"/>
      <c r="K219" s="25" t="str">
        <f>IF(H219="","",INDEX(KPI!$H:$H,SUMIFS(KPI!$C:$C,KPI!$E:$E,H219)))</f>
        <v>%</v>
      </c>
      <c r="L219" s="12"/>
      <c r="M219" s="22" t="s">
        <v>1</v>
      </c>
      <c r="N219" s="97"/>
      <c r="O219" s="20"/>
      <c r="P219" s="3"/>
      <c r="Q219" s="3"/>
      <c r="R219" s="75"/>
      <c r="S219" s="75"/>
      <c r="T219" s="75"/>
      <c r="U219" s="75"/>
      <c r="V219" s="75"/>
      <c r="W219" s="76"/>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41"/>
      <c r="AW219" s="3"/>
    </row>
    <row r="220" spans="1:49" x14ac:dyDescent="0.25">
      <c r="A220" s="3"/>
      <c r="B220" s="3"/>
      <c r="C220" s="3"/>
      <c r="D220" s="3"/>
      <c r="E220" s="102" t="str">
        <f>структура!$AL$15</f>
        <v>НДС(-)</v>
      </c>
      <c r="F220" s="3"/>
      <c r="G220" s="3"/>
      <c r="H220" s="3" t="str">
        <f>KPI!$E$86</f>
        <v>накладные расходы - 1</v>
      </c>
      <c r="I220" s="3"/>
      <c r="J220" s="3"/>
      <c r="K220" s="25" t="str">
        <f>IF(H220="","",INDEX(KPI!$H:$H,SUMIFS(KPI!$C:$C,KPI!$E:$E,H220)))</f>
        <v>тыс.руб.</v>
      </c>
      <c r="L220" s="12"/>
      <c r="M220" s="3"/>
      <c r="N220" s="3"/>
      <c r="O220" s="3"/>
      <c r="P220" s="3"/>
      <c r="Q220" s="3"/>
      <c r="R220" s="75">
        <f t="shared" ref="R220:R228" si="91">SUMIFS($W220:$AV220,$W$2:$AV$2,R$2)</f>
        <v>0</v>
      </c>
      <c r="S220" s="75"/>
      <c r="T220" s="75">
        <f t="shared" ref="T220:T228" si="92">SUMIFS($W220:$AV220,$W$2:$AV$2,T$2)</f>
        <v>0</v>
      </c>
      <c r="U220" s="75"/>
      <c r="V220" s="75"/>
      <c r="W220" s="76"/>
      <c r="X220" s="77">
        <f>X$48*$N219</f>
        <v>0</v>
      </c>
      <c r="Y220" s="77">
        <f t="shared" ref="Y220:AU220" si="93">Y$48*$N219</f>
        <v>0</v>
      </c>
      <c r="Z220" s="77">
        <f t="shared" si="93"/>
        <v>0</v>
      </c>
      <c r="AA220" s="77">
        <f t="shared" si="93"/>
        <v>0</v>
      </c>
      <c r="AB220" s="77">
        <f t="shared" si="93"/>
        <v>0</v>
      </c>
      <c r="AC220" s="77">
        <f t="shared" si="93"/>
        <v>0</v>
      </c>
      <c r="AD220" s="77">
        <f t="shared" si="93"/>
        <v>0</v>
      </c>
      <c r="AE220" s="77">
        <f t="shared" si="93"/>
        <v>0</v>
      </c>
      <c r="AF220" s="77">
        <f t="shared" si="93"/>
        <v>0</v>
      </c>
      <c r="AG220" s="77">
        <f t="shared" si="93"/>
        <v>0</v>
      </c>
      <c r="AH220" s="77">
        <f t="shared" si="93"/>
        <v>0</v>
      </c>
      <c r="AI220" s="77">
        <f t="shared" si="93"/>
        <v>0</v>
      </c>
      <c r="AJ220" s="77">
        <f t="shared" si="93"/>
        <v>0</v>
      </c>
      <c r="AK220" s="77">
        <f t="shared" si="93"/>
        <v>0</v>
      </c>
      <c r="AL220" s="77">
        <f t="shared" si="93"/>
        <v>0</v>
      </c>
      <c r="AM220" s="77">
        <f t="shared" si="93"/>
        <v>0</v>
      </c>
      <c r="AN220" s="77">
        <f t="shared" si="93"/>
        <v>0</v>
      </c>
      <c r="AO220" s="77">
        <f t="shared" si="93"/>
        <v>0</v>
      </c>
      <c r="AP220" s="77">
        <f t="shared" si="93"/>
        <v>0</v>
      </c>
      <c r="AQ220" s="77">
        <f t="shared" si="93"/>
        <v>0</v>
      </c>
      <c r="AR220" s="77">
        <f t="shared" si="93"/>
        <v>0</v>
      </c>
      <c r="AS220" s="77">
        <f t="shared" si="93"/>
        <v>0</v>
      </c>
      <c r="AT220" s="77">
        <f t="shared" si="93"/>
        <v>0</v>
      </c>
      <c r="AU220" s="77">
        <f t="shared" si="93"/>
        <v>0</v>
      </c>
      <c r="AV220" s="41"/>
      <c r="AW220" s="3"/>
    </row>
    <row r="221" spans="1:49" x14ac:dyDescent="0.25">
      <c r="A221" s="3"/>
      <c r="B221" s="3"/>
      <c r="C221" s="3"/>
      <c r="D221" s="3"/>
      <c r="E221" s="102"/>
      <c r="F221" s="3"/>
      <c r="G221" s="3"/>
      <c r="H221" s="3" t="str">
        <f>KPI!$E$87</f>
        <v>доля накладных расходов - 2 в доходах</v>
      </c>
      <c r="I221" s="3"/>
      <c r="J221" s="3"/>
      <c r="K221" s="25" t="str">
        <f>IF(H221="","",INDEX(KPI!$H:$H,SUMIFS(KPI!$C:$C,KPI!$E:$E,H221)))</f>
        <v>%</v>
      </c>
      <c r="L221" s="12"/>
      <c r="M221" s="22" t="s">
        <v>1</v>
      </c>
      <c r="N221" s="97"/>
      <c r="O221" s="20"/>
      <c r="P221" s="3"/>
      <c r="Q221" s="3"/>
      <c r="R221" s="75"/>
      <c r="S221" s="75"/>
      <c r="T221" s="75"/>
      <c r="U221" s="75"/>
      <c r="V221" s="75"/>
      <c r="W221" s="76"/>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41"/>
      <c r="AW221" s="3"/>
    </row>
    <row r="222" spans="1:49" x14ac:dyDescent="0.25">
      <c r="A222" s="3"/>
      <c r="B222" s="3"/>
      <c r="C222" s="3"/>
      <c r="D222" s="3"/>
      <c r="E222" s="102" t="str">
        <f>структура!$AL$15</f>
        <v>НДС(-)</v>
      </c>
      <c r="F222" s="3"/>
      <c r="G222" s="3"/>
      <c r="H222" s="3" t="str">
        <f>KPI!$E$88</f>
        <v>накладные расходы - 2</v>
      </c>
      <c r="I222" s="3"/>
      <c r="J222" s="3"/>
      <c r="K222" s="25" t="str">
        <f>IF(H222="","",INDEX(KPI!$H:$H,SUMIFS(KPI!$C:$C,KPI!$E:$E,H222)))</f>
        <v>тыс.руб.</v>
      </c>
      <c r="L222" s="12"/>
      <c r="M222" s="3"/>
      <c r="N222" s="3"/>
      <c r="O222" s="3"/>
      <c r="P222" s="3"/>
      <c r="Q222" s="3"/>
      <c r="R222" s="75">
        <f t="shared" si="91"/>
        <v>0</v>
      </c>
      <c r="S222" s="75"/>
      <c r="T222" s="75">
        <f t="shared" si="92"/>
        <v>0</v>
      </c>
      <c r="U222" s="75"/>
      <c r="V222" s="75"/>
      <c r="W222" s="76"/>
      <c r="X222" s="77">
        <f>X$48*$N221</f>
        <v>0</v>
      </c>
      <c r="Y222" s="77">
        <f t="shared" ref="Y222:AU222" si="94">Y$48*$N221</f>
        <v>0</v>
      </c>
      <c r="Z222" s="77">
        <f t="shared" si="94"/>
        <v>0</v>
      </c>
      <c r="AA222" s="77">
        <f t="shared" si="94"/>
        <v>0</v>
      </c>
      <c r="AB222" s="77">
        <f t="shared" si="94"/>
        <v>0</v>
      </c>
      <c r="AC222" s="77">
        <f t="shared" si="94"/>
        <v>0</v>
      </c>
      <c r="AD222" s="77">
        <f t="shared" si="94"/>
        <v>0</v>
      </c>
      <c r="AE222" s="77">
        <f t="shared" si="94"/>
        <v>0</v>
      </c>
      <c r="AF222" s="77">
        <f t="shared" si="94"/>
        <v>0</v>
      </c>
      <c r="AG222" s="77">
        <f t="shared" si="94"/>
        <v>0</v>
      </c>
      <c r="AH222" s="77">
        <f t="shared" si="94"/>
        <v>0</v>
      </c>
      <c r="AI222" s="77">
        <f t="shared" si="94"/>
        <v>0</v>
      </c>
      <c r="AJ222" s="77">
        <f t="shared" si="94"/>
        <v>0</v>
      </c>
      <c r="AK222" s="77">
        <f t="shared" si="94"/>
        <v>0</v>
      </c>
      <c r="AL222" s="77">
        <f t="shared" si="94"/>
        <v>0</v>
      </c>
      <c r="AM222" s="77">
        <f t="shared" si="94"/>
        <v>0</v>
      </c>
      <c r="AN222" s="77">
        <f t="shared" si="94"/>
        <v>0</v>
      </c>
      <c r="AO222" s="77">
        <f t="shared" si="94"/>
        <v>0</v>
      </c>
      <c r="AP222" s="77">
        <f t="shared" si="94"/>
        <v>0</v>
      </c>
      <c r="AQ222" s="77">
        <f t="shared" si="94"/>
        <v>0</v>
      </c>
      <c r="AR222" s="77">
        <f t="shared" si="94"/>
        <v>0</v>
      </c>
      <c r="AS222" s="77">
        <f t="shared" si="94"/>
        <v>0</v>
      </c>
      <c r="AT222" s="77">
        <f t="shared" si="94"/>
        <v>0</v>
      </c>
      <c r="AU222" s="77">
        <f t="shared" si="94"/>
        <v>0</v>
      </c>
      <c r="AV222" s="41"/>
      <c r="AW222" s="3"/>
    </row>
    <row r="223" spans="1:49" x14ac:dyDescent="0.25">
      <c r="A223" s="3"/>
      <c r="B223" s="3"/>
      <c r="C223" s="3"/>
      <c r="D223" s="3"/>
      <c r="E223" s="102"/>
      <c r="F223" s="3"/>
      <c r="G223" s="3"/>
      <c r="H223" s="3" t="str">
        <f>KPI!$E$89</f>
        <v>доля накладных расходов - 3 в доходах</v>
      </c>
      <c r="I223" s="3"/>
      <c r="J223" s="3"/>
      <c r="K223" s="25" t="str">
        <f>IF(H223="","",INDEX(KPI!$H:$H,SUMIFS(KPI!$C:$C,KPI!$E:$E,H223)))</f>
        <v>%</v>
      </c>
      <c r="L223" s="12"/>
      <c r="M223" s="22" t="s">
        <v>1</v>
      </c>
      <c r="N223" s="97"/>
      <c r="O223" s="20"/>
      <c r="P223" s="3"/>
      <c r="Q223" s="3"/>
      <c r="R223" s="75"/>
      <c r="S223" s="75"/>
      <c r="T223" s="75"/>
      <c r="U223" s="75"/>
      <c r="V223" s="75"/>
      <c r="W223" s="76"/>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41"/>
      <c r="AW223" s="3"/>
    </row>
    <row r="224" spans="1:49" x14ac:dyDescent="0.25">
      <c r="A224" s="3"/>
      <c r="B224" s="3"/>
      <c r="C224" s="3"/>
      <c r="D224" s="3"/>
      <c r="E224" s="102" t="str">
        <f>структура!$AL$15</f>
        <v>НДС(-)</v>
      </c>
      <c r="F224" s="3"/>
      <c r="G224" s="3"/>
      <c r="H224" s="3" t="str">
        <f>KPI!$E$90</f>
        <v>накладные расходы - 3</v>
      </c>
      <c r="I224" s="3"/>
      <c r="J224" s="3"/>
      <c r="K224" s="25" t="str">
        <f>IF(H224="","",INDEX(KPI!$H:$H,SUMIFS(KPI!$C:$C,KPI!$E:$E,H224)))</f>
        <v>тыс.руб.</v>
      </c>
      <c r="L224" s="12"/>
      <c r="M224" s="3"/>
      <c r="N224" s="3"/>
      <c r="O224" s="3"/>
      <c r="P224" s="3"/>
      <c r="Q224" s="3"/>
      <c r="R224" s="75">
        <f t="shared" si="91"/>
        <v>0</v>
      </c>
      <c r="S224" s="75"/>
      <c r="T224" s="75">
        <f t="shared" si="92"/>
        <v>0</v>
      </c>
      <c r="U224" s="75"/>
      <c r="V224" s="75"/>
      <c r="W224" s="76"/>
      <c r="X224" s="77">
        <f>X$48*$N223</f>
        <v>0</v>
      </c>
      <c r="Y224" s="77">
        <f t="shared" ref="Y224:AU224" si="95">Y$48*$N223</f>
        <v>0</v>
      </c>
      <c r="Z224" s="77">
        <f t="shared" si="95"/>
        <v>0</v>
      </c>
      <c r="AA224" s="77">
        <f t="shared" si="95"/>
        <v>0</v>
      </c>
      <c r="AB224" s="77">
        <f t="shared" si="95"/>
        <v>0</v>
      </c>
      <c r="AC224" s="77">
        <f t="shared" si="95"/>
        <v>0</v>
      </c>
      <c r="AD224" s="77">
        <f t="shared" si="95"/>
        <v>0</v>
      </c>
      <c r="AE224" s="77">
        <f t="shared" si="95"/>
        <v>0</v>
      </c>
      <c r="AF224" s="77">
        <f t="shared" si="95"/>
        <v>0</v>
      </c>
      <c r="AG224" s="77">
        <f t="shared" si="95"/>
        <v>0</v>
      </c>
      <c r="AH224" s="77">
        <f t="shared" si="95"/>
        <v>0</v>
      </c>
      <c r="AI224" s="77">
        <f t="shared" si="95"/>
        <v>0</v>
      </c>
      <c r="AJ224" s="77">
        <f t="shared" si="95"/>
        <v>0</v>
      </c>
      <c r="AK224" s="77">
        <f t="shared" si="95"/>
        <v>0</v>
      </c>
      <c r="AL224" s="77">
        <f t="shared" si="95"/>
        <v>0</v>
      </c>
      <c r="AM224" s="77">
        <f t="shared" si="95"/>
        <v>0</v>
      </c>
      <c r="AN224" s="77">
        <f t="shared" si="95"/>
        <v>0</v>
      </c>
      <c r="AO224" s="77">
        <f t="shared" si="95"/>
        <v>0</v>
      </c>
      <c r="AP224" s="77">
        <f t="shared" si="95"/>
        <v>0</v>
      </c>
      <c r="AQ224" s="77">
        <f t="shared" si="95"/>
        <v>0</v>
      </c>
      <c r="AR224" s="77">
        <f t="shared" si="95"/>
        <v>0</v>
      </c>
      <c r="AS224" s="77">
        <f t="shared" si="95"/>
        <v>0</v>
      </c>
      <c r="AT224" s="77">
        <f t="shared" si="95"/>
        <v>0</v>
      </c>
      <c r="AU224" s="77">
        <f t="shared" si="95"/>
        <v>0</v>
      </c>
      <c r="AV224" s="41"/>
      <c r="AW224" s="3"/>
    </row>
    <row r="225" spans="1:49" x14ac:dyDescent="0.25">
      <c r="A225" s="3"/>
      <c r="B225" s="3"/>
      <c r="C225" s="3"/>
      <c r="D225" s="3"/>
      <c r="E225" s="102"/>
      <c r="F225" s="3"/>
      <c r="G225" s="3"/>
      <c r="H225" s="3" t="str">
        <f>KPI!$E$91</f>
        <v>доля накладных расходов - 4 в доходах</v>
      </c>
      <c r="I225" s="3"/>
      <c r="J225" s="3"/>
      <c r="K225" s="25" t="str">
        <f>IF(H225="","",INDEX(KPI!$H:$H,SUMIFS(KPI!$C:$C,KPI!$E:$E,H225)))</f>
        <v>%</v>
      </c>
      <c r="L225" s="12"/>
      <c r="M225" s="22" t="s">
        <v>1</v>
      </c>
      <c r="N225" s="97"/>
      <c r="O225" s="20"/>
      <c r="P225" s="3"/>
      <c r="Q225" s="3"/>
      <c r="R225" s="75"/>
      <c r="S225" s="75"/>
      <c r="T225" s="75"/>
      <c r="U225" s="75"/>
      <c r="V225" s="75"/>
      <c r="W225" s="76"/>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41"/>
      <c r="AW225" s="3"/>
    </row>
    <row r="226" spans="1:49" x14ac:dyDescent="0.25">
      <c r="A226" s="3"/>
      <c r="B226" s="3"/>
      <c r="C226" s="3"/>
      <c r="D226" s="3"/>
      <c r="E226" s="102" t="str">
        <f>структура!$AL$15</f>
        <v>НДС(-)</v>
      </c>
      <c r="F226" s="3"/>
      <c r="G226" s="3"/>
      <c r="H226" s="3" t="str">
        <f>KPI!$E$92</f>
        <v>накладные расходы - 4</v>
      </c>
      <c r="I226" s="3"/>
      <c r="J226" s="3"/>
      <c r="K226" s="25" t="str">
        <f>IF(H226="","",INDEX(KPI!$H:$H,SUMIFS(KPI!$C:$C,KPI!$E:$E,H226)))</f>
        <v>тыс.руб.</v>
      </c>
      <c r="L226" s="3"/>
      <c r="M226" s="3"/>
      <c r="N226" s="3"/>
      <c r="O226" s="3"/>
      <c r="P226" s="3"/>
      <c r="Q226" s="3"/>
      <c r="R226" s="96">
        <f t="shared" si="91"/>
        <v>0</v>
      </c>
      <c r="S226" s="96"/>
      <c r="T226" s="96">
        <f t="shared" si="92"/>
        <v>0</v>
      </c>
      <c r="U226" s="96"/>
      <c r="V226" s="96"/>
      <c r="W226" s="76"/>
      <c r="X226" s="77">
        <f>X$48*$N225</f>
        <v>0</v>
      </c>
      <c r="Y226" s="77">
        <f t="shared" ref="Y226:AU226" si="96">Y$48*$N225</f>
        <v>0</v>
      </c>
      <c r="Z226" s="77">
        <f t="shared" si="96"/>
        <v>0</v>
      </c>
      <c r="AA226" s="77">
        <f t="shared" si="96"/>
        <v>0</v>
      </c>
      <c r="AB226" s="77">
        <f t="shared" si="96"/>
        <v>0</v>
      </c>
      <c r="AC226" s="77">
        <f t="shared" si="96"/>
        <v>0</v>
      </c>
      <c r="AD226" s="77">
        <f t="shared" si="96"/>
        <v>0</v>
      </c>
      <c r="AE226" s="77">
        <f t="shared" si="96"/>
        <v>0</v>
      </c>
      <c r="AF226" s="77">
        <f t="shared" si="96"/>
        <v>0</v>
      </c>
      <c r="AG226" s="77">
        <f t="shared" si="96"/>
        <v>0</v>
      </c>
      <c r="AH226" s="77">
        <f t="shared" si="96"/>
        <v>0</v>
      </c>
      <c r="AI226" s="77">
        <f t="shared" si="96"/>
        <v>0</v>
      </c>
      <c r="AJ226" s="77">
        <f t="shared" si="96"/>
        <v>0</v>
      </c>
      <c r="AK226" s="77">
        <f t="shared" si="96"/>
        <v>0</v>
      </c>
      <c r="AL226" s="77">
        <f t="shared" si="96"/>
        <v>0</v>
      </c>
      <c r="AM226" s="77">
        <f t="shared" si="96"/>
        <v>0</v>
      </c>
      <c r="AN226" s="77">
        <f t="shared" si="96"/>
        <v>0</v>
      </c>
      <c r="AO226" s="77">
        <f t="shared" si="96"/>
        <v>0</v>
      </c>
      <c r="AP226" s="77">
        <f t="shared" si="96"/>
        <v>0</v>
      </c>
      <c r="AQ226" s="77">
        <f t="shared" si="96"/>
        <v>0</v>
      </c>
      <c r="AR226" s="77">
        <f t="shared" si="96"/>
        <v>0</v>
      </c>
      <c r="AS226" s="77">
        <f t="shared" si="96"/>
        <v>0</v>
      </c>
      <c r="AT226" s="77">
        <f t="shared" si="96"/>
        <v>0</v>
      </c>
      <c r="AU226" s="77">
        <f t="shared" si="96"/>
        <v>0</v>
      </c>
      <c r="AV226" s="41"/>
      <c r="AW226" s="3"/>
    </row>
    <row r="227" spans="1:49" x14ac:dyDescent="0.25">
      <c r="A227" s="3"/>
      <c r="B227" s="3"/>
      <c r="C227" s="3"/>
      <c r="D227" s="3"/>
      <c r="E227" s="102"/>
      <c r="F227" s="3"/>
      <c r="G227" s="3"/>
      <c r="H227" s="3" t="str">
        <f>KPI!$E$93</f>
        <v>доля накладных расходов - 5 в доходах</v>
      </c>
      <c r="I227" s="3"/>
      <c r="J227" s="3"/>
      <c r="K227" s="25" t="str">
        <f>IF(H227="","",INDEX(KPI!$H:$H,SUMIFS(KPI!$C:$C,KPI!$E:$E,H227)))</f>
        <v>%</v>
      </c>
      <c r="L227" s="12"/>
      <c r="M227" s="22" t="s">
        <v>1</v>
      </c>
      <c r="N227" s="97"/>
      <c r="O227" s="20"/>
      <c r="P227" s="3"/>
      <c r="Q227" s="3"/>
      <c r="R227" s="75"/>
      <c r="S227" s="75"/>
      <c r="T227" s="75"/>
      <c r="U227" s="75"/>
      <c r="V227" s="75"/>
      <c r="W227" s="76"/>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41"/>
      <c r="AW227" s="3"/>
    </row>
    <row r="228" spans="1:49" x14ac:dyDescent="0.25">
      <c r="A228" s="3"/>
      <c r="B228" s="3"/>
      <c r="C228" s="3"/>
      <c r="D228" s="3"/>
      <c r="E228" s="102" t="str">
        <f>структура!$AL$15</f>
        <v>НДС(-)</v>
      </c>
      <c r="F228" s="3"/>
      <c r="G228" s="3"/>
      <c r="H228" s="3" t="str">
        <f>KPI!$E$94</f>
        <v>накладные расходы - 5</v>
      </c>
      <c r="I228" s="3"/>
      <c r="J228" s="3"/>
      <c r="K228" s="25" t="str">
        <f>IF(H228="","",INDEX(KPI!$H:$H,SUMIFS(KPI!$C:$C,KPI!$E:$E,H228)))</f>
        <v>тыс.руб.</v>
      </c>
      <c r="L228" s="12"/>
      <c r="M228" s="3"/>
      <c r="N228" s="3"/>
      <c r="O228" s="3"/>
      <c r="P228" s="3"/>
      <c r="Q228" s="3"/>
      <c r="R228" s="75">
        <f t="shared" si="91"/>
        <v>0</v>
      </c>
      <c r="S228" s="75"/>
      <c r="T228" s="75">
        <f t="shared" si="92"/>
        <v>0</v>
      </c>
      <c r="U228" s="75"/>
      <c r="V228" s="75"/>
      <c r="W228" s="76"/>
      <c r="X228" s="77">
        <f>X$48*$N227</f>
        <v>0</v>
      </c>
      <c r="Y228" s="77">
        <f t="shared" ref="Y228:AU228" si="97">Y$48*$N227</f>
        <v>0</v>
      </c>
      <c r="Z228" s="77">
        <f t="shared" si="97"/>
        <v>0</v>
      </c>
      <c r="AA228" s="77">
        <f t="shared" si="97"/>
        <v>0</v>
      </c>
      <c r="AB228" s="77">
        <f t="shared" si="97"/>
        <v>0</v>
      </c>
      <c r="AC228" s="77">
        <f t="shared" si="97"/>
        <v>0</v>
      </c>
      <c r="AD228" s="77">
        <f t="shared" si="97"/>
        <v>0</v>
      </c>
      <c r="AE228" s="77">
        <f t="shared" si="97"/>
        <v>0</v>
      </c>
      <c r="AF228" s="77">
        <f t="shared" si="97"/>
        <v>0</v>
      </c>
      <c r="AG228" s="77">
        <f t="shared" si="97"/>
        <v>0</v>
      </c>
      <c r="AH228" s="77">
        <f t="shared" si="97"/>
        <v>0</v>
      </c>
      <c r="AI228" s="77">
        <f t="shared" si="97"/>
        <v>0</v>
      </c>
      <c r="AJ228" s="77">
        <f t="shared" si="97"/>
        <v>0</v>
      </c>
      <c r="AK228" s="77">
        <f t="shared" si="97"/>
        <v>0</v>
      </c>
      <c r="AL228" s="77">
        <f t="shared" si="97"/>
        <v>0</v>
      </c>
      <c r="AM228" s="77">
        <f t="shared" si="97"/>
        <v>0</v>
      </c>
      <c r="AN228" s="77">
        <f t="shared" si="97"/>
        <v>0</v>
      </c>
      <c r="AO228" s="77">
        <f t="shared" si="97"/>
        <v>0</v>
      </c>
      <c r="AP228" s="77">
        <f t="shared" si="97"/>
        <v>0</v>
      </c>
      <c r="AQ228" s="77">
        <f t="shared" si="97"/>
        <v>0</v>
      </c>
      <c r="AR228" s="77">
        <f t="shared" si="97"/>
        <v>0</v>
      </c>
      <c r="AS228" s="77">
        <f t="shared" si="97"/>
        <v>0</v>
      </c>
      <c r="AT228" s="77">
        <f t="shared" si="97"/>
        <v>0</v>
      </c>
      <c r="AU228" s="77">
        <f t="shared" si="97"/>
        <v>0</v>
      </c>
      <c r="AV228" s="41"/>
      <c r="AW228" s="3"/>
    </row>
    <row r="229" spans="1:49" ht="3.9" customHeight="1" x14ac:dyDescent="0.25">
      <c r="A229" s="3"/>
      <c r="B229" s="3"/>
      <c r="C229" s="3"/>
      <c r="D229" s="3"/>
      <c r="E229" s="102"/>
      <c r="F229" s="3"/>
      <c r="G229" s="3"/>
      <c r="H229" s="72"/>
      <c r="I229" s="3"/>
      <c r="J229" s="3"/>
      <c r="K229" s="25"/>
      <c r="L229" s="12"/>
      <c r="M229" s="22"/>
      <c r="N229" s="3"/>
      <c r="O229" s="20"/>
      <c r="P229" s="3"/>
      <c r="Q229" s="3"/>
      <c r="R229" s="72"/>
      <c r="S229" s="3"/>
      <c r="T229" s="72"/>
      <c r="U229" s="3"/>
      <c r="V229" s="3"/>
      <c r="W229" s="49"/>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1"/>
      <c r="AW229" s="3"/>
    </row>
    <row r="230" spans="1:49" ht="8.1" customHeight="1" x14ac:dyDescent="0.25">
      <c r="A230" s="3"/>
      <c r="B230" s="3"/>
      <c r="C230" s="3"/>
      <c r="D230" s="3"/>
      <c r="E230" s="102"/>
      <c r="F230" s="3"/>
      <c r="G230" s="3"/>
      <c r="H230" s="3"/>
      <c r="I230" s="3"/>
      <c r="J230" s="3"/>
      <c r="K230" s="25"/>
      <c r="L230" s="12"/>
      <c r="M230" s="22"/>
      <c r="N230" s="3"/>
      <c r="O230" s="20"/>
      <c r="P230" s="3"/>
      <c r="Q230" s="3"/>
      <c r="R230" s="3"/>
      <c r="S230" s="3"/>
      <c r="T230" s="3"/>
      <c r="U230" s="3"/>
      <c r="V230" s="3"/>
      <c r="W230" s="49"/>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1"/>
      <c r="AW230" s="3"/>
    </row>
    <row r="231" spans="1:49" s="5" customFormat="1" x14ac:dyDescent="0.25">
      <c r="A231" s="4"/>
      <c r="B231" s="4"/>
      <c r="C231" s="4"/>
      <c r="D231" s="4"/>
      <c r="E231" s="103"/>
      <c r="F231" s="4"/>
      <c r="G231" s="62" t="str">
        <f>структура!$AL$17</f>
        <v>L</v>
      </c>
      <c r="H231" s="68" t="str">
        <f>KPI!$E$95</f>
        <v>Расходы хозяйственно-управленческие</v>
      </c>
      <c r="I231" s="4"/>
      <c r="J231" s="4"/>
      <c r="K231" s="69" t="str">
        <f>IF(H231="","",INDEX(KPI!$H:$H,SUMIFS(KPI!$C:$C,KPI!$E:$E,H231)))</f>
        <v>тыс.руб.</v>
      </c>
      <c r="L231" s="24"/>
      <c r="M231" s="22"/>
      <c r="N231" s="78"/>
      <c r="O231" s="20"/>
      <c r="P231" s="4"/>
      <c r="Q231" s="4"/>
      <c r="R231" s="70">
        <f>SUMIFS($W231:$AV231,$W$2:$AV$2,R$2)</f>
        <v>0</v>
      </c>
      <c r="S231" s="4"/>
      <c r="T231" s="70">
        <f>SUMIFS($W231:$AV231,$W$2:$AV$2,T$2)</f>
        <v>0</v>
      </c>
      <c r="U231" s="4"/>
      <c r="V231" s="4"/>
      <c r="W231" s="49"/>
      <c r="X231" s="71">
        <f t="shared" ref="X231:AU231" si="98">IF(X$7="",0,SUM(X232:X247))</f>
        <v>0</v>
      </c>
      <c r="Y231" s="71">
        <f t="shared" si="98"/>
        <v>0</v>
      </c>
      <c r="Z231" s="71">
        <f t="shared" si="98"/>
        <v>0</v>
      </c>
      <c r="AA231" s="71">
        <f t="shared" si="98"/>
        <v>0</v>
      </c>
      <c r="AB231" s="71">
        <f t="shared" si="98"/>
        <v>0</v>
      </c>
      <c r="AC231" s="71">
        <f t="shared" si="98"/>
        <v>0</v>
      </c>
      <c r="AD231" s="71">
        <f t="shared" si="98"/>
        <v>0</v>
      </c>
      <c r="AE231" s="71">
        <f t="shared" si="98"/>
        <v>0</v>
      </c>
      <c r="AF231" s="71">
        <f t="shared" si="98"/>
        <v>0</v>
      </c>
      <c r="AG231" s="71">
        <f t="shared" si="98"/>
        <v>0</v>
      </c>
      <c r="AH231" s="71">
        <f t="shared" si="98"/>
        <v>0</v>
      </c>
      <c r="AI231" s="71">
        <f t="shared" si="98"/>
        <v>0</v>
      </c>
      <c r="AJ231" s="71">
        <f t="shared" si="98"/>
        <v>0</v>
      </c>
      <c r="AK231" s="71">
        <f t="shared" si="98"/>
        <v>0</v>
      </c>
      <c r="AL231" s="71">
        <f t="shared" si="98"/>
        <v>0</v>
      </c>
      <c r="AM231" s="71">
        <f t="shared" si="98"/>
        <v>0</v>
      </c>
      <c r="AN231" s="71">
        <f t="shared" si="98"/>
        <v>0</v>
      </c>
      <c r="AO231" s="71">
        <f t="shared" si="98"/>
        <v>0</v>
      </c>
      <c r="AP231" s="71">
        <f t="shared" si="98"/>
        <v>0</v>
      </c>
      <c r="AQ231" s="71">
        <f t="shared" si="98"/>
        <v>0</v>
      </c>
      <c r="AR231" s="71">
        <f t="shared" si="98"/>
        <v>0</v>
      </c>
      <c r="AS231" s="71">
        <f t="shared" si="98"/>
        <v>0</v>
      </c>
      <c r="AT231" s="71">
        <f t="shared" si="98"/>
        <v>0</v>
      </c>
      <c r="AU231" s="71">
        <f t="shared" si="98"/>
        <v>0</v>
      </c>
      <c r="AV231" s="43"/>
      <c r="AW231" s="4"/>
    </row>
    <row r="232" spans="1:49" ht="3.9" customHeight="1" x14ac:dyDescent="0.25">
      <c r="A232" s="3"/>
      <c r="B232" s="3"/>
      <c r="C232" s="3"/>
      <c r="D232" s="3"/>
      <c r="E232" s="102"/>
      <c r="F232" s="3"/>
      <c r="G232" s="3"/>
      <c r="H232" s="72"/>
      <c r="I232" s="3"/>
      <c r="J232" s="3"/>
      <c r="K232" s="25"/>
      <c r="L232" s="12"/>
      <c r="M232" s="22"/>
      <c r="N232" s="3"/>
      <c r="O232" s="20"/>
      <c r="P232" s="3"/>
      <c r="Q232" s="3"/>
      <c r="R232" s="72"/>
      <c r="S232" s="3"/>
      <c r="T232" s="72"/>
      <c r="U232" s="3"/>
      <c r="V232" s="3"/>
      <c r="W232" s="49"/>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1"/>
      <c r="AW232" s="3"/>
    </row>
    <row r="233" spans="1:49" s="1" customFormat="1" ht="10.199999999999999" x14ac:dyDescent="0.2">
      <c r="A233" s="12"/>
      <c r="B233" s="12"/>
      <c r="C233" s="12"/>
      <c r="D233" s="12"/>
      <c r="E233" s="102"/>
      <c r="F233" s="12"/>
      <c r="G233" s="12"/>
      <c r="H233" s="74" t="str">
        <f>структура!$AL$12</f>
        <v>в т.ч. по номенклатуре затрат</v>
      </c>
      <c r="I233" s="12"/>
      <c r="J233" s="12"/>
      <c r="K233" s="12"/>
      <c r="L233" s="12"/>
      <c r="M233" s="34"/>
      <c r="N233" s="74"/>
      <c r="O233" s="35"/>
      <c r="P233" s="12"/>
      <c r="Q233" s="12"/>
      <c r="R233" s="12"/>
      <c r="S233" s="12"/>
      <c r="T233" s="12"/>
      <c r="U233" s="12"/>
      <c r="V233" s="12"/>
      <c r="W233" s="73"/>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5"/>
      <c r="AW233" s="12"/>
    </row>
    <row r="234" spans="1:49" x14ac:dyDescent="0.25">
      <c r="A234" s="3"/>
      <c r="B234" s="3"/>
      <c r="C234" s="3"/>
      <c r="D234" s="3"/>
      <c r="E234" s="102" t="str">
        <f>структура!$AL$15</f>
        <v>НДС(-)</v>
      </c>
      <c r="F234" s="3"/>
      <c r="G234" s="3"/>
      <c r="H234" s="3" t="str">
        <f>KPI!$E$96</f>
        <v>Аренда и содержание офиса</v>
      </c>
      <c r="I234" s="3"/>
      <c r="J234" s="3"/>
      <c r="K234" s="25" t="str">
        <f>IF(H234="","",INDEX(KPI!$H:$H,SUMIFS(KPI!$C:$C,KPI!$E:$E,H234)))</f>
        <v>тыс.руб.</v>
      </c>
      <c r="L234" s="3"/>
      <c r="M234" s="3"/>
      <c r="N234" s="3"/>
      <c r="O234" s="3"/>
      <c r="P234" s="3"/>
      <c r="Q234" s="3"/>
      <c r="R234" s="75">
        <f t="shared" ref="R234:R246" si="99">SUMIFS($W234:$AV234,$W$2:$AV$2,R$2)</f>
        <v>0</v>
      </c>
      <c r="S234" s="75"/>
      <c r="T234" s="75">
        <f t="shared" ref="T234:T246" si="100">SUMIFS($W234:$AV234,$W$2:$AV$2,T$2)</f>
        <v>0</v>
      </c>
      <c r="U234" s="75"/>
      <c r="V234" s="75"/>
      <c r="W234" s="51" t="s">
        <v>1</v>
      </c>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8"/>
      <c r="AW234" s="3"/>
    </row>
    <row r="235" spans="1:49" x14ac:dyDescent="0.25">
      <c r="A235" s="3"/>
      <c r="B235" s="3"/>
      <c r="C235" s="3"/>
      <c r="D235" s="3"/>
      <c r="E235" s="102" t="str">
        <f>структура!$AL$15</f>
        <v>НДС(-)</v>
      </c>
      <c r="F235" s="3"/>
      <c r="G235" s="3"/>
      <c r="H235" s="3" t="str">
        <f>KPI!$E$97</f>
        <v>Административно-хозяйственные расходы</v>
      </c>
      <c r="I235" s="3"/>
      <c r="J235" s="3"/>
      <c r="K235" s="25" t="str">
        <f>IF(H235="","",INDEX(KPI!$H:$H,SUMIFS(KPI!$C:$C,KPI!$E:$E,H235)))</f>
        <v>тыс.руб.</v>
      </c>
      <c r="L235" s="3"/>
      <c r="M235" s="3"/>
      <c r="N235" s="3"/>
      <c r="O235" s="3"/>
      <c r="P235" s="3"/>
      <c r="Q235" s="3"/>
      <c r="R235" s="75">
        <f t="shared" si="99"/>
        <v>0</v>
      </c>
      <c r="S235" s="75"/>
      <c r="T235" s="75">
        <f t="shared" si="100"/>
        <v>0</v>
      </c>
      <c r="U235" s="75"/>
      <c r="V235" s="75"/>
      <c r="W235" s="51" t="s">
        <v>1</v>
      </c>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8"/>
      <c r="AW235" s="3"/>
    </row>
    <row r="236" spans="1:49" x14ac:dyDescent="0.25">
      <c r="A236" s="3"/>
      <c r="B236" s="3"/>
      <c r="C236" s="3"/>
      <c r="D236" s="3"/>
      <c r="E236" s="102" t="str">
        <f>структура!$AL$15</f>
        <v>НДС(-)</v>
      </c>
      <c r="F236" s="3"/>
      <c r="G236" s="3"/>
      <c r="H236" s="3" t="str">
        <f>KPI!$E$98</f>
        <v>Информационно-консультационные услуги</v>
      </c>
      <c r="I236" s="3"/>
      <c r="J236" s="3"/>
      <c r="K236" s="25" t="str">
        <f>IF(H236="","",INDEX(KPI!$H:$H,SUMIFS(KPI!$C:$C,KPI!$E:$E,H236)))</f>
        <v>тыс.руб.</v>
      </c>
      <c r="L236" s="3"/>
      <c r="M236" s="3"/>
      <c r="N236" s="3"/>
      <c r="O236" s="3"/>
      <c r="P236" s="3"/>
      <c r="Q236" s="3"/>
      <c r="R236" s="75">
        <f t="shared" si="99"/>
        <v>0</v>
      </c>
      <c r="S236" s="75"/>
      <c r="T236" s="75">
        <f t="shared" si="100"/>
        <v>0</v>
      </c>
      <c r="U236" s="75"/>
      <c r="V236" s="75"/>
      <c r="W236" s="51" t="s">
        <v>1</v>
      </c>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8"/>
      <c r="AW236" s="3"/>
    </row>
    <row r="237" spans="1:49" x14ac:dyDescent="0.25">
      <c r="A237" s="3"/>
      <c r="B237" s="3"/>
      <c r="C237" s="3"/>
      <c r="D237" s="3"/>
      <c r="E237" s="102" t="str">
        <f>структура!$AL$15</f>
        <v>НДС(-)</v>
      </c>
      <c r="F237" s="3"/>
      <c r="G237" s="3"/>
      <c r="H237" s="3" t="str">
        <f>KPI!$E$99</f>
        <v>Командировочные расходы</v>
      </c>
      <c r="I237" s="3"/>
      <c r="J237" s="3"/>
      <c r="K237" s="25" t="str">
        <f>IF(H237="","",INDEX(KPI!$H:$H,SUMIFS(KPI!$C:$C,KPI!$E:$E,H237)))</f>
        <v>тыс.руб.</v>
      </c>
      <c r="L237" s="3"/>
      <c r="M237" s="3"/>
      <c r="N237" s="3"/>
      <c r="O237" s="3"/>
      <c r="P237" s="3"/>
      <c r="Q237" s="3"/>
      <c r="R237" s="75">
        <f t="shared" si="99"/>
        <v>0</v>
      </c>
      <c r="S237" s="75"/>
      <c r="T237" s="75">
        <f t="shared" si="100"/>
        <v>0</v>
      </c>
      <c r="U237" s="75"/>
      <c r="V237" s="75"/>
      <c r="W237" s="51" t="s">
        <v>1</v>
      </c>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8"/>
      <c r="AW237" s="3"/>
    </row>
    <row r="238" spans="1:49" x14ac:dyDescent="0.25">
      <c r="A238" s="3"/>
      <c r="B238" s="3"/>
      <c r="C238" s="3"/>
      <c r="D238" s="3"/>
      <c r="E238" s="102" t="str">
        <f>структура!$AL$15</f>
        <v>НДС(-)</v>
      </c>
      <c r="F238" s="3"/>
      <c r="G238" s="3"/>
      <c r="H238" s="3" t="str">
        <f>KPI!$E$100</f>
        <v>Коммерческие расходы</v>
      </c>
      <c r="I238" s="3"/>
      <c r="J238" s="3"/>
      <c r="K238" s="25" t="str">
        <f>IF(H238="","",INDEX(KPI!$H:$H,SUMIFS(KPI!$C:$C,KPI!$E:$E,H238)))</f>
        <v>тыс.руб.</v>
      </c>
      <c r="L238" s="3"/>
      <c r="M238" s="3"/>
      <c r="N238" s="3"/>
      <c r="O238" s="3"/>
      <c r="P238" s="3"/>
      <c r="Q238" s="3"/>
      <c r="R238" s="75">
        <f t="shared" si="99"/>
        <v>0</v>
      </c>
      <c r="S238" s="75"/>
      <c r="T238" s="75">
        <f t="shared" si="100"/>
        <v>0</v>
      </c>
      <c r="U238" s="75"/>
      <c r="V238" s="75"/>
      <c r="W238" s="51" t="s">
        <v>1</v>
      </c>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8"/>
      <c r="AW238" s="3"/>
    </row>
    <row r="239" spans="1:49" x14ac:dyDescent="0.25">
      <c r="A239" s="3"/>
      <c r="B239" s="3"/>
      <c r="C239" s="3"/>
      <c r="D239" s="3"/>
      <c r="E239" s="102" t="str">
        <f>структура!$AL$15</f>
        <v>НДС(-)</v>
      </c>
      <c r="F239" s="3"/>
      <c r="G239" s="3"/>
      <c r="H239" s="3" t="str">
        <f>KPI!$E$101</f>
        <v>Представительские расходы</v>
      </c>
      <c r="I239" s="3"/>
      <c r="J239" s="3"/>
      <c r="K239" s="25" t="str">
        <f>IF(H239="","",INDEX(KPI!$H:$H,SUMIFS(KPI!$C:$C,KPI!$E:$E,H239)))</f>
        <v>тыс.руб.</v>
      </c>
      <c r="L239" s="3"/>
      <c r="M239" s="3"/>
      <c r="N239" s="3"/>
      <c r="O239" s="3"/>
      <c r="P239" s="3"/>
      <c r="Q239" s="3"/>
      <c r="R239" s="75">
        <f t="shared" si="99"/>
        <v>0</v>
      </c>
      <c r="S239" s="75"/>
      <c r="T239" s="75">
        <f t="shared" si="100"/>
        <v>0</v>
      </c>
      <c r="U239" s="75"/>
      <c r="V239" s="75"/>
      <c r="W239" s="51" t="s">
        <v>1</v>
      </c>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8"/>
      <c r="AW239" s="3"/>
    </row>
    <row r="240" spans="1:49" x14ac:dyDescent="0.25">
      <c r="A240" s="3"/>
      <c r="B240" s="3"/>
      <c r="C240" s="3"/>
      <c r="D240" s="3"/>
      <c r="E240" s="102" t="str">
        <f>структура!$AL$15</f>
        <v>НДС(-)</v>
      </c>
      <c r="F240" s="3"/>
      <c r="G240" s="3"/>
      <c r="H240" s="3" t="str">
        <f>KPI!$E$102</f>
        <v>Расходы на персонал</v>
      </c>
      <c r="I240" s="3"/>
      <c r="J240" s="3"/>
      <c r="K240" s="25" t="str">
        <f>IF(H240="","",INDEX(KPI!$H:$H,SUMIFS(KPI!$C:$C,KPI!$E:$E,H240)))</f>
        <v>тыс.руб.</v>
      </c>
      <c r="L240" s="3"/>
      <c r="M240" s="3"/>
      <c r="N240" s="3"/>
      <c r="O240" s="3"/>
      <c r="P240" s="3"/>
      <c r="Q240" s="3"/>
      <c r="R240" s="75">
        <f t="shared" si="99"/>
        <v>0</v>
      </c>
      <c r="S240" s="75"/>
      <c r="T240" s="75">
        <f t="shared" si="100"/>
        <v>0</v>
      </c>
      <c r="U240" s="75"/>
      <c r="V240" s="75"/>
      <c r="W240" s="51" t="s">
        <v>1</v>
      </c>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8"/>
      <c r="AW240" s="3"/>
    </row>
    <row r="241" spans="1:49" x14ac:dyDescent="0.25">
      <c r="A241" s="3"/>
      <c r="B241" s="3"/>
      <c r="C241" s="3"/>
      <c r="D241" s="3"/>
      <c r="E241" s="102" t="str">
        <f>структура!$AL$15</f>
        <v>НДС(-)</v>
      </c>
      <c r="F241" s="3"/>
      <c r="G241" s="3"/>
      <c r="H241" s="3" t="str">
        <f>KPI!$E$103</f>
        <v>Сертификация и получение лицензий</v>
      </c>
      <c r="I241" s="3"/>
      <c r="J241" s="3"/>
      <c r="K241" s="25" t="str">
        <f>IF(H241="","",INDEX(KPI!$H:$H,SUMIFS(KPI!$C:$C,KPI!$E:$E,H241)))</f>
        <v>тыс.руб.</v>
      </c>
      <c r="L241" s="3"/>
      <c r="M241" s="3"/>
      <c r="N241" s="3"/>
      <c r="O241" s="3"/>
      <c r="P241" s="3"/>
      <c r="Q241" s="3"/>
      <c r="R241" s="75">
        <f t="shared" si="99"/>
        <v>0</v>
      </c>
      <c r="S241" s="75"/>
      <c r="T241" s="75">
        <f t="shared" si="100"/>
        <v>0</v>
      </c>
      <c r="U241" s="96"/>
      <c r="V241" s="96"/>
      <c r="W241" s="51" t="s">
        <v>1</v>
      </c>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8"/>
      <c r="AW241" s="3"/>
    </row>
    <row r="242" spans="1:49" x14ac:dyDescent="0.25">
      <c r="A242" s="3"/>
      <c r="B242" s="3"/>
      <c r="C242" s="3"/>
      <c r="D242" s="3"/>
      <c r="E242" s="102" t="str">
        <f>структура!$AL$15</f>
        <v>НДС(-)</v>
      </c>
      <c r="F242" s="3"/>
      <c r="G242" s="3"/>
      <c r="H242" s="3" t="str">
        <f>KPI!$E$104</f>
        <v>Транспортные расходы</v>
      </c>
      <c r="I242" s="3"/>
      <c r="J242" s="3"/>
      <c r="K242" s="25" t="str">
        <f>IF(H242="","",INDEX(KPI!$H:$H,SUMIFS(KPI!$C:$C,KPI!$E:$E,H242)))</f>
        <v>тыс.руб.</v>
      </c>
      <c r="L242" s="3"/>
      <c r="M242" s="3"/>
      <c r="N242" s="3"/>
      <c r="O242" s="3"/>
      <c r="P242" s="3"/>
      <c r="Q242" s="3"/>
      <c r="R242" s="75">
        <f t="shared" si="99"/>
        <v>0</v>
      </c>
      <c r="S242" s="75"/>
      <c r="T242" s="75">
        <f t="shared" si="100"/>
        <v>0</v>
      </c>
      <c r="U242" s="75"/>
      <c r="V242" s="75"/>
      <c r="W242" s="51" t="s">
        <v>1</v>
      </c>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8"/>
      <c r="AW242" s="3"/>
    </row>
    <row r="243" spans="1:49" x14ac:dyDescent="0.25">
      <c r="A243" s="3"/>
      <c r="B243" s="3"/>
      <c r="C243" s="3"/>
      <c r="D243" s="3"/>
      <c r="E243" s="102" t="str">
        <f>структура!$AL$15</f>
        <v>НДС(-)</v>
      </c>
      <c r="F243" s="3"/>
      <c r="G243" s="3"/>
      <c r="H243" s="3" t="str">
        <f>KPI!$E$105</f>
        <v>Услуги банков</v>
      </c>
      <c r="I243" s="3"/>
      <c r="J243" s="3"/>
      <c r="K243" s="25" t="str">
        <f>IF(H243="","",INDEX(KPI!$H:$H,SUMIFS(KPI!$C:$C,KPI!$E:$E,H243)))</f>
        <v>тыс.руб.</v>
      </c>
      <c r="L243" s="3"/>
      <c r="M243" s="3"/>
      <c r="N243" s="3"/>
      <c r="O243" s="3"/>
      <c r="P243" s="3"/>
      <c r="Q243" s="3"/>
      <c r="R243" s="75">
        <f t="shared" si="99"/>
        <v>0</v>
      </c>
      <c r="S243" s="75"/>
      <c r="T243" s="75">
        <f t="shared" si="100"/>
        <v>0</v>
      </c>
      <c r="U243" s="75"/>
      <c r="V243" s="75"/>
      <c r="W243" s="51" t="s">
        <v>1</v>
      </c>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8"/>
      <c r="AW243" s="3"/>
    </row>
    <row r="244" spans="1:49" x14ac:dyDescent="0.25">
      <c r="A244" s="3"/>
      <c r="B244" s="3"/>
      <c r="C244" s="3"/>
      <c r="D244" s="3"/>
      <c r="E244" s="102" t="str">
        <f>структура!$AL$15</f>
        <v>НДС(-)</v>
      </c>
      <c r="F244" s="3"/>
      <c r="G244" s="3"/>
      <c r="H244" s="3" t="str">
        <f>KPI!$E$106</f>
        <v>Услуги связи</v>
      </c>
      <c r="I244" s="3"/>
      <c r="J244" s="3"/>
      <c r="K244" s="25" t="str">
        <f>IF(H244="","",INDEX(KPI!$H:$H,SUMIFS(KPI!$C:$C,KPI!$E:$E,H244)))</f>
        <v>тыс.руб.</v>
      </c>
      <c r="L244" s="3"/>
      <c r="M244" s="3"/>
      <c r="N244" s="3"/>
      <c r="O244" s="3"/>
      <c r="P244" s="3"/>
      <c r="Q244" s="3"/>
      <c r="R244" s="75">
        <f t="shared" si="99"/>
        <v>0</v>
      </c>
      <c r="S244" s="75"/>
      <c r="T244" s="75">
        <f t="shared" si="100"/>
        <v>0</v>
      </c>
      <c r="U244" s="75"/>
      <c r="V244" s="75"/>
      <c r="W244" s="51" t="s">
        <v>1</v>
      </c>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8"/>
      <c r="AW244" s="3"/>
    </row>
    <row r="245" spans="1:49" x14ac:dyDescent="0.25">
      <c r="A245" s="3"/>
      <c r="B245" s="3"/>
      <c r="C245" s="3"/>
      <c r="D245" s="3"/>
      <c r="E245" s="102" t="str">
        <f>структура!$AL$15</f>
        <v>НДС(-)</v>
      </c>
      <c r="F245" s="3"/>
      <c r="G245" s="3"/>
      <c r="H245" s="3" t="str">
        <f>KPI!$E$107</f>
        <v>прочие управленческие расходы</v>
      </c>
      <c r="I245" s="3"/>
      <c r="J245" s="3"/>
      <c r="K245" s="25" t="str">
        <f>IF(H245="","",INDEX(KPI!$H:$H,SUMIFS(KPI!$C:$C,KPI!$E:$E,H245)))</f>
        <v>тыс.руб.</v>
      </c>
      <c r="L245" s="3"/>
      <c r="M245" s="3"/>
      <c r="N245" s="3"/>
      <c r="O245" s="3"/>
      <c r="P245" s="3"/>
      <c r="Q245" s="3"/>
      <c r="R245" s="75">
        <f t="shared" si="99"/>
        <v>0</v>
      </c>
      <c r="S245" s="75"/>
      <c r="T245" s="75">
        <f t="shared" si="100"/>
        <v>0</v>
      </c>
      <c r="U245" s="96"/>
      <c r="V245" s="96"/>
      <c r="W245" s="51" t="s">
        <v>1</v>
      </c>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8"/>
      <c r="AW245" s="3"/>
    </row>
    <row r="246" spans="1:49" x14ac:dyDescent="0.25">
      <c r="A246" s="3"/>
      <c r="B246" s="3"/>
      <c r="C246" s="3"/>
      <c r="D246" s="3"/>
      <c r="E246" s="102"/>
      <c r="F246" s="3"/>
      <c r="G246" s="3"/>
      <c r="H246" s="3" t="str">
        <f>KPI!$E$108</f>
        <v>ФОТ+соцсборы</v>
      </c>
      <c r="I246" s="3"/>
      <c r="J246" s="3"/>
      <c r="K246" s="25" t="str">
        <f>IF(H246="","",INDEX(KPI!$H:$H,SUMIFS(KPI!$C:$C,KPI!$E:$E,H246)))</f>
        <v>тыс.руб.</v>
      </c>
      <c r="L246" s="3"/>
      <c r="M246" s="3"/>
      <c r="N246" s="3"/>
      <c r="O246" s="3"/>
      <c r="P246" s="3"/>
      <c r="Q246" s="3"/>
      <c r="R246" s="75">
        <f t="shared" si="99"/>
        <v>0</v>
      </c>
      <c r="S246" s="75"/>
      <c r="T246" s="75">
        <f t="shared" si="100"/>
        <v>0</v>
      </c>
      <c r="U246" s="75"/>
      <c r="V246" s="75"/>
      <c r="W246" s="76"/>
      <c r="X246" s="100">
        <f>SUMPRODUCT(X249:X257,X258:X266)+X268</f>
        <v>0</v>
      </c>
      <c r="Y246" s="100">
        <f t="shared" ref="Y246:AU246" si="101">SUMPRODUCT(Y249:Y257,Y258:Y266)+Y268</f>
        <v>0</v>
      </c>
      <c r="Z246" s="100">
        <f t="shared" si="101"/>
        <v>0</v>
      </c>
      <c r="AA246" s="100">
        <f t="shared" si="101"/>
        <v>0</v>
      </c>
      <c r="AB246" s="100">
        <f t="shared" si="101"/>
        <v>0</v>
      </c>
      <c r="AC246" s="100">
        <f t="shared" si="101"/>
        <v>0</v>
      </c>
      <c r="AD246" s="100">
        <f t="shared" si="101"/>
        <v>0</v>
      </c>
      <c r="AE246" s="100">
        <f t="shared" si="101"/>
        <v>0</v>
      </c>
      <c r="AF246" s="100">
        <f t="shared" si="101"/>
        <v>0</v>
      </c>
      <c r="AG246" s="100">
        <f t="shared" si="101"/>
        <v>0</v>
      </c>
      <c r="AH246" s="100">
        <f t="shared" si="101"/>
        <v>0</v>
      </c>
      <c r="AI246" s="100">
        <f t="shared" si="101"/>
        <v>0</v>
      </c>
      <c r="AJ246" s="100">
        <f t="shared" si="101"/>
        <v>0</v>
      </c>
      <c r="AK246" s="100">
        <f t="shared" si="101"/>
        <v>0</v>
      </c>
      <c r="AL246" s="100">
        <f t="shared" si="101"/>
        <v>0</v>
      </c>
      <c r="AM246" s="100">
        <f t="shared" si="101"/>
        <v>0</v>
      </c>
      <c r="AN246" s="100">
        <f t="shared" si="101"/>
        <v>0</v>
      </c>
      <c r="AO246" s="100">
        <f t="shared" si="101"/>
        <v>0</v>
      </c>
      <c r="AP246" s="100">
        <f t="shared" si="101"/>
        <v>0</v>
      </c>
      <c r="AQ246" s="100">
        <f t="shared" si="101"/>
        <v>0</v>
      </c>
      <c r="AR246" s="100">
        <f t="shared" si="101"/>
        <v>0</v>
      </c>
      <c r="AS246" s="100">
        <f t="shared" si="101"/>
        <v>0</v>
      </c>
      <c r="AT246" s="100">
        <f t="shared" si="101"/>
        <v>0</v>
      </c>
      <c r="AU246" s="100">
        <f t="shared" si="101"/>
        <v>0</v>
      </c>
      <c r="AV246" s="41"/>
      <c r="AW246" s="3"/>
    </row>
    <row r="247" spans="1:49" ht="3.9" customHeight="1" x14ac:dyDescent="0.25">
      <c r="A247" s="3"/>
      <c r="B247" s="3"/>
      <c r="C247" s="3"/>
      <c r="D247" s="3"/>
      <c r="E247" s="102"/>
      <c r="F247" s="3"/>
      <c r="G247" s="3"/>
      <c r="H247" s="72"/>
      <c r="I247" s="3"/>
      <c r="J247" s="3"/>
      <c r="K247" s="25"/>
      <c r="L247" s="12"/>
      <c r="M247" s="22"/>
      <c r="N247" s="3"/>
      <c r="O247" s="20"/>
      <c r="P247" s="3"/>
      <c r="Q247" s="3"/>
      <c r="R247" s="72"/>
      <c r="S247" s="3"/>
      <c r="T247" s="72"/>
      <c r="U247" s="3"/>
      <c r="V247" s="3"/>
      <c r="W247" s="49"/>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1"/>
      <c r="AW247" s="3"/>
    </row>
    <row r="248" spans="1:49" ht="8.1" customHeight="1" x14ac:dyDescent="0.25">
      <c r="A248" s="3"/>
      <c r="B248" s="3"/>
      <c r="C248" s="3"/>
      <c r="D248" s="3"/>
      <c r="E248" s="102"/>
      <c r="F248" s="3"/>
      <c r="G248" s="3"/>
      <c r="H248" s="3"/>
      <c r="I248" s="3"/>
      <c r="J248" s="3"/>
      <c r="K248" s="25"/>
      <c r="L248" s="12"/>
      <c r="M248" s="22"/>
      <c r="N248" s="3"/>
      <c r="O248" s="20"/>
      <c r="P248" s="3"/>
      <c r="Q248" s="3"/>
      <c r="R248" s="3"/>
      <c r="S248" s="3"/>
      <c r="T248" s="3"/>
      <c r="U248" s="3"/>
      <c r="V248" s="3"/>
      <c r="W248" s="49"/>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1"/>
      <c r="AW248" s="3"/>
    </row>
    <row r="249" spans="1:49" x14ac:dyDescent="0.25">
      <c r="A249" s="3"/>
      <c r="B249" s="3"/>
      <c r="C249" s="3"/>
      <c r="D249" s="3"/>
      <c r="E249" s="102"/>
      <c r="F249" s="3"/>
      <c r="G249" s="3"/>
      <c r="H249" s="3" t="str">
        <f>KPI!$E$109</f>
        <v>количество топ-менеджеров</v>
      </c>
      <c r="I249" s="3"/>
      <c r="J249" s="3"/>
      <c r="K249" s="25" t="str">
        <f>IF(H249="","",INDEX(KPI!$H:$H,SUMIFS(KPI!$C:$C,KPI!$E:$E,H249)))</f>
        <v>чел</v>
      </c>
      <c r="L249" s="3"/>
      <c r="M249" s="3"/>
      <c r="N249" s="3"/>
      <c r="O249" s="3"/>
      <c r="P249" s="3"/>
      <c r="Q249" s="3"/>
      <c r="R249" s="75"/>
      <c r="S249" s="75"/>
      <c r="T249" s="75"/>
      <c r="U249" s="75"/>
      <c r="V249" s="75"/>
      <c r="W249" s="51" t="s">
        <v>1</v>
      </c>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8"/>
      <c r="AW249" s="3"/>
    </row>
    <row r="250" spans="1:49" x14ac:dyDescent="0.25">
      <c r="A250" s="3"/>
      <c r="B250" s="3"/>
      <c r="C250" s="3"/>
      <c r="D250" s="3"/>
      <c r="E250" s="102"/>
      <c r="F250" s="3"/>
      <c r="G250" s="3"/>
      <c r="H250" s="3" t="str">
        <f>KPI!$E$110</f>
        <v>количество руководителей среднего звена</v>
      </c>
      <c r="I250" s="3"/>
      <c r="J250" s="3"/>
      <c r="K250" s="25" t="str">
        <f>IF(H250="","",INDEX(KPI!$H:$H,SUMIFS(KPI!$C:$C,KPI!$E:$E,H250)))</f>
        <v>чел</v>
      </c>
      <c r="L250" s="3"/>
      <c r="M250" s="3"/>
      <c r="N250" s="3"/>
      <c r="O250" s="3"/>
      <c r="P250" s="3"/>
      <c r="Q250" s="3"/>
      <c r="R250" s="75"/>
      <c r="S250" s="75"/>
      <c r="T250" s="75"/>
      <c r="U250" s="75"/>
      <c r="V250" s="75"/>
      <c r="W250" s="51" t="s">
        <v>1</v>
      </c>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8"/>
      <c r="AW250" s="3"/>
    </row>
    <row r="251" spans="1:49" x14ac:dyDescent="0.25">
      <c r="A251" s="3"/>
      <c r="B251" s="3"/>
      <c r="C251" s="3"/>
      <c r="D251" s="3"/>
      <c r="E251" s="102"/>
      <c r="F251" s="3"/>
      <c r="G251" s="3"/>
      <c r="H251" s="3" t="str">
        <f>KPI!$E$111</f>
        <v>количество специалистов/менеджеров - 1</v>
      </c>
      <c r="I251" s="3"/>
      <c r="J251" s="3"/>
      <c r="K251" s="25" t="str">
        <f>IF(H251="","",INDEX(KPI!$H:$H,SUMIFS(KPI!$C:$C,KPI!$E:$E,H251)))</f>
        <v>чел</v>
      </c>
      <c r="L251" s="3"/>
      <c r="M251" s="3"/>
      <c r="N251" s="3"/>
      <c r="O251" s="3"/>
      <c r="P251" s="3"/>
      <c r="Q251" s="3"/>
      <c r="R251" s="75"/>
      <c r="S251" s="75"/>
      <c r="T251" s="75"/>
      <c r="U251" s="75"/>
      <c r="V251" s="75"/>
      <c r="W251" s="51" t="s">
        <v>1</v>
      </c>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8"/>
      <c r="AW251" s="3"/>
    </row>
    <row r="252" spans="1:49" x14ac:dyDescent="0.25">
      <c r="A252" s="3"/>
      <c r="B252" s="3"/>
      <c r="C252" s="3"/>
      <c r="D252" s="3"/>
      <c r="E252" s="102"/>
      <c r="F252" s="3"/>
      <c r="G252" s="3"/>
      <c r="H252" s="3" t="str">
        <f>KPI!$E$112</f>
        <v>количество специалистов/менеджеров - 2</v>
      </c>
      <c r="I252" s="3"/>
      <c r="J252" s="3"/>
      <c r="K252" s="25" t="str">
        <f>IF(H252="","",INDEX(KPI!$H:$H,SUMIFS(KPI!$C:$C,KPI!$E:$E,H252)))</f>
        <v>чел</v>
      </c>
      <c r="L252" s="3"/>
      <c r="M252" s="3"/>
      <c r="N252" s="3"/>
      <c r="O252" s="3"/>
      <c r="P252" s="3"/>
      <c r="Q252" s="3"/>
      <c r="R252" s="75"/>
      <c r="S252" s="75"/>
      <c r="T252" s="75"/>
      <c r="U252" s="75"/>
      <c r="V252" s="75"/>
      <c r="W252" s="51" t="s">
        <v>1</v>
      </c>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8"/>
      <c r="AW252" s="3"/>
    </row>
    <row r="253" spans="1:49" x14ac:dyDescent="0.25">
      <c r="A253" s="3"/>
      <c r="B253" s="3"/>
      <c r="C253" s="3"/>
      <c r="D253" s="3"/>
      <c r="E253" s="102"/>
      <c r="F253" s="3"/>
      <c r="G253" s="3"/>
      <c r="H253" s="3" t="str">
        <f>KPI!$E$113</f>
        <v>количество специалистов/менеджеров - 3</v>
      </c>
      <c r="I253" s="3"/>
      <c r="J253" s="3"/>
      <c r="K253" s="25" t="str">
        <f>IF(H253="","",INDEX(KPI!$H:$H,SUMIFS(KPI!$C:$C,KPI!$E:$E,H253)))</f>
        <v>чел</v>
      </c>
      <c r="L253" s="3"/>
      <c r="M253" s="3"/>
      <c r="N253" s="3"/>
      <c r="O253" s="3"/>
      <c r="P253" s="3"/>
      <c r="Q253" s="3"/>
      <c r="R253" s="75"/>
      <c r="S253" s="75"/>
      <c r="T253" s="75"/>
      <c r="U253" s="75"/>
      <c r="V253" s="75"/>
      <c r="W253" s="51" t="s">
        <v>1</v>
      </c>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8"/>
      <c r="AW253" s="3"/>
    </row>
    <row r="254" spans="1:49" x14ac:dyDescent="0.25">
      <c r="A254" s="3"/>
      <c r="B254" s="3"/>
      <c r="C254" s="3"/>
      <c r="D254" s="3"/>
      <c r="E254" s="102"/>
      <c r="F254" s="3"/>
      <c r="G254" s="3"/>
      <c r="H254" s="3" t="str">
        <f>KPI!$E$114</f>
        <v>количество специалистов/менеджеров - 4</v>
      </c>
      <c r="I254" s="3"/>
      <c r="J254" s="3"/>
      <c r="K254" s="25" t="str">
        <f>IF(H254="","",INDEX(KPI!$H:$H,SUMIFS(KPI!$C:$C,KPI!$E:$E,H254)))</f>
        <v>чел</v>
      </c>
      <c r="L254" s="3"/>
      <c r="M254" s="3"/>
      <c r="N254" s="3"/>
      <c r="O254" s="3"/>
      <c r="P254" s="3"/>
      <c r="Q254" s="3"/>
      <c r="R254" s="75"/>
      <c r="S254" s="75"/>
      <c r="T254" s="75"/>
      <c r="U254" s="75"/>
      <c r="V254" s="75"/>
      <c r="W254" s="51" t="s">
        <v>1</v>
      </c>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8"/>
      <c r="AW254" s="3"/>
    </row>
    <row r="255" spans="1:49" x14ac:dyDescent="0.25">
      <c r="A255" s="3"/>
      <c r="B255" s="3"/>
      <c r="C255" s="3"/>
      <c r="D255" s="3"/>
      <c r="E255" s="102"/>
      <c r="F255" s="3"/>
      <c r="G255" s="3"/>
      <c r="H255" s="3" t="str">
        <f>KPI!$E$115</f>
        <v>количество специалистов/менеджеров - 5</v>
      </c>
      <c r="I255" s="3"/>
      <c r="J255" s="3"/>
      <c r="K255" s="25" t="str">
        <f>IF(H255="","",INDEX(KPI!$H:$H,SUMIFS(KPI!$C:$C,KPI!$E:$E,H255)))</f>
        <v>чел</v>
      </c>
      <c r="L255" s="3"/>
      <c r="M255" s="3"/>
      <c r="N255" s="3"/>
      <c r="O255" s="3"/>
      <c r="P255" s="3"/>
      <c r="Q255" s="3"/>
      <c r="R255" s="75"/>
      <c r="S255" s="75"/>
      <c r="T255" s="75"/>
      <c r="U255" s="75"/>
      <c r="V255" s="75"/>
      <c r="W255" s="51" t="s">
        <v>1</v>
      </c>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8"/>
      <c r="AW255" s="3"/>
    </row>
    <row r="256" spans="1:49" x14ac:dyDescent="0.25">
      <c r="A256" s="3"/>
      <c r="B256" s="3"/>
      <c r="C256" s="3"/>
      <c r="D256" s="3"/>
      <c r="E256" s="102"/>
      <c r="F256" s="3"/>
      <c r="G256" s="3"/>
      <c r="H256" s="3" t="str">
        <f>KPI!$E$116</f>
        <v>количество прочего персонала</v>
      </c>
      <c r="I256" s="3"/>
      <c r="J256" s="3"/>
      <c r="K256" s="25" t="str">
        <f>IF(H256="","",INDEX(KPI!$H:$H,SUMIFS(KPI!$C:$C,KPI!$E:$E,H256)))</f>
        <v>чел</v>
      </c>
      <c r="L256" s="3"/>
      <c r="M256" s="3"/>
      <c r="N256" s="3"/>
      <c r="O256" s="3"/>
      <c r="P256" s="3"/>
      <c r="Q256" s="3"/>
      <c r="R256" s="75"/>
      <c r="S256" s="75"/>
      <c r="T256" s="75"/>
      <c r="U256" s="96"/>
      <c r="V256" s="96"/>
      <c r="W256" s="51" t="s">
        <v>1</v>
      </c>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8"/>
      <c r="AW256" s="3"/>
    </row>
    <row r="257" spans="1:49" ht="3.9" customHeight="1" x14ac:dyDescent="0.25">
      <c r="A257" s="3"/>
      <c r="B257" s="3"/>
      <c r="C257" s="3"/>
      <c r="D257" s="3"/>
      <c r="E257" s="102"/>
      <c r="F257" s="3"/>
      <c r="G257" s="3"/>
      <c r="H257" s="101"/>
      <c r="I257" s="3"/>
      <c r="J257" s="3"/>
      <c r="K257" s="25"/>
      <c r="L257" s="12"/>
      <c r="M257" s="22"/>
      <c r="N257" s="3"/>
      <c r="O257" s="20"/>
      <c r="P257" s="3"/>
      <c r="Q257" s="3"/>
      <c r="R257" s="3"/>
      <c r="S257" s="3"/>
      <c r="T257" s="3"/>
      <c r="U257" s="3"/>
      <c r="V257" s="3"/>
      <c r="W257" s="49"/>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1"/>
      <c r="AW257" s="3"/>
    </row>
    <row r="258" spans="1:49" x14ac:dyDescent="0.25">
      <c r="A258" s="3"/>
      <c r="B258" s="3"/>
      <c r="C258" s="3"/>
      <c r="D258" s="3"/>
      <c r="E258" s="102"/>
      <c r="F258" s="3"/>
      <c r="G258" s="3"/>
      <c r="H258" s="3" t="str">
        <f>KPI!$E$117</f>
        <v>средняя з/п топ-менеджеров</v>
      </c>
      <c r="I258" s="3"/>
      <c r="J258" s="3"/>
      <c r="K258" s="25" t="str">
        <f>IF(H258="","",INDEX(KPI!$H:$H,SUMIFS(KPI!$C:$C,KPI!$E:$E,H258)))</f>
        <v>тыс.руб.</v>
      </c>
      <c r="L258" s="3"/>
      <c r="M258" s="3"/>
      <c r="N258" s="3"/>
      <c r="O258" s="3"/>
      <c r="P258" s="3"/>
      <c r="Q258" s="3"/>
      <c r="R258" s="75"/>
      <c r="S258" s="75"/>
      <c r="T258" s="75"/>
      <c r="U258" s="75"/>
      <c r="V258" s="75"/>
      <c r="W258" s="51" t="s">
        <v>1</v>
      </c>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8"/>
      <c r="AW258" s="3"/>
    </row>
    <row r="259" spans="1:49" x14ac:dyDescent="0.25">
      <c r="A259" s="3"/>
      <c r="B259" s="3"/>
      <c r="C259" s="3"/>
      <c r="D259" s="3"/>
      <c r="E259" s="102"/>
      <c r="F259" s="3"/>
      <c r="G259" s="3"/>
      <c r="H259" s="3" t="str">
        <f>KPI!$E$118</f>
        <v>средняя з/п руководителей среднего звена</v>
      </c>
      <c r="I259" s="3"/>
      <c r="J259" s="3"/>
      <c r="K259" s="25" t="str">
        <f>IF(H259="","",INDEX(KPI!$H:$H,SUMIFS(KPI!$C:$C,KPI!$E:$E,H259)))</f>
        <v>тыс.руб.</v>
      </c>
      <c r="L259" s="3"/>
      <c r="M259" s="3"/>
      <c r="N259" s="3"/>
      <c r="O259" s="3"/>
      <c r="P259" s="3"/>
      <c r="Q259" s="3"/>
      <c r="R259" s="75"/>
      <c r="S259" s="75"/>
      <c r="T259" s="75"/>
      <c r="U259" s="75"/>
      <c r="V259" s="75"/>
      <c r="W259" s="51" t="s">
        <v>1</v>
      </c>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8"/>
      <c r="AW259" s="3"/>
    </row>
    <row r="260" spans="1:49" x14ac:dyDescent="0.25">
      <c r="A260" s="3"/>
      <c r="B260" s="3"/>
      <c r="C260" s="3"/>
      <c r="D260" s="3"/>
      <c r="E260" s="102"/>
      <c r="F260" s="3"/>
      <c r="G260" s="3"/>
      <c r="H260" s="3" t="str">
        <f>KPI!$E$119</f>
        <v>средняя з/п специалистов/менеджеров - 1</v>
      </c>
      <c r="I260" s="3"/>
      <c r="J260" s="3"/>
      <c r="K260" s="25" t="str">
        <f>IF(H260="","",INDEX(KPI!$H:$H,SUMIFS(KPI!$C:$C,KPI!$E:$E,H260)))</f>
        <v>тыс.руб.</v>
      </c>
      <c r="L260" s="3"/>
      <c r="M260" s="3"/>
      <c r="N260" s="3"/>
      <c r="O260" s="3"/>
      <c r="P260" s="3"/>
      <c r="Q260" s="3"/>
      <c r="R260" s="75"/>
      <c r="S260" s="75"/>
      <c r="T260" s="75"/>
      <c r="U260" s="75"/>
      <c r="V260" s="75"/>
      <c r="W260" s="51" t="s">
        <v>1</v>
      </c>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8"/>
      <c r="AW260" s="3"/>
    </row>
    <row r="261" spans="1:49" x14ac:dyDescent="0.25">
      <c r="A261" s="3"/>
      <c r="B261" s="3"/>
      <c r="C261" s="3"/>
      <c r="D261" s="3"/>
      <c r="E261" s="102"/>
      <c r="F261" s="3"/>
      <c r="G261" s="3"/>
      <c r="H261" s="3" t="str">
        <f>KPI!$E$120</f>
        <v>средняя з/п специалистов/менеджеров - 2</v>
      </c>
      <c r="I261" s="3"/>
      <c r="J261" s="3"/>
      <c r="K261" s="25" t="str">
        <f>IF(H261="","",INDEX(KPI!$H:$H,SUMIFS(KPI!$C:$C,KPI!$E:$E,H261)))</f>
        <v>тыс.руб.</v>
      </c>
      <c r="L261" s="3"/>
      <c r="M261" s="3"/>
      <c r="N261" s="3"/>
      <c r="O261" s="3"/>
      <c r="P261" s="3"/>
      <c r="Q261" s="3"/>
      <c r="R261" s="75"/>
      <c r="S261" s="75"/>
      <c r="T261" s="75"/>
      <c r="U261" s="75"/>
      <c r="V261" s="75"/>
      <c r="W261" s="51" t="s">
        <v>1</v>
      </c>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8"/>
      <c r="AW261" s="3"/>
    </row>
    <row r="262" spans="1:49" x14ac:dyDescent="0.25">
      <c r="A262" s="3"/>
      <c r="B262" s="3"/>
      <c r="C262" s="3"/>
      <c r="D262" s="3"/>
      <c r="E262" s="102"/>
      <c r="F262" s="3"/>
      <c r="G262" s="3"/>
      <c r="H262" s="3" t="str">
        <f>KPI!$E$121</f>
        <v>средняя з/п специалистов/менеджеров - 3</v>
      </c>
      <c r="I262" s="3"/>
      <c r="J262" s="3"/>
      <c r="K262" s="25" t="str">
        <f>IF(H262="","",INDEX(KPI!$H:$H,SUMIFS(KPI!$C:$C,KPI!$E:$E,H262)))</f>
        <v>тыс.руб.</v>
      </c>
      <c r="L262" s="3"/>
      <c r="M262" s="3"/>
      <c r="N262" s="3"/>
      <c r="O262" s="3"/>
      <c r="P262" s="3"/>
      <c r="Q262" s="3"/>
      <c r="R262" s="75"/>
      <c r="S262" s="75"/>
      <c r="T262" s="75"/>
      <c r="U262" s="75"/>
      <c r="V262" s="75"/>
      <c r="W262" s="51" t="s">
        <v>1</v>
      </c>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8"/>
      <c r="AW262" s="3"/>
    </row>
    <row r="263" spans="1:49" x14ac:dyDescent="0.25">
      <c r="A263" s="3"/>
      <c r="B263" s="3"/>
      <c r="C263" s="3"/>
      <c r="D263" s="3"/>
      <c r="E263" s="102"/>
      <c r="F263" s="3"/>
      <c r="G263" s="3"/>
      <c r="H263" s="3" t="str">
        <f>KPI!$E$122</f>
        <v>средняя з/п специалистов/менеджеров - 4</v>
      </c>
      <c r="I263" s="3"/>
      <c r="J263" s="3"/>
      <c r="K263" s="25" t="str">
        <f>IF(H263="","",INDEX(KPI!$H:$H,SUMIFS(KPI!$C:$C,KPI!$E:$E,H263)))</f>
        <v>тыс.руб.</v>
      </c>
      <c r="L263" s="3"/>
      <c r="M263" s="3"/>
      <c r="N263" s="3"/>
      <c r="O263" s="3"/>
      <c r="P263" s="3"/>
      <c r="Q263" s="3"/>
      <c r="R263" s="75"/>
      <c r="S263" s="75"/>
      <c r="T263" s="75"/>
      <c r="U263" s="75"/>
      <c r="V263" s="75"/>
      <c r="W263" s="51" t="s">
        <v>1</v>
      </c>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8"/>
      <c r="AW263" s="3"/>
    </row>
    <row r="264" spans="1:49" x14ac:dyDescent="0.25">
      <c r="A264" s="3"/>
      <c r="B264" s="3"/>
      <c r="C264" s="3"/>
      <c r="D264" s="3"/>
      <c r="E264" s="102"/>
      <c r="F264" s="3"/>
      <c r="G264" s="3"/>
      <c r="H264" s="3" t="str">
        <f>KPI!$E$123</f>
        <v>средняя з/п специалистов/менеджеров - 5</v>
      </c>
      <c r="I264" s="3"/>
      <c r="J264" s="3"/>
      <c r="K264" s="25" t="str">
        <f>IF(H264="","",INDEX(KPI!$H:$H,SUMIFS(KPI!$C:$C,KPI!$E:$E,H264)))</f>
        <v>тыс.руб.</v>
      </c>
      <c r="L264" s="3"/>
      <c r="M264" s="3"/>
      <c r="N264" s="3"/>
      <c r="O264" s="3"/>
      <c r="P264" s="3"/>
      <c r="Q264" s="3"/>
      <c r="R264" s="75"/>
      <c r="S264" s="75"/>
      <c r="T264" s="75"/>
      <c r="U264" s="75"/>
      <c r="V264" s="75"/>
      <c r="W264" s="51" t="s">
        <v>1</v>
      </c>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8"/>
      <c r="AW264" s="3"/>
    </row>
    <row r="265" spans="1:49" x14ac:dyDescent="0.25">
      <c r="A265" s="3"/>
      <c r="B265" s="3"/>
      <c r="C265" s="3"/>
      <c r="D265" s="3"/>
      <c r="E265" s="102"/>
      <c r="F265" s="3"/>
      <c r="G265" s="3"/>
      <c r="H265" s="3" t="str">
        <f>KPI!$E$124</f>
        <v>средняя з/п прочего персонала</v>
      </c>
      <c r="I265" s="3"/>
      <c r="J265" s="3"/>
      <c r="K265" s="25" t="str">
        <f>IF(H265="","",INDEX(KPI!$H:$H,SUMIFS(KPI!$C:$C,KPI!$E:$E,H265)))</f>
        <v>тыс.руб.</v>
      </c>
      <c r="L265" s="3"/>
      <c r="M265" s="3"/>
      <c r="N265" s="3"/>
      <c r="O265" s="3"/>
      <c r="P265" s="3"/>
      <c r="Q265" s="3"/>
      <c r="R265" s="75"/>
      <c r="S265" s="75"/>
      <c r="T265" s="75"/>
      <c r="U265" s="96"/>
      <c r="V265" s="96"/>
      <c r="W265" s="51" t="s">
        <v>1</v>
      </c>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8"/>
      <c r="AW265" s="3"/>
    </row>
    <row r="266" spans="1:49" ht="3.9" customHeight="1" x14ac:dyDescent="0.25">
      <c r="A266" s="3"/>
      <c r="B266" s="3"/>
      <c r="C266" s="3"/>
      <c r="D266" s="3"/>
      <c r="E266" s="102"/>
      <c r="F266" s="3"/>
      <c r="G266" s="3"/>
      <c r="H266" s="101"/>
      <c r="I266" s="3"/>
      <c r="J266" s="3"/>
      <c r="K266" s="25"/>
      <c r="L266" s="12"/>
      <c r="M266" s="22"/>
      <c r="N266" s="3"/>
      <c r="O266" s="20"/>
      <c r="P266" s="3"/>
      <c r="Q266" s="3"/>
      <c r="R266" s="3"/>
      <c r="S266" s="3"/>
      <c r="T266" s="3"/>
      <c r="U266" s="3"/>
      <c r="V266" s="3"/>
      <c r="W266" s="49"/>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1"/>
      <c r="AW266" s="3"/>
    </row>
    <row r="267" spans="1:49" x14ac:dyDescent="0.25">
      <c r="A267" s="3"/>
      <c r="B267" s="3"/>
      <c r="C267" s="3"/>
      <c r="D267" s="3"/>
      <c r="E267" s="102"/>
      <c r="F267" s="3"/>
      <c r="G267" s="3"/>
      <c r="H267" s="3" t="str">
        <f>KPI!$E$125</f>
        <v>ставка начисления соц/сборов</v>
      </c>
      <c r="I267" s="3"/>
      <c r="J267" s="3"/>
      <c r="K267" s="25" t="str">
        <f>IF(H267="","",INDEX(KPI!$H:$H,SUMIFS(KPI!$C:$C,KPI!$E:$E,H267)))</f>
        <v>%</v>
      </c>
      <c r="L267" s="12"/>
      <c r="M267" s="22" t="s">
        <v>1</v>
      </c>
      <c r="N267" s="97"/>
      <c r="O267" s="20"/>
      <c r="P267" s="3"/>
      <c r="Q267" s="3"/>
      <c r="R267" s="75"/>
      <c r="S267" s="75"/>
      <c r="T267" s="75"/>
      <c r="U267" s="75"/>
      <c r="V267" s="75"/>
      <c r="W267" s="76"/>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41"/>
      <c r="AW267" s="3"/>
    </row>
    <row r="268" spans="1:49" x14ac:dyDescent="0.25">
      <c r="A268" s="3"/>
      <c r="B268" s="3"/>
      <c r="C268" s="3"/>
      <c r="D268" s="3"/>
      <c r="E268" s="102"/>
      <c r="F268" s="3"/>
      <c r="G268" s="3"/>
      <c r="H268" s="3" t="str">
        <f>KPI!$E$126</f>
        <v>начисление соц/сборов</v>
      </c>
      <c r="I268" s="3"/>
      <c r="J268" s="3"/>
      <c r="K268" s="25" t="str">
        <f>IF(H268="","",INDEX(KPI!$H:$H,SUMIFS(KPI!$C:$C,KPI!$E:$E,H268)))</f>
        <v>тыс.руб.</v>
      </c>
      <c r="L268" s="12"/>
      <c r="M268" s="3"/>
      <c r="N268" s="3"/>
      <c r="O268" s="3"/>
      <c r="P268" s="3"/>
      <c r="Q268" s="3"/>
      <c r="R268" s="75">
        <f>SUMIFS($W268:$AV268,$W$2:$AV$2,R$2)</f>
        <v>0</v>
      </c>
      <c r="S268" s="75"/>
      <c r="T268" s="75">
        <f t="shared" ref="T268" si="102">SUMIFS($W268:$AV268,$W$2:$AV$2,T$2)</f>
        <v>0</v>
      </c>
      <c r="U268" s="75"/>
      <c r="V268" s="75"/>
      <c r="W268" s="76"/>
      <c r="X268" s="77">
        <f>SUMPRODUCT(X249:X257,X258:X266)*$N267</f>
        <v>0</v>
      </c>
      <c r="Y268" s="77">
        <f t="shared" ref="Y268:AU268" si="103">SUMPRODUCT(Y249:Y257,Y258:Y266)*$N267</f>
        <v>0</v>
      </c>
      <c r="Z268" s="77">
        <f t="shared" si="103"/>
        <v>0</v>
      </c>
      <c r="AA268" s="77">
        <f t="shared" si="103"/>
        <v>0</v>
      </c>
      <c r="AB268" s="77">
        <f t="shared" si="103"/>
        <v>0</v>
      </c>
      <c r="AC268" s="77">
        <f t="shared" si="103"/>
        <v>0</v>
      </c>
      <c r="AD268" s="77">
        <f t="shared" si="103"/>
        <v>0</v>
      </c>
      <c r="AE268" s="77">
        <f t="shared" si="103"/>
        <v>0</v>
      </c>
      <c r="AF268" s="77">
        <f t="shared" si="103"/>
        <v>0</v>
      </c>
      <c r="AG268" s="77">
        <f t="shared" si="103"/>
        <v>0</v>
      </c>
      <c r="AH268" s="77">
        <f t="shared" si="103"/>
        <v>0</v>
      </c>
      <c r="AI268" s="77">
        <f t="shared" si="103"/>
        <v>0</v>
      </c>
      <c r="AJ268" s="77">
        <f t="shared" si="103"/>
        <v>0</v>
      </c>
      <c r="AK268" s="77">
        <f t="shared" si="103"/>
        <v>0</v>
      </c>
      <c r="AL268" s="77">
        <f t="shared" si="103"/>
        <v>0</v>
      </c>
      <c r="AM268" s="77">
        <f t="shared" si="103"/>
        <v>0</v>
      </c>
      <c r="AN268" s="77">
        <f t="shared" si="103"/>
        <v>0</v>
      </c>
      <c r="AO268" s="77">
        <f t="shared" si="103"/>
        <v>0</v>
      </c>
      <c r="AP268" s="77">
        <f t="shared" si="103"/>
        <v>0</v>
      </c>
      <c r="AQ268" s="77">
        <f t="shared" si="103"/>
        <v>0</v>
      </c>
      <c r="AR268" s="77">
        <f t="shared" si="103"/>
        <v>0</v>
      </c>
      <c r="AS268" s="77">
        <f t="shared" si="103"/>
        <v>0</v>
      </c>
      <c r="AT268" s="77">
        <f t="shared" si="103"/>
        <v>0</v>
      </c>
      <c r="AU268" s="77">
        <f t="shared" si="103"/>
        <v>0</v>
      </c>
      <c r="AV268" s="41"/>
      <c r="AW268" s="3"/>
    </row>
    <row r="269" spans="1:49" ht="3.9" customHeight="1" x14ac:dyDescent="0.25">
      <c r="A269" s="3"/>
      <c r="B269" s="3"/>
      <c r="C269" s="3"/>
      <c r="D269" s="3"/>
      <c r="E269" s="102"/>
      <c r="F269" s="3"/>
      <c r="G269" s="3"/>
      <c r="H269" s="101"/>
      <c r="I269" s="3"/>
      <c r="J269" s="3"/>
      <c r="K269" s="25"/>
      <c r="L269" s="12"/>
      <c r="M269" s="22"/>
      <c r="N269" s="3"/>
      <c r="O269" s="20"/>
      <c r="P269" s="3"/>
      <c r="Q269" s="3"/>
      <c r="R269" s="3"/>
      <c r="S269" s="3"/>
      <c r="T269" s="3"/>
      <c r="U269" s="3"/>
      <c r="V269" s="3"/>
      <c r="W269" s="49"/>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1"/>
      <c r="AW269" s="3"/>
    </row>
    <row r="270" spans="1:49" ht="8.1" customHeight="1" x14ac:dyDescent="0.25">
      <c r="A270" s="3"/>
      <c r="B270" s="3"/>
      <c r="C270" s="3"/>
      <c r="D270" s="3"/>
      <c r="E270" s="102"/>
      <c r="F270" s="3"/>
      <c r="G270" s="3"/>
      <c r="H270" s="3"/>
      <c r="I270" s="3"/>
      <c r="J270" s="3"/>
      <c r="K270" s="25"/>
      <c r="L270" s="12"/>
      <c r="M270" s="22"/>
      <c r="N270" s="3"/>
      <c r="O270" s="20"/>
      <c r="P270" s="3"/>
      <c r="Q270" s="3"/>
      <c r="R270" s="3"/>
      <c r="S270" s="3"/>
      <c r="T270" s="3"/>
      <c r="U270" s="3"/>
      <c r="V270" s="3"/>
      <c r="W270" s="49"/>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1"/>
      <c r="AW270" s="3"/>
    </row>
    <row r="271" spans="1:49" s="5" customFormat="1" x14ac:dyDescent="0.25">
      <c r="A271" s="4"/>
      <c r="B271" s="4"/>
      <c r="C271" s="4"/>
      <c r="D271" s="4"/>
      <c r="E271" s="103"/>
      <c r="F271" s="4"/>
      <c r="G271" s="62" t="str">
        <f>структура!$AL$19</f>
        <v>CFout</v>
      </c>
      <c r="H271" s="64" t="str">
        <f>KPI!$E$127</f>
        <v>отток ДС по накладным расходам</v>
      </c>
      <c r="I271" s="4"/>
      <c r="J271" s="4"/>
      <c r="K271" s="65" t="str">
        <f>IF(H271="","",INDEX(KPI!$H:$H,SUMIFS(KPI!$C:$C,KPI!$E:$E,H271)))</f>
        <v>тыс.руб.</v>
      </c>
      <c r="L271" s="24"/>
      <c r="M271" s="22"/>
      <c r="N271" s="64"/>
      <c r="O271" s="20"/>
      <c r="P271" s="4"/>
      <c r="Q271" s="4"/>
      <c r="R271" s="66">
        <f>SUMIFS($W271:$AV271,$W$2:$AV$2,R$2)</f>
        <v>0</v>
      </c>
      <c r="S271" s="4"/>
      <c r="T271" s="66">
        <f>SUMIFS($W271:$AV271,$W$2:$AV$2,T$2)</f>
        <v>0</v>
      </c>
      <c r="U271" s="4"/>
      <c r="V271" s="4"/>
      <c r="W271" s="49"/>
      <c r="X271" s="67">
        <f>X216</f>
        <v>0</v>
      </c>
      <c r="Y271" s="67">
        <f t="shared" ref="Y271:AU271" si="104">Y216</f>
        <v>0</v>
      </c>
      <c r="Z271" s="67">
        <f t="shared" si="104"/>
        <v>0</v>
      </c>
      <c r="AA271" s="67">
        <f t="shared" si="104"/>
        <v>0</v>
      </c>
      <c r="AB271" s="67">
        <f t="shared" si="104"/>
        <v>0</v>
      </c>
      <c r="AC271" s="67">
        <f t="shared" si="104"/>
        <v>0</v>
      </c>
      <c r="AD271" s="67">
        <f t="shared" si="104"/>
        <v>0</v>
      </c>
      <c r="AE271" s="67">
        <f t="shared" si="104"/>
        <v>0</v>
      </c>
      <c r="AF271" s="67">
        <f t="shared" si="104"/>
        <v>0</v>
      </c>
      <c r="AG271" s="67">
        <f t="shared" si="104"/>
        <v>0</v>
      </c>
      <c r="AH271" s="67">
        <f t="shared" si="104"/>
        <v>0</v>
      </c>
      <c r="AI271" s="67">
        <f t="shared" si="104"/>
        <v>0</v>
      </c>
      <c r="AJ271" s="67">
        <f t="shared" si="104"/>
        <v>0</v>
      </c>
      <c r="AK271" s="67">
        <f t="shared" si="104"/>
        <v>0</v>
      </c>
      <c r="AL271" s="67">
        <f t="shared" si="104"/>
        <v>0</v>
      </c>
      <c r="AM271" s="67">
        <f t="shared" si="104"/>
        <v>0</v>
      </c>
      <c r="AN271" s="67">
        <f t="shared" si="104"/>
        <v>0</v>
      </c>
      <c r="AO271" s="67">
        <f t="shared" si="104"/>
        <v>0</v>
      </c>
      <c r="AP271" s="67">
        <f t="shared" si="104"/>
        <v>0</v>
      </c>
      <c r="AQ271" s="67">
        <f t="shared" si="104"/>
        <v>0</v>
      </c>
      <c r="AR271" s="67">
        <f t="shared" si="104"/>
        <v>0</v>
      </c>
      <c r="AS271" s="67">
        <f t="shared" si="104"/>
        <v>0</v>
      </c>
      <c r="AT271" s="67">
        <f t="shared" si="104"/>
        <v>0</v>
      </c>
      <c r="AU271" s="67">
        <f t="shared" si="104"/>
        <v>0</v>
      </c>
      <c r="AV271" s="43"/>
      <c r="AW271" s="4"/>
    </row>
    <row r="272" spans="1:49" ht="3.9" customHeight="1" x14ac:dyDescent="0.25">
      <c r="A272" s="3"/>
      <c r="B272" s="3"/>
      <c r="C272" s="3"/>
      <c r="D272" s="3"/>
      <c r="E272" s="102"/>
      <c r="F272" s="3"/>
      <c r="G272" s="88"/>
      <c r="H272" s="80"/>
      <c r="I272" s="3"/>
      <c r="J272" s="3"/>
      <c r="K272" s="25"/>
      <c r="L272" s="12"/>
      <c r="M272" s="22"/>
      <c r="N272" s="3"/>
      <c r="O272" s="20"/>
      <c r="P272" s="3"/>
      <c r="Q272" s="3"/>
      <c r="R272" s="80"/>
      <c r="S272" s="3"/>
      <c r="T272" s="80"/>
      <c r="U272" s="3"/>
      <c r="V272" s="3"/>
      <c r="W272" s="49"/>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1"/>
      <c r="AW272" s="3"/>
    </row>
    <row r="273" spans="1:49" ht="8.1" customHeight="1" x14ac:dyDescent="0.25">
      <c r="A273" s="3"/>
      <c r="B273" s="3"/>
      <c r="C273" s="3"/>
      <c r="D273" s="3"/>
      <c r="E273" s="102"/>
      <c r="F273" s="3"/>
      <c r="G273" s="3"/>
      <c r="H273" s="3"/>
      <c r="I273" s="3"/>
      <c r="J273" s="3"/>
      <c r="K273" s="25"/>
      <c r="L273" s="12"/>
      <c r="M273" s="22"/>
      <c r="N273" s="3"/>
      <c r="O273" s="20"/>
      <c r="P273" s="3"/>
      <c r="Q273" s="3"/>
      <c r="R273" s="3"/>
      <c r="S273" s="3"/>
      <c r="T273" s="3"/>
      <c r="U273" s="3"/>
      <c r="V273" s="3"/>
      <c r="W273" s="49"/>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1"/>
      <c r="AW273" s="3"/>
    </row>
    <row r="274" spans="1:49" s="5" customFormat="1" x14ac:dyDescent="0.25">
      <c r="A274" s="4"/>
      <c r="B274" s="4"/>
      <c r="C274" s="4"/>
      <c r="D274" s="4"/>
      <c r="E274" s="103"/>
      <c r="F274" s="4"/>
      <c r="G274" s="62" t="str">
        <f>структура!$AL$19</f>
        <v>CFout</v>
      </c>
      <c r="H274" s="64" t="str">
        <f>KPI!$E$128</f>
        <v>отток ДС по хоз-управленческим расходам</v>
      </c>
      <c r="I274" s="4"/>
      <c r="J274" s="4"/>
      <c r="K274" s="65" t="str">
        <f>IF(H274="","",INDEX(KPI!$H:$H,SUMIFS(KPI!$C:$C,KPI!$E:$E,H274)))</f>
        <v>тыс.руб.</v>
      </c>
      <c r="L274" s="24"/>
      <c r="M274" s="22"/>
      <c r="N274" s="64"/>
      <c r="O274" s="20"/>
      <c r="P274" s="4"/>
      <c r="Q274" s="4"/>
      <c r="R274" s="66">
        <f>SUMIFS($W274:$AV274,$W$2:$AV$2,R$2)</f>
        <v>0</v>
      </c>
      <c r="S274" s="4"/>
      <c r="T274" s="66">
        <f>SUMIFS($W274:$AV274,$W$2:$AV$2,T$2)</f>
        <v>0</v>
      </c>
      <c r="U274" s="4"/>
      <c r="V274" s="4"/>
      <c r="W274" s="49"/>
      <c r="X274" s="67">
        <f>X231</f>
        <v>0</v>
      </c>
      <c r="Y274" s="67">
        <f t="shared" ref="Y274:AU274" si="105">Y231</f>
        <v>0</v>
      </c>
      <c r="Z274" s="67">
        <f t="shared" si="105"/>
        <v>0</v>
      </c>
      <c r="AA274" s="67">
        <f t="shared" si="105"/>
        <v>0</v>
      </c>
      <c r="AB274" s="67">
        <f t="shared" si="105"/>
        <v>0</v>
      </c>
      <c r="AC274" s="67">
        <f t="shared" si="105"/>
        <v>0</v>
      </c>
      <c r="AD274" s="67">
        <f t="shared" si="105"/>
        <v>0</v>
      </c>
      <c r="AE274" s="67">
        <f t="shared" si="105"/>
        <v>0</v>
      </c>
      <c r="AF274" s="67">
        <f t="shared" si="105"/>
        <v>0</v>
      </c>
      <c r="AG274" s="67">
        <f t="shared" si="105"/>
        <v>0</v>
      </c>
      <c r="AH274" s="67">
        <f t="shared" si="105"/>
        <v>0</v>
      </c>
      <c r="AI274" s="67">
        <f t="shared" si="105"/>
        <v>0</v>
      </c>
      <c r="AJ274" s="67">
        <f t="shared" si="105"/>
        <v>0</v>
      </c>
      <c r="AK274" s="67">
        <f t="shared" si="105"/>
        <v>0</v>
      </c>
      <c r="AL274" s="67">
        <f t="shared" si="105"/>
        <v>0</v>
      </c>
      <c r="AM274" s="67">
        <f t="shared" si="105"/>
        <v>0</v>
      </c>
      <c r="AN274" s="67">
        <f t="shared" si="105"/>
        <v>0</v>
      </c>
      <c r="AO274" s="67">
        <f t="shared" si="105"/>
        <v>0</v>
      </c>
      <c r="AP274" s="67">
        <f t="shared" si="105"/>
        <v>0</v>
      </c>
      <c r="AQ274" s="67">
        <f t="shared" si="105"/>
        <v>0</v>
      </c>
      <c r="AR274" s="67">
        <f t="shared" si="105"/>
        <v>0</v>
      </c>
      <c r="AS274" s="67">
        <f t="shared" si="105"/>
        <v>0</v>
      </c>
      <c r="AT274" s="67">
        <f t="shared" si="105"/>
        <v>0</v>
      </c>
      <c r="AU274" s="67">
        <f t="shared" si="105"/>
        <v>0</v>
      </c>
      <c r="AV274" s="43"/>
      <c r="AW274" s="4"/>
    </row>
    <row r="275" spans="1:49" ht="3.9" customHeight="1" x14ac:dyDescent="0.25">
      <c r="A275" s="3"/>
      <c r="B275" s="3"/>
      <c r="C275" s="3"/>
      <c r="D275" s="3"/>
      <c r="E275" s="102"/>
      <c r="F275" s="3"/>
      <c r="G275" s="88"/>
      <c r="H275" s="80"/>
      <c r="I275" s="3"/>
      <c r="J275" s="3"/>
      <c r="K275" s="25"/>
      <c r="L275" s="12"/>
      <c r="M275" s="22"/>
      <c r="N275" s="3"/>
      <c r="O275" s="20"/>
      <c r="P275" s="3"/>
      <c r="Q275" s="3"/>
      <c r="R275" s="80"/>
      <c r="S275" s="3"/>
      <c r="T275" s="80"/>
      <c r="U275" s="3"/>
      <c r="V275" s="3"/>
      <c r="W275" s="49"/>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1"/>
      <c r="AW275" s="3"/>
    </row>
    <row r="276" spans="1:49" ht="8.1" customHeight="1" x14ac:dyDescent="0.25">
      <c r="A276" s="3"/>
      <c r="B276" s="3"/>
      <c r="C276" s="3"/>
      <c r="D276" s="3"/>
      <c r="E276" s="102"/>
      <c r="F276" s="3"/>
      <c r="G276" s="3"/>
      <c r="H276" s="3"/>
      <c r="I276" s="3"/>
      <c r="J276" s="3"/>
      <c r="K276" s="25"/>
      <c r="L276" s="12"/>
      <c r="M276" s="22"/>
      <c r="N276" s="3"/>
      <c r="O276" s="20"/>
      <c r="P276" s="3"/>
      <c r="Q276" s="3"/>
      <c r="R276" s="3"/>
      <c r="S276" s="3"/>
      <c r="T276" s="3"/>
      <c r="U276" s="3"/>
      <c r="V276" s="3"/>
      <c r="W276" s="49"/>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1"/>
      <c r="AW276" s="3"/>
    </row>
    <row r="277" spans="1:49" x14ac:dyDescent="0.25">
      <c r="A277" s="3"/>
      <c r="B277" s="3"/>
      <c r="C277" s="3"/>
      <c r="D277" s="3"/>
      <c r="E277" s="102"/>
      <c r="F277" s="3"/>
      <c r="G277" s="88"/>
      <c r="H277" s="4" t="str">
        <f>KPI!$E$129</f>
        <v>ставка НДС</v>
      </c>
      <c r="I277" s="4"/>
      <c r="J277" s="4"/>
      <c r="K277" s="24" t="str">
        <f>IF(H277="","",INDEX(KPI!$H:$H,SUMIFS(KPI!$C:$C,KPI!$E:$E,H277)))</f>
        <v>%</v>
      </c>
      <c r="L277" s="24"/>
      <c r="M277" s="22" t="s">
        <v>1</v>
      </c>
      <c r="N277" s="97"/>
      <c r="O277" s="20"/>
      <c r="P277" s="3"/>
      <c r="Q277" s="3"/>
      <c r="R277" s="3"/>
      <c r="S277" s="3"/>
      <c r="T277" s="3"/>
      <c r="U277" s="3"/>
      <c r="V277" s="3"/>
      <c r="W277" s="49"/>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1"/>
      <c r="AW277" s="3"/>
    </row>
    <row r="278" spans="1:49" ht="3.9" customHeight="1" x14ac:dyDescent="0.25">
      <c r="A278" s="3"/>
      <c r="B278" s="3"/>
      <c r="C278" s="3"/>
      <c r="D278" s="3"/>
      <c r="E278" s="102"/>
      <c r="F278" s="3"/>
      <c r="G278" s="88"/>
      <c r="H278" s="3"/>
      <c r="I278" s="3"/>
      <c r="J278" s="3"/>
      <c r="K278" s="25"/>
      <c r="L278" s="12"/>
      <c r="M278" s="22"/>
      <c r="N278" s="3"/>
      <c r="O278" s="20"/>
      <c r="P278" s="3"/>
      <c r="Q278" s="3"/>
      <c r="R278" s="3"/>
      <c r="S278" s="3"/>
      <c r="T278" s="3"/>
      <c r="U278" s="3"/>
      <c r="V278" s="3"/>
      <c r="W278" s="49"/>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1"/>
      <c r="AW278" s="3"/>
    </row>
    <row r="279" spans="1:49" s="95" customFormat="1" x14ac:dyDescent="0.25">
      <c r="A279" s="89"/>
      <c r="B279" s="89"/>
      <c r="C279" s="89"/>
      <c r="D279" s="89"/>
      <c r="E279" s="102"/>
      <c r="F279" s="89"/>
      <c r="G279" s="62" t="str">
        <f>структура!$AL$17</f>
        <v>L</v>
      </c>
      <c r="H279" s="90" t="str">
        <f>KPI!$E$130</f>
        <v>начисление НДС</v>
      </c>
      <c r="I279" s="89"/>
      <c r="J279" s="89"/>
      <c r="K279" s="91" t="str">
        <f>IF(H279="","",INDEX(KPI!$H:$H,SUMIFS(KPI!$C:$C,KPI!$E:$E,H279)))</f>
        <v>тыс.руб.</v>
      </c>
      <c r="L279" s="25"/>
      <c r="M279" s="119"/>
      <c r="N279" s="90"/>
      <c r="O279" s="117"/>
      <c r="P279" s="89"/>
      <c r="Q279" s="89"/>
      <c r="R279" s="92">
        <f>SUMIFS($W279:$AV279,$W$2:$AV$2,R$2)</f>
        <v>0</v>
      </c>
      <c r="S279" s="89"/>
      <c r="T279" s="92">
        <f>SUMIFS($W279:$AV279,$W$2:$AV$2,T$2)</f>
        <v>0</v>
      </c>
      <c r="U279" s="89"/>
      <c r="V279" s="89"/>
      <c r="W279" s="116"/>
      <c r="X279" s="93">
        <f>IF(X$7="",0,$N$277*(SUMIFS(X$1:X278,$E$1:$E278,структура!$AL$14)-SUMIFS(X$1:X278,$E$1:$E278,структура!$AL$15))/(1+$N$277))</f>
        <v>0</v>
      </c>
      <c r="Y279" s="93">
        <f>IF(Y$7="",0,$N$277*(SUMIFS(Y$1:Y278,$E$1:$E278,структура!$AL$14)-SUMIFS(Y$1:Y278,$E$1:$E278,структура!$AL$15))/(1+$N$277))</f>
        <v>0</v>
      </c>
      <c r="Z279" s="93">
        <f>IF(Z$7="",0,$N$277*(SUMIFS(Z$1:Z278,$E$1:$E278,структура!$AL$14)-SUMIFS(Z$1:Z278,$E$1:$E278,структура!$AL$15))/(1+$N$277))</f>
        <v>0</v>
      </c>
      <c r="AA279" s="93">
        <f>IF(AA$7="",0,$N$277*(SUMIFS(AA$1:AA278,$E$1:$E278,структура!$AL$14)-SUMIFS(AA$1:AA278,$E$1:$E278,структура!$AL$15))/(1+$N$277))</f>
        <v>0</v>
      </c>
      <c r="AB279" s="93">
        <f>IF(AB$7="",0,$N$277*(SUMIFS(AB$1:AB278,$E$1:$E278,структура!$AL$14)-SUMIFS(AB$1:AB278,$E$1:$E278,структура!$AL$15))/(1+$N$277))</f>
        <v>0</v>
      </c>
      <c r="AC279" s="93">
        <f>IF(AC$7="",0,$N$277*(SUMIFS(AC$1:AC278,$E$1:$E278,структура!$AL$14)-SUMIFS(AC$1:AC278,$E$1:$E278,структура!$AL$15))/(1+$N$277))</f>
        <v>0</v>
      </c>
      <c r="AD279" s="93">
        <f>IF(AD$7="",0,$N$277*(SUMIFS(AD$1:AD278,$E$1:$E278,структура!$AL$14)-SUMIFS(AD$1:AD278,$E$1:$E278,структура!$AL$15))/(1+$N$277))</f>
        <v>0</v>
      </c>
      <c r="AE279" s="93">
        <f>IF(AE$7="",0,$N$277*(SUMIFS(AE$1:AE278,$E$1:$E278,структура!$AL$14)-SUMIFS(AE$1:AE278,$E$1:$E278,структура!$AL$15))/(1+$N$277))</f>
        <v>0</v>
      </c>
      <c r="AF279" s="93">
        <f>IF(AF$7="",0,$N$277*(SUMIFS(AF$1:AF278,$E$1:$E278,структура!$AL$14)-SUMIFS(AF$1:AF278,$E$1:$E278,структура!$AL$15))/(1+$N$277))</f>
        <v>0</v>
      </c>
      <c r="AG279" s="93">
        <f>IF(AG$7="",0,$N$277*(SUMIFS(AG$1:AG278,$E$1:$E278,структура!$AL$14)-SUMIFS(AG$1:AG278,$E$1:$E278,структура!$AL$15))/(1+$N$277))</f>
        <v>0</v>
      </c>
      <c r="AH279" s="93">
        <f>IF(AH$7="",0,$N$277*(SUMIFS(AH$1:AH278,$E$1:$E278,структура!$AL$14)-SUMIFS(AH$1:AH278,$E$1:$E278,структура!$AL$15))/(1+$N$277))</f>
        <v>0</v>
      </c>
      <c r="AI279" s="93">
        <f>IF(AI$7="",0,$N$277*(SUMIFS(AI$1:AI278,$E$1:$E278,структура!$AL$14)-SUMIFS(AI$1:AI278,$E$1:$E278,структура!$AL$15))/(1+$N$277))</f>
        <v>0</v>
      </c>
      <c r="AJ279" s="93">
        <f>IF(AJ$7="",0,$N$277*(SUMIFS(AJ$1:AJ278,$E$1:$E278,структура!$AL$14)-SUMIFS(AJ$1:AJ278,$E$1:$E278,структура!$AL$15))/(1+$N$277))</f>
        <v>0</v>
      </c>
      <c r="AK279" s="93">
        <f>IF(AK$7="",0,$N$277*(SUMIFS(AK$1:AK278,$E$1:$E278,структура!$AL$14)-SUMIFS(AK$1:AK278,$E$1:$E278,структура!$AL$15))/(1+$N$277))</f>
        <v>0</v>
      </c>
      <c r="AL279" s="93">
        <f>IF(AL$7="",0,$N$277*(SUMIFS(AL$1:AL278,$E$1:$E278,структура!$AL$14)-SUMIFS(AL$1:AL278,$E$1:$E278,структура!$AL$15))/(1+$N$277))</f>
        <v>0</v>
      </c>
      <c r="AM279" s="93">
        <f>IF(AM$7="",0,$N$277*(SUMIFS(AM$1:AM278,$E$1:$E278,структура!$AL$14)-SUMIFS(AM$1:AM278,$E$1:$E278,структура!$AL$15))/(1+$N$277))</f>
        <v>0</v>
      </c>
      <c r="AN279" s="93">
        <f>IF(AN$7="",0,$N$277*(SUMIFS(AN$1:AN278,$E$1:$E278,структура!$AL$14)-SUMIFS(AN$1:AN278,$E$1:$E278,структура!$AL$15))/(1+$N$277))</f>
        <v>0</v>
      </c>
      <c r="AO279" s="93">
        <f>IF(AO$7="",0,$N$277*(SUMIFS(AO$1:AO278,$E$1:$E278,структура!$AL$14)-SUMIFS(AO$1:AO278,$E$1:$E278,структура!$AL$15))/(1+$N$277))</f>
        <v>0</v>
      </c>
      <c r="AP279" s="93">
        <f>IF(AP$7="",0,$N$277*(SUMIFS(AP$1:AP278,$E$1:$E278,структура!$AL$14)-SUMIFS(AP$1:AP278,$E$1:$E278,структура!$AL$15))/(1+$N$277))</f>
        <v>0</v>
      </c>
      <c r="AQ279" s="93">
        <f>IF(AQ$7="",0,$N$277*(SUMIFS(AQ$1:AQ278,$E$1:$E278,структура!$AL$14)-SUMIFS(AQ$1:AQ278,$E$1:$E278,структура!$AL$15))/(1+$N$277))</f>
        <v>0</v>
      </c>
      <c r="AR279" s="93">
        <f>IF(AR$7="",0,$N$277*(SUMIFS(AR$1:AR278,$E$1:$E278,структура!$AL$14)-SUMIFS(AR$1:AR278,$E$1:$E278,структура!$AL$15))/(1+$N$277))</f>
        <v>0</v>
      </c>
      <c r="AS279" s="93">
        <f>IF(AS$7="",0,$N$277*(SUMIFS(AS$1:AS278,$E$1:$E278,структура!$AL$14)-SUMIFS(AS$1:AS278,$E$1:$E278,структура!$AL$15))/(1+$N$277))</f>
        <v>0</v>
      </c>
      <c r="AT279" s="93">
        <f>IF(AT$7="",0,$N$277*(SUMIFS(AT$1:AT278,$E$1:$E278,структура!$AL$14)-SUMIFS(AT$1:AT278,$E$1:$E278,структура!$AL$15))/(1+$N$277))</f>
        <v>0</v>
      </c>
      <c r="AU279" s="93">
        <f>IF(AU$7="",0,$N$277*(SUMIFS(AU$1:AU278,$E$1:$E278,структура!$AL$14)-SUMIFS(AU$1:AU278,$E$1:$E278,структура!$AL$15))/(1+$N$277))</f>
        <v>0</v>
      </c>
      <c r="AV279" s="94"/>
      <c r="AW279" s="89"/>
    </row>
    <row r="280" spans="1:49" ht="3.9" customHeight="1" x14ac:dyDescent="0.25">
      <c r="A280" s="3"/>
      <c r="B280" s="3"/>
      <c r="C280" s="3"/>
      <c r="D280" s="3"/>
      <c r="E280" s="102"/>
      <c r="F280" s="3"/>
      <c r="G280" s="3"/>
      <c r="H280" s="8"/>
      <c r="I280" s="3"/>
      <c r="J280" s="3"/>
      <c r="K280" s="25"/>
      <c r="L280" s="12"/>
      <c r="M280" s="22"/>
      <c r="N280" s="3"/>
      <c r="O280" s="20"/>
      <c r="P280" s="3"/>
      <c r="Q280" s="3"/>
      <c r="R280" s="8"/>
      <c r="S280" s="3"/>
      <c r="T280" s="8"/>
      <c r="U280" s="3"/>
      <c r="V280" s="3"/>
      <c r="W280" s="49"/>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1"/>
      <c r="AW280" s="3"/>
    </row>
    <row r="281" spans="1:49" ht="3.9" customHeight="1" x14ac:dyDescent="0.25">
      <c r="A281" s="3"/>
      <c r="B281" s="3"/>
      <c r="C281" s="3"/>
      <c r="D281" s="3"/>
      <c r="E281" s="102"/>
      <c r="F281" s="3"/>
      <c r="G281" s="3"/>
      <c r="H281" s="3"/>
      <c r="I281" s="3"/>
      <c r="J281" s="3"/>
      <c r="K281" s="25"/>
      <c r="L281" s="12"/>
      <c r="M281" s="22"/>
      <c r="N281" s="3"/>
      <c r="O281" s="20"/>
      <c r="P281" s="3"/>
      <c r="Q281" s="3"/>
      <c r="R281" s="3"/>
      <c r="S281" s="3"/>
      <c r="T281" s="3"/>
      <c r="U281" s="3"/>
      <c r="V281" s="3"/>
      <c r="W281" s="49"/>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1"/>
      <c r="AW281" s="3"/>
    </row>
    <row r="282" spans="1:49" x14ac:dyDescent="0.25">
      <c r="A282" s="3"/>
      <c r="B282" s="3"/>
      <c r="C282" s="3"/>
      <c r="D282" s="3"/>
      <c r="E282" s="102"/>
      <c r="F282" s="3"/>
      <c r="G282" s="88"/>
      <c r="H282" s="4" t="str">
        <f>KPI!$E$131</f>
        <v>период оплаты НДС</v>
      </c>
      <c r="I282" s="4"/>
      <c r="J282" s="4"/>
      <c r="K282" s="24" t="str">
        <f>IF(H282="","",INDEX(KPI!$H:$H,SUMIFS(KPI!$C:$C,KPI!$E:$E,H282)))</f>
        <v>мес</v>
      </c>
      <c r="L282" s="24"/>
      <c r="M282" s="22" t="s">
        <v>1</v>
      </c>
      <c r="N282" s="79"/>
      <c r="O282" s="20"/>
      <c r="P282" s="3"/>
      <c r="Q282" s="3"/>
      <c r="R282" s="3"/>
      <c r="S282" s="3"/>
      <c r="T282" s="3"/>
      <c r="U282" s="3"/>
      <c r="V282" s="3"/>
      <c r="W282" s="49"/>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1"/>
      <c r="AW282" s="3"/>
    </row>
    <row r="283" spans="1:49" ht="3.9" customHeight="1" x14ac:dyDescent="0.25">
      <c r="A283" s="3"/>
      <c r="B283" s="3"/>
      <c r="C283" s="3"/>
      <c r="D283" s="3"/>
      <c r="E283" s="102"/>
      <c r="F283" s="3"/>
      <c r="G283" s="88"/>
      <c r="H283" s="3"/>
      <c r="I283" s="3"/>
      <c r="J283" s="3"/>
      <c r="K283" s="25"/>
      <c r="L283" s="12"/>
      <c r="M283" s="22"/>
      <c r="N283" s="3"/>
      <c r="O283" s="20"/>
      <c r="P283" s="3"/>
      <c r="Q283" s="3"/>
      <c r="R283" s="3"/>
      <c r="S283" s="3"/>
      <c r="T283" s="3"/>
      <c r="U283" s="3"/>
      <c r="V283" s="3"/>
      <c r="W283" s="49"/>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1"/>
      <c r="AW283" s="3"/>
    </row>
    <row r="284" spans="1:49" s="5" customFormat="1" x14ac:dyDescent="0.25">
      <c r="A284" s="4"/>
      <c r="B284" s="4"/>
      <c r="C284" s="4"/>
      <c r="D284" s="4"/>
      <c r="E284" s="103"/>
      <c r="F284" s="4"/>
      <c r="G284" s="62" t="str">
        <f>структура!$AL$19</f>
        <v>CFout</v>
      </c>
      <c r="H284" s="64" t="str">
        <f>KPI!$E$132</f>
        <v>оплата НДС</v>
      </c>
      <c r="I284" s="4"/>
      <c r="J284" s="4"/>
      <c r="K284" s="65" t="str">
        <f>IF(H284="","",INDEX(KPI!$H:$H,SUMIFS(KPI!$C:$C,KPI!$E:$E,H284)))</f>
        <v>тыс.руб.</v>
      </c>
      <c r="L284" s="24"/>
      <c r="M284" s="22"/>
      <c r="N284" s="64"/>
      <c r="O284" s="20"/>
      <c r="P284" s="4"/>
      <c r="Q284" s="4"/>
      <c r="R284" s="66">
        <f>SUMIFS($W284:$AV284,$W$2:$AV$2,R$2)</f>
        <v>0</v>
      </c>
      <c r="S284" s="4"/>
      <c r="T284" s="66">
        <f>SUMIFS($W284:$AV284,$W$2:$AV$2,T$2)</f>
        <v>0</v>
      </c>
      <c r="U284" s="4"/>
      <c r="V284" s="4"/>
      <c r="W284" s="49"/>
      <c r="X284" s="67">
        <f>IF(X$7="",0,IF(X$1=1,SUMIFS($279:$279,$1:$1,"&gt;="&amp;1,$1:$1,"&lt;="&amp;INT(-$N$282))+(-$N$282-INT(-$N$282))*SUMIFS($279:$279,$1:$1,INT(-$N$282)+1),0)+(-$N$282-INT(-$N$282))*SUMIFS($279:$279,$1:$1,X$1+INT(-$N$282)+1)+(INT(-$N$282)+1+$N$282)*SUMIFS($279:$279,$1:$1,X$1+INT(-$N$282)))</f>
        <v>0</v>
      </c>
      <c r="Y284" s="67">
        <f>IF(Y$7="",0,IF(Y$1=1,SUMIFS($279:$279,$1:$1,"&gt;="&amp;1,$1:$1,"&lt;="&amp;INT(-$N$282))+(-$N$282-INT(-$N$282))*SUMIFS($279:$279,$1:$1,INT(-$N$282)+1),0)+(-$N$282-INT(-$N$282))*SUMIFS($279:$279,$1:$1,Y$1+INT(-$N$282)+1)+(INT(-$N$282)+1+$N$282)*SUMIFS($279:$279,$1:$1,Y$1+INT(-$N$282)))</f>
        <v>0</v>
      </c>
      <c r="Z284" s="67">
        <f t="shared" ref="Z284:AU284" si="106">IF(Z$7="",0,IF(Z$1=1,SUMIFS($279:$279,$1:$1,"&gt;="&amp;1,$1:$1,"&lt;="&amp;INT(-$N$282))+(-$N$282-INT(-$N$282))*SUMIFS($279:$279,$1:$1,INT(-$N$282)+1),0)+(-$N$282-INT(-$N$282))*SUMIFS($279:$279,$1:$1,Z$1+INT(-$N$282)+1)+(INT(-$N$282)+1+$N$282)*SUMIFS($279:$279,$1:$1,Z$1+INT(-$N$282)))</f>
        <v>0</v>
      </c>
      <c r="AA284" s="67">
        <f t="shared" si="106"/>
        <v>0</v>
      </c>
      <c r="AB284" s="67">
        <f t="shared" si="106"/>
        <v>0</v>
      </c>
      <c r="AC284" s="67">
        <f t="shared" si="106"/>
        <v>0</v>
      </c>
      <c r="AD284" s="67">
        <f t="shared" si="106"/>
        <v>0</v>
      </c>
      <c r="AE284" s="67">
        <f t="shared" si="106"/>
        <v>0</v>
      </c>
      <c r="AF284" s="67">
        <f t="shared" si="106"/>
        <v>0</v>
      </c>
      <c r="AG284" s="67">
        <f t="shared" si="106"/>
        <v>0</v>
      </c>
      <c r="AH284" s="67">
        <f t="shared" si="106"/>
        <v>0</v>
      </c>
      <c r="AI284" s="67">
        <f t="shared" si="106"/>
        <v>0</v>
      </c>
      <c r="AJ284" s="67">
        <f t="shared" si="106"/>
        <v>0</v>
      </c>
      <c r="AK284" s="67">
        <f t="shared" si="106"/>
        <v>0</v>
      </c>
      <c r="AL284" s="67">
        <f t="shared" si="106"/>
        <v>0</v>
      </c>
      <c r="AM284" s="67">
        <f t="shared" si="106"/>
        <v>0</v>
      </c>
      <c r="AN284" s="67">
        <f t="shared" si="106"/>
        <v>0</v>
      </c>
      <c r="AO284" s="67">
        <f t="shared" si="106"/>
        <v>0</v>
      </c>
      <c r="AP284" s="67">
        <f t="shared" si="106"/>
        <v>0</v>
      </c>
      <c r="AQ284" s="67">
        <f t="shared" si="106"/>
        <v>0</v>
      </c>
      <c r="AR284" s="67">
        <f t="shared" si="106"/>
        <v>0</v>
      </c>
      <c r="AS284" s="67">
        <f t="shared" si="106"/>
        <v>0</v>
      </c>
      <c r="AT284" s="67">
        <f t="shared" si="106"/>
        <v>0</v>
      </c>
      <c r="AU284" s="67">
        <f t="shared" si="106"/>
        <v>0</v>
      </c>
      <c r="AV284" s="43"/>
      <c r="AW284" s="4"/>
    </row>
    <row r="285" spans="1:49" ht="3.9" customHeight="1" x14ac:dyDescent="0.25">
      <c r="A285" s="3"/>
      <c r="B285" s="3"/>
      <c r="C285" s="3"/>
      <c r="D285" s="3"/>
      <c r="E285" s="102"/>
      <c r="F285" s="3"/>
      <c r="G285" s="88"/>
      <c r="H285" s="80"/>
      <c r="I285" s="3"/>
      <c r="J285" s="3"/>
      <c r="K285" s="25"/>
      <c r="L285" s="12"/>
      <c r="M285" s="22"/>
      <c r="N285" s="3"/>
      <c r="O285" s="20"/>
      <c r="P285" s="3"/>
      <c r="Q285" s="3"/>
      <c r="R285" s="80"/>
      <c r="S285" s="3"/>
      <c r="T285" s="80"/>
      <c r="U285" s="3"/>
      <c r="V285" s="3"/>
      <c r="W285" s="49"/>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1"/>
      <c r="AW285" s="3"/>
    </row>
    <row r="286" spans="1:49" ht="8.1" customHeight="1" x14ac:dyDescent="0.25">
      <c r="A286" s="3"/>
      <c r="B286" s="3"/>
      <c r="C286" s="3"/>
      <c r="D286" s="3"/>
      <c r="E286" s="102"/>
      <c r="F286" s="3"/>
      <c r="G286" s="3"/>
      <c r="H286" s="3"/>
      <c r="I286" s="3"/>
      <c r="J286" s="3"/>
      <c r="K286" s="25"/>
      <c r="L286" s="12"/>
      <c r="M286" s="22"/>
      <c r="N286" s="3"/>
      <c r="O286" s="20"/>
      <c r="P286" s="3"/>
      <c r="Q286" s="3"/>
      <c r="R286" s="3"/>
      <c r="S286" s="3"/>
      <c r="T286" s="3"/>
      <c r="U286" s="3"/>
      <c r="V286" s="3"/>
      <c r="W286" s="49"/>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1"/>
      <c r="AW286" s="3"/>
    </row>
    <row r="287" spans="1:49" s="5" customFormat="1" x14ac:dyDescent="0.25">
      <c r="A287" s="4"/>
      <c r="B287" s="4"/>
      <c r="C287" s="4"/>
      <c r="D287" s="4"/>
      <c r="E287" s="103"/>
      <c r="F287" s="4"/>
      <c r="G287" s="62" t="str">
        <f>структура!$AL$19</f>
        <v>CFout</v>
      </c>
      <c r="H287" s="64" t="str">
        <f>KPI!$E$171</f>
        <v>оплата налога на прибыль</v>
      </c>
      <c r="I287" s="4"/>
      <c r="J287" s="4"/>
      <c r="K287" s="65" t="str">
        <f>IF(H287="","",INDEX(KPI!$H:$H,SUMIFS(KPI!$C:$C,KPI!$E:$E,H287)))</f>
        <v>тыс.руб.</v>
      </c>
      <c r="L287" s="24"/>
      <c r="M287" s="22"/>
      <c r="N287" s="64"/>
      <c r="O287" s="20"/>
      <c r="P287" s="4"/>
      <c r="Q287" s="4"/>
      <c r="R287" s="66">
        <f>SUMIFS($W287:$AV287,$W$2:$AV$2,R$2)</f>
        <v>0</v>
      </c>
      <c r="S287" s="4"/>
      <c r="T287" s="66">
        <f>SUMIFS($W287:$AV287,$W$2:$AV$2,T$2)</f>
        <v>0</v>
      </c>
      <c r="U287" s="4"/>
      <c r="V287" s="4"/>
      <c r="W287" s="49"/>
      <c r="X287" s="67">
        <f>ФМ_отч!W49</f>
        <v>0</v>
      </c>
      <c r="Y287" s="67">
        <f>ФМ_отч!X49</f>
        <v>0</v>
      </c>
      <c r="Z287" s="67">
        <f>ФМ_отч!Y49</f>
        <v>0</v>
      </c>
      <c r="AA287" s="67">
        <f>ФМ_отч!Z49</f>
        <v>0</v>
      </c>
      <c r="AB287" s="67">
        <f>ФМ_отч!AA49</f>
        <v>0</v>
      </c>
      <c r="AC287" s="67">
        <f>ФМ_отч!AB49</f>
        <v>0</v>
      </c>
      <c r="AD287" s="67">
        <f>ФМ_отч!AC49</f>
        <v>0</v>
      </c>
      <c r="AE287" s="67">
        <f>ФМ_отч!AD49</f>
        <v>0</v>
      </c>
      <c r="AF287" s="67">
        <f>ФМ_отч!AE49</f>
        <v>0</v>
      </c>
      <c r="AG287" s="67">
        <f>ФМ_отч!AF49</f>
        <v>0</v>
      </c>
      <c r="AH287" s="67">
        <f>ФМ_отч!AG49</f>
        <v>0</v>
      </c>
      <c r="AI287" s="67">
        <f>ФМ_отч!AH49</f>
        <v>0</v>
      </c>
      <c r="AJ287" s="67">
        <f>ФМ_отч!AI49</f>
        <v>0</v>
      </c>
      <c r="AK287" s="67">
        <f>ФМ_отч!AJ49</f>
        <v>0</v>
      </c>
      <c r="AL287" s="67">
        <f>ФМ_отч!AK49</f>
        <v>0</v>
      </c>
      <c r="AM287" s="67">
        <f>ФМ_отч!AL49</f>
        <v>0</v>
      </c>
      <c r="AN287" s="67">
        <f>ФМ_отч!AM49</f>
        <v>0</v>
      </c>
      <c r="AO287" s="67">
        <f>ФМ_отч!AN49</f>
        <v>0</v>
      </c>
      <c r="AP287" s="67">
        <f>ФМ_отч!AO49</f>
        <v>0</v>
      </c>
      <c r="AQ287" s="67">
        <f>ФМ_отч!AP49</f>
        <v>0</v>
      </c>
      <c r="AR287" s="67">
        <f>ФМ_отч!AQ49</f>
        <v>0</v>
      </c>
      <c r="AS287" s="67">
        <f>ФМ_отч!AR49</f>
        <v>0</v>
      </c>
      <c r="AT287" s="67">
        <f>ФМ_отч!AS49</f>
        <v>0</v>
      </c>
      <c r="AU287" s="67">
        <f>ФМ_отч!AT49</f>
        <v>0</v>
      </c>
      <c r="AV287" s="43"/>
      <c r="AW287" s="4"/>
    </row>
    <row r="288" spans="1:49" ht="3.9" customHeight="1" x14ac:dyDescent="0.25">
      <c r="A288" s="3"/>
      <c r="B288" s="3"/>
      <c r="C288" s="3"/>
      <c r="D288" s="3"/>
      <c r="E288" s="102"/>
      <c r="F288" s="3"/>
      <c r="G288" s="88"/>
      <c r="H288" s="80"/>
      <c r="I288" s="3"/>
      <c r="J288" s="3"/>
      <c r="K288" s="25"/>
      <c r="L288" s="12"/>
      <c r="M288" s="22"/>
      <c r="N288" s="3"/>
      <c r="O288" s="20"/>
      <c r="P288" s="3"/>
      <c r="Q288" s="3"/>
      <c r="R288" s="80"/>
      <c r="S288" s="3"/>
      <c r="T288" s="80"/>
      <c r="U288" s="3"/>
      <c r="V288" s="3"/>
      <c r="W288" s="49"/>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1"/>
      <c r="AW288" s="3"/>
    </row>
    <row r="289" spans="1:49" ht="8.1" customHeight="1" x14ac:dyDescent="0.25">
      <c r="A289" s="3"/>
      <c r="B289" s="3"/>
      <c r="C289" s="3"/>
      <c r="D289" s="3"/>
      <c r="E289" s="102"/>
      <c r="F289" s="3"/>
      <c r="G289" s="3"/>
      <c r="H289" s="3"/>
      <c r="I289" s="3"/>
      <c r="J289" s="3"/>
      <c r="K289" s="25"/>
      <c r="L289" s="12"/>
      <c r="M289" s="22"/>
      <c r="N289" s="3"/>
      <c r="O289" s="20"/>
      <c r="P289" s="3"/>
      <c r="Q289" s="3"/>
      <c r="R289" s="3"/>
      <c r="S289" s="3"/>
      <c r="T289" s="3"/>
      <c r="U289" s="3"/>
      <c r="V289" s="3"/>
      <c r="W289" s="49"/>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1"/>
      <c r="AW289" s="3"/>
    </row>
    <row r="290" spans="1:49" x14ac:dyDescent="0.25">
      <c r="A290" s="3"/>
      <c r="B290" s="3"/>
      <c r="C290" s="3"/>
      <c r="D290" s="3"/>
      <c r="E290" s="102"/>
      <c r="F290" s="3"/>
      <c r="G290" s="3"/>
      <c r="H290" s="3"/>
      <c r="I290" s="3"/>
      <c r="J290" s="3"/>
      <c r="K290" s="25"/>
      <c r="L290" s="12"/>
      <c r="M290" s="22"/>
      <c r="N290" s="3"/>
      <c r="O290" s="20"/>
      <c r="P290" s="3"/>
      <c r="Q290" s="3"/>
      <c r="R290" s="3"/>
      <c r="S290" s="3"/>
      <c r="T290" s="3"/>
      <c r="U290" s="3"/>
      <c r="V290" s="3"/>
      <c r="W290" s="49"/>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1"/>
      <c r="AW290" s="3"/>
    </row>
    <row r="291" spans="1:49" s="5" customFormat="1" x14ac:dyDescent="0.25">
      <c r="A291" s="4"/>
      <c r="B291" s="4"/>
      <c r="C291" s="4"/>
      <c r="D291" s="4"/>
      <c r="E291" s="103"/>
      <c r="F291" s="4"/>
      <c r="G291" s="62" t="str">
        <f>структура!$AL$18</f>
        <v>CFin</v>
      </c>
      <c r="H291" s="57" t="str">
        <f>KPI!$E$133</f>
        <v>итого поступления ДС</v>
      </c>
      <c r="I291" s="4"/>
      <c r="J291" s="4"/>
      <c r="K291" s="58" t="str">
        <f>IF(H291="","",INDEX(KPI!$H:$H,SUMIFS(KPI!$C:$C,KPI!$E:$E,H291)))</f>
        <v>тыс.руб.</v>
      </c>
      <c r="L291" s="24"/>
      <c r="M291" s="22"/>
      <c r="N291" s="57"/>
      <c r="O291" s="20"/>
      <c r="P291" s="4"/>
      <c r="Q291" s="4"/>
      <c r="R291" s="59">
        <f>SUMIFS($W291:$AV291,$W$2:$AV$2,R$2)</f>
        <v>0</v>
      </c>
      <c r="S291" s="4"/>
      <c r="T291" s="59">
        <f>SUMIFS($W291:$AV291,$W$2:$AV$2,T$2)</f>
        <v>0</v>
      </c>
      <c r="U291" s="4"/>
      <c r="V291" s="4"/>
      <c r="W291" s="49"/>
      <c r="X291" s="60">
        <f>IF(X$7="",0,SUMIFS(X$1:X290,$G$1:$G290,$G291))</f>
        <v>0</v>
      </c>
      <c r="Y291" s="60">
        <f>IF(Y$7="",0,SUMIFS(Y$1:Y290,$G$1:$G290,$G291))</f>
        <v>0</v>
      </c>
      <c r="Z291" s="60">
        <f>IF(Z$7="",0,SUMIFS(Z$1:Z290,$G$1:$G290,$G291))</f>
        <v>0</v>
      </c>
      <c r="AA291" s="60">
        <f>IF(AA$7="",0,SUMIFS(AA$1:AA290,$G$1:$G290,$G291))</f>
        <v>0</v>
      </c>
      <c r="AB291" s="60">
        <f>IF(AB$7="",0,SUMIFS(AB$1:AB290,$G$1:$G290,$G291))</f>
        <v>0</v>
      </c>
      <c r="AC291" s="60">
        <f>IF(AC$7="",0,SUMIFS(AC$1:AC290,$G$1:$G290,$G291))</f>
        <v>0</v>
      </c>
      <c r="AD291" s="60">
        <f>IF(AD$7="",0,SUMIFS(AD$1:AD290,$G$1:$G290,$G291))</f>
        <v>0</v>
      </c>
      <c r="AE291" s="60">
        <f>IF(AE$7="",0,SUMIFS(AE$1:AE290,$G$1:$G290,$G291))</f>
        <v>0</v>
      </c>
      <c r="AF291" s="60">
        <f>IF(AF$7="",0,SUMIFS(AF$1:AF290,$G$1:$G290,$G291))</f>
        <v>0</v>
      </c>
      <c r="AG291" s="60">
        <f>IF(AG$7="",0,SUMIFS(AG$1:AG290,$G$1:$G290,$G291))</f>
        <v>0</v>
      </c>
      <c r="AH291" s="60">
        <f>IF(AH$7="",0,SUMIFS(AH$1:AH290,$G$1:$G290,$G291))</f>
        <v>0</v>
      </c>
      <c r="AI291" s="60">
        <f>IF(AI$7="",0,SUMIFS(AI$1:AI290,$G$1:$G290,$G291))</f>
        <v>0</v>
      </c>
      <c r="AJ291" s="60">
        <f>IF(AJ$7="",0,SUMIFS(AJ$1:AJ290,$G$1:$G290,$G291))</f>
        <v>0</v>
      </c>
      <c r="AK291" s="60">
        <f>IF(AK$7="",0,SUMIFS(AK$1:AK290,$G$1:$G290,$G291))</f>
        <v>0</v>
      </c>
      <c r="AL291" s="60">
        <f>IF(AL$7="",0,SUMIFS(AL$1:AL290,$G$1:$G290,$G291))</f>
        <v>0</v>
      </c>
      <c r="AM291" s="60">
        <f>IF(AM$7="",0,SUMIFS(AM$1:AM290,$G$1:$G290,$G291))</f>
        <v>0</v>
      </c>
      <c r="AN291" s="60">
        <f>IF(AN$7="",0,SUMIFS(AN$1:AN290,$G$1:$G290,$G291))</f>
        <v>0</v>
      </c>
      <c r="AO291" s="60">
        <f>IF(AO$7="",0,SUMIFS(AO$1:AO290,$G$1:$G290,$G291))</f>
        <v>0</v>
      </c>
      <c r="AP291" s="60">
        <f>IF(AP$7="",0,SUMIFS(AP$1:AP290,$G$1:$G290,$G291))</f>
        <v>0</v>
      </c>
      <c r="AQ291" s="60">
        <f>IF(AQ$7="",0,SUMIFS(AQ$1:AQ290,$G$1:$G290,$G291))</f>
        <v>0</v>
      </c>
      <c r="AR291" s="60">
        <f>IF(AR$7="",0,SUMIFS(AR$1:AR290,$G$1:$G290,$G291))</f>
        <v>0</v>
      </c>
      <c r="AS291" s="60">
        <f>IF(AS$7="",0,SUMIFS(AS$1:AS290,$G$1:$G290,$G291))</f>
        <v>0</v>
      </c>
      <c r="AT291" s="60">
        <f>IF(AT$7="",0,SUMIFS(AT$1:AT290,$G$1:$G290,$G291))</f>
        <v>0</v>
      </c>
      <c r="AU291" s="60">
        <f>IF(AU$7="",0,SUMIFS(AU$1:AU290,$G$1:$G290,$G291))</f>
        <v>0</v>
      </c>
      <c r="AV291" s="43"/>
      <c r="AW291" s="4"/>
    </row>
    <row r="292" spans="1:49" ht="3.9" customHeight="1" x14ac:dyDescent="0.25">
      <c r="A292" s="3"/>
      <c r="B292" s="3"/>
      <c r="C292" s="3"/>
      <c r="D292" s="3"/>
      <c r="E292" s="102"/>
      <c r="F292" s="3"/>
      <c r="G292" s="3"/>
      <c r="H292" s="61"/>
      <c r="I292" s="3"/>
      <c r="J292" s="3"/>
      <c r="K292" s="25"/>
      <c r="L292" s="12"/>
      <c r="M292" s="22"/>
      <c r="N292" s="3"/>
      <c r="O292" s="20"/>
      <c r="P292" s="3"/>
      <c r="Q292" s="3"/>
      <c r="R292" s="61"/>
      <c r="S292" s="3"/>
      <c r="T292" s="61"/>
      <c r="U292" s="3"/>
      <c r="V292" s="3"/>
      <c r="W292" s="49"/>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1"/>
      <c r="AW292" s="3"/>
    </row>
    <row r="293" spans="1:49" ht="3.9" customHeight="1" x14ac:dyDescent="0.25">
      <c r="A293" s="3"/>
      <c r="B293" s="3"/>
      <c r="C293" s="3"/>
      <c r="D293" s="3"/>
      <c r="E293" s="102"/>
      <c r="F293" s="3"/>
      <c r="G293" s="3"/>
      <c r="H293" s="3"/>
      <c r="I293" s="3"/>
      <c r="J293" s="3"/>
      <c r="K293" s="25"/>
      <c r="L293" s="12"/>
      <c r="M293" s="22"/>
      <c r="N293" s="3"/>
      <c r="O293" s="20"/>
      <c r="P293" s="3"/>
      <c r="Q293" s="3"/>
      <c r="R293" s="3"/>
      <c r="S293" s="3"/>
      <c r="T293" s="3"/>
      <c r="U293" s="3"/>
      <c r="V293" s="3"/>
      <c r="W293" s="49"/>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1"/>
      <c r="AW293" s="3"/>
    </row>
    <row r="294" spans="1:49" s="5" customFormat="1" x14ac:dyDescent="0.25">
      <c r="A294" s="4"/>
      <c r="B294" s="4"/>
      <c r="C294" s="4"/>
      <c r="D294" s="4"/>
      <c r="E294" s="103"/>
      <c r="F294" s="4"/>
      <c r="G294" s="62" t="str">
        <f>структура!$AL$19</f>
        <v>CFout</v>
      </c>
      <c r="H294" s="68" t="str">
        <f>KPI!$E$134</f>
        <v>итого оплаты ДС</v>
      </c>
      <c r="I294" s="4"/>
      <c r="J294" s="4"/>
      <c r="K294" s="69" t="str">
        <f>IF(H294="","",INDEX(KPI!$H:$H,SUMIFS(KPI!$C:$C,KPI!$E:$E,H294)))</f>
        <v>тыс.руб.</v>
      </c>
      <c r="L294" s="24"/>
      <c r="M294" s="22"/>
      <c r="N294" s="78"/>
      <c r="O294" s="20"/>
      <c r="P294" s="4"/>
      <c r="Q294" s="4"/>
      <c r="R294" s="70">
        <f>SUMIFS($W294:$AV294,$W$2:$AV$2,R$2)</f>
        <v>0</v>
      </c>
      <c r="S294" s="4"/>
      <c r="T294" s="70">
        <f>SUMIFS($W294:$AV294,$W$2:$AV$2,T$2)</f>
        <v>0</v>
      </c>
      <c r="U294" s="4"/>
      <c r="V294" s="4"/>
      <c r="W294" s="49"/>
      <c r="X294" s="71">
        <f>IF(X$7="",0,SUMIFS(X$1:X293,$G$1:$G293,$G294))</f>
        <v>0</v>
      </c>
      <c r="Y294" s="71">
        <f>IF(Y$7="",0,SUMIFS(Y$1:Y293,$G$1:$G293,$G294))</f>
        <v>0</v>
      </c>
      <c r="Z294" s="71">
        <f>IF(Z$7="",0,SUMIFS(Z$1:Z293,$G$1:$G293,$G294))</f>
        <v>0</v>
      </c>
      <c r="AA294" s="71">
        <f>IF(AA$7="",0,SUMIFS(AA$1:AA293,$G$1:$G293,$G294))</f>
        <v>0</v>
      </c>
      <c r="AB294" s="71">
        <f>IF(AB$7="",0,SUMIFS(AB$1:AB293,$G$1:$G293,$G294))</f>
        <v>0</v>
      </c>
      <c r="AC294" s="71">
        <f>IF(AC$7="",0,SUMIFS(AC$1:AC293,$G$1:$G293,$G294))</f>
        <v>0</v>
      </c>
      <c r="AD294" s="71">
        <f>IF(AD$7="",0,SUMIFS(AD$1:AD293,$G$1:$G293,$G294))</f>
        <v>0</v>
      </c>
      <c r="AE294" s="71">
        <f>IF(AE$7="",0,SUMIFS(AE$1:AE293,$G$1:$G293,$G294))</f>
        <v>0</v>
      </c>
      <c r="AF294" s="71">
        <f>IF(AF$7="",0,SUMIFS(AF$1:AF293,$G$1:$G293,$G294))</f>
        <v>0</v>
      </c>
      <c r="AG294" s="71">
        <f>IF(AG$7="",0,SUMIFS(AG$1:AG293,$G$1:$G293,$G294))</f>
        <v>0</v>
      </c>
      <c r="AH294" s="71">
        <f>IF(AH$7="",0,SUMIFS(AH$1:AH293,$G$1:$G293,$G294))</f>
        <v>0</v>
      </c>
      <c r="AI294" s="71">
        <f>IF(AI$7="",0,SUMIFS(AI$1:AI293,$G$1:$G293,$G294))</f>
        <v>0</v>
      </c>
      <c r="AJ294" s="71">
        <f>IF(AJ$7="",0,SUMIFS(AJ$1:AJ293,$G$1:$G293,$G294))</f>
        <v>0</v>
      </c>
      <c r="AK294" s="71">
        <f>IF(AK$7="",0,SUMIFS(AK$1:AK293,$G$1:$G293,$G294))</f>
        <v>0</v>
      </c>
      <c r="AL294" s="71">
        <f>IF(AL$7="",0,SUMIFS(AL$1:AL293,$G$1:$G293,$G294))</f>
        <v>0</v>
      </c>
      <c r="AM294" s="71">
        <f>IF(AM$7="",0,SUMIFS(AM$1:AM293,$G$1:$G293,$G294))</f>
        <v>0</v>
      </c>
      <c r="AN294" s="71">
        <f>IF(AN$7="",0,SUMIFS(AN$1:AN293,$G$1:$G293,$G294))</f>
        <v>0</v>
      </c>
      <c r="AO294" s="71">
        <f>IF(AO$7="",0,SUMIFS(AO$1:AO293,$G$1:$G293,$G294))</f>
        <v>0</v>
      </c>
      <c r="AP294" s="71">
        <f>IF(AP$7="",0,SUMIFS(AP$1:AP293,$G$1:$G293,$G294))</f>
        <v>0</v>
      </c>
      <c r="AQ294" s="71">
        <f>IF(AQ$7="",0,SUMIFS(AQ$1:AQ293,$G$1:$G293,$G294))</f>
        <v>0</v>
      </c>
      <c r="AR294" s="71">
        <f>IF(AR$7="",0,SUMIFS(AR$1:AR293,$G$1:$G293,$G294))</f>
        <v>0</v>
      </c>
      <c r="AS294" s="71">
        <f>IF(AS$7="",0,SUMIFS(AS$1:AS293,$G$1:$G293,$G294))</f>
        <v>0</v>
      </c>
      <c r="AT294" s="71">
        <f>IF(AT$7="",0,SUMIFS(AT$1:AT293,$G$1:$G293,$G294))</f>
        <v>0</v>
      </c>
      <c r="AU294" s="71">
        <f>IF(AU$7="",0,SUMIFS(AU$1:AU293,$G$1:$G293,$G294))</f>
        <v>0</v>
      </c>
      <c r="AV294" s="43"/>
      <c r="AW294" s="4"/>
    </row>
    <row r="295" spans="1:49" ht="3.9" customHeight="1" x14ac:dyDescent="0.25">
      <c r="A295" s="3"/>
      <c r="B295" s="3"/>
      <c r="C295" s="3"/>
      <c r="D295" s="3"/>
      <c r="E295" s="102"/>
      <c r="F295" s="3"/>
      <c r="G295" s="3"/>
      <c r="H295" s="72"/>
      <c r="I295" s="3"/>
      <c r="J295" s="3"/>
      <c r="K295" s="25"/>
      <c r="L295" s="12"/>
      <c r="M295" s="22"/>
      <c r="N295" s="3"/>
      <c r="O295" s="20"/>
      <c r="P295" s="3"/>
      <c r="Q295" s="3"/>
      <c r="R295" s="72"/>
      <c r="S295" s="3"/>
      <c r="T295" s="72"/>
      <c r="U295" s="3"/>
      <c r="V295" s="3"/>
      <c r="W295" s="49"/>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1"/>
      <c r="AW295" s="3"/>
    </row>
    <row r="296" spans="1:49" ht="3.9" customHeight="1" x14ac:dyDescent="0.25">
      <c r="A296" s="3"/>
      <c r="B296" s="3"/>
      <c r="C296" s="3"/>
      <c r="D296" s="3"/>
      <c r="E296" s="102"/>
      <c r="F296" s="3"/>
      <c r="G296" s="3"/>
      <c r="H296" s="3"/>
      <c r="I296" s="3"/>
      <c r="J296" s="3"/>
      <c r="K296" s="25"/>
      <c r="L296" s="12"/>
      <c r="M296" s="22"/>
      <c r="N296" s="3"/>
      <c r="O296" s="20"/>
      <c r="P296" s="3"/>
      <c r="Q296" s="3"/>
      <c r="R296" s="3"/>
      <c r="S296" s="3"/>
      <c r="T296" s="3"/>
      <c r="U296" s="3"/>
      <c r="V296" s="3"/>
      <c r="W296" s="49"/>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1"/>
      <c r="AW296" s="3"/>
    </row>
    <row r="297" spans="1:49" s="5" customFormat="1" x14ac:dyDescent="0.25">
      <c r="A297" s="4"/>
      <c r="B297" s="4"/>
      <c r="C297" s="4"/>
      <c r="D297" s="4"/>
      <c r="E297" s="103"/>
      <c r="F297" s="4"/>
      <c r="G297" s="62" t="str">
        <f>структура!$AL$21</f>
        <v>CF</v>
      </c>
      <c r="H297" s="105" t="str">
        <f>KPI!$E$135</f>
        <v>финансовый поток по операц. деят-ти</v>
      </c>
      <c r="I297" s="4"/>
      <c r="J297" s="4"/>
      <c r="K297" s="106" t="str">
        <f>IF(H297="","",INDEX(KPI!$H:$H,SUMIFS(KPI!$C:$C,KPI!$E:$E,H297)))</f>
        <v>тыс.руб.</v>
      </c>
      <c r="L297" s="24"/>
      <c r="M297" s="22"/>
      <c r="N297" s="107"/>
      <c r="O297" s="20"/>
      <c r="P297" s="4"/>
      <c r="Q297" s="4"/>
      <c r="R297" s="108">
        <f>R291-R294</f>
        <v>0</v>
      </c>
      <c r="S297" s="4"/>
      <c r="T297" s="108">
        <f>T291-T294</f>
        <v>0</v>
      </c>
      <c r="U297" s="4"/>
      <c r="V297" s="4"/>
      <c r="W297" s="49"/>
      <c r="X297" s="109">
        <f>X291-X294</f>
        <v>0</v>
      </c>
      <c r="Y297" s="109">
        <f t="shared" ref="Y297:AU297" si="107">Y291-Y294</f>
        <v>0</v>
      </c>
      <c r="Z297" s="109">
        <f t="shared" si="107"/>
        <v>0</v>
      </c>
      <c r="AA297" s="109">
        <f t="shared" si="107"/>
        <v>0</v>
      </c>
      <c r="AB297" s="109">
        <f t="shared" si="107"/>
        <v>0</v>
      </c>
      <c r="AC297" s="109">
        <f t="shared" si="107"/>
        <v>0</v>
      </c>
      <c r="AD297" s="109">
        <f t="shared" si="107"/>
        <v>0</v>
      </c>
      <c r="AE297" s="109">
        <f t="shared" si="107"/>
        <v>0</v>
      </c>
      <c r="AF297" s="109">
        <f t="shared" si="107"/>
        <v>0</v>
      </c>
      <c r="AG297" s="109">
        <f t="shared" si="107"/>
        <v>0</v>
      </c>
      <c r="AH297" s="109">
        <f t="shared" si="107"/>
        <v>0</v>
      </c>
      <c r="AI297" s="109">
        <f t="shared" si="107"/>
        <v>0</v>
      </c>
      <c r="AJ297" s="109">
        <f t="shared" si="107"/>
        <v>0</v>
      </c>
      <c r="AK297" s="109">
        <f t="shared" si="107"/>
        <v>0</v>
      </c>
      <c r="AL297" s="109">
        <f t="shared" si="107"/>
        <v>0</v>
      </c>
      <c r="AM297" s="109">
        <f t="shared" si="107"/>
        <v>0</v>
      </c>
      <c r="AN297" s="109">
        <f t="shared" si="107"/>
        <v>0</v>
      </c>
      <c r="AO297" s="109">
        <f t="shared" si="107"/>
        <v>0</v>
      </c>
      <c r="AP297" s="109">
        <f t="shared" si="107"/>
        <v>0</v>
      </c>
      <c r="AQ297" s="109">
        <f t="shared" si="107"/>
        <v>0</v>
      </c>
      <c r="AR297" s="109">
        <f t="shared" si="107"/>
        <v>0</v>
      </c>
      <c r="AS297" s="109">
        <f t="shared" si="107"/>
        <v>0</v>
      </c>
      <c r="AT297" s="109">
        <f t="shared" si="107"/>
        <v>0</v>
      </c>
      <c r="AU297" s="109">
        <f t="shared" si="107"/>
        <v>0</v>
      </c>
      <c r="AV297" s="43"/>
      <c r="AW297" s="4"/>
    </row>
    <row r="298" spans="1:49" ht="3.9" customHeight="1" x14ac:dyDescent="0.25">
      <c r="A298" s="3"/>
      <c r="B298" s="3"/>
      <c r="C298" s="3"/>
      <c r="D298" s="3"/>
      <c r="E298" s="102"/>
      <c r="F298" s="3"/>
      <c r="G298" s="3"/>
      <c r="H298" s="110"/>
      <c r="I298" s="3"/>
      <c r="J298" s="3"/>
      <c r="K298" s="25"/>
      <c r="L298" s="12"/>
      <c r="M298" s="22"/>
      <c r="N298" s="3"/>
      <c r="O298" s="20"/>
      <c r="P298" s="3"/>
      <c r="Q298" s="3"/>
      <c r="R298" s="110"/>
      <c r="S298" s="3"/>
      <c r="T298" s="110"/>
      <c r="U298" s="3"/>
      <c r="V298" s="3"/>
      <c r="W298" s="49"/>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1"/>
      <c r="AW298" s="3"/>
    </row>
    <row r="299" spans="1:49" ht="3.9" customHeight="1" x14ac:dyDescent="0.25">
      <c r="A299" s="3"/>
      <c r="B299" s="3"/>
      <c r="C299" s="3"/>
      <c r="D299" s="3"/>
      <c r="E299" s="102"/>
      <c r="F299" s="3"/>
      <c r="G299" s="3"/>
      <c r="H299" s="3"/>
      <c r="I299" s="3"/>
      <c r="J299" s="3"/>
      <c r="K299" s="25"/>
      <c r="L299" s="12"/>
      <c r="M299" s="22"/>
      <c r="N299" s="3"/>
      <c r="O299" s="20"/>
      <c r="P299" s="3"/>
      <c r="Q299" s="3"/>
      <c r="R299" s="3"/>
      <c r="S299" s="3"/>
      <c r="T299" s="3"/>
      <c r="U299" s="3"/>
      <c r="V299" s="3"/>
      <c r="W299" s="49"/>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1"/>
      <c r="AW299" s="3"/>
    </row>
    <row r="300" spans="1:49" s="5" customFormat="1" x14ac:dyDescent="0.25">
      <c r="A300" s="4"/>
      <c r="B300" s="4"/>
      <c r="C300" s="4"/>
      <c r="D300" s="4"/>
      <c r="E300" s="103"/>
      <c r="F300" s="4"/>
      <c r="G300" s="62" t="str">
        <f>структура!$AL$21</f>
        <v>CF</v>
      </c>
      <c r="H300" s="105" t="str">
        <f>KPI!$E$136</f>
        <v>финпоток накопит. итогом по опер. деят-ти</v>
      </c>
      <c r="I300" s="4"/>
      <c r="J300" s="4"/>
      <c r="K300" s="106" t="str">
        <f>IF(H300="","",INDEX(KPI!$H:$H,SUMIFS(KPI!$C:$C,KPI!$E:$E,H300)))</f>
        <v>тыс.руб.</v>
      </c>
      <c r="L300" s="24"/>
      <c r="M300" s="22"/>
      <c r="N300" s="107"/>
      <c r="O300" s="20"/>
      <c r="P300" s="4"/>
      <c r="Q300" s="4"/>
      <c r="R300" s="108">
        <f>SUMIFS($W300:$AV300,$W$1:$AV$1,12)</f>
        <v>0</v>
      </c>
      <c r="S300" s="118"/>
      <c r="T300" s="108">
        <f>SUMIFS($W300:$AV300,$W$1:$AV$1,24)</f>
        <v>0</v>
      </c>
      <c r="U300" s="4"/>
      <c r="V300" s="4"/>
      <c r="W300" s="49"/>
      <c r="X300" s="109">
        <f>W300+X297</f>
        <v>0</v>
      </c>
      <c r="Y300" s="109">
        <f t="shared" ref="Y300:AU300" si="108">X300+Y297</f>
        <v>0</v>
      </c>
      <c r="Z300" s="109">
        <f t="shared" si="108"/>
        <v>0</v>
      </c>
      <c r="AA300" s="109">
        <f t="shared" si="108"/>
        <v>0</v>
      </c>
      <c r="AB300" s="109">
        <f t="shared" si="108"/>
        <v>0</v>
      </c>
      <c r="AC300" s="109">
        <f t="shared" si="108"/>
        <v>0</v>
      </c>
      <c r="AD300" s="109">
        <f t="shared" si="108"/>
        <v>0</v>
      </c>
      <c r="AE300" s="109">
        <f t="shared" si="108"/>
        <v>0</v>
      </c>
      <c r="AF300" s="109">
        <f t="shared" si="108"/>
        <v>0</v>
      </c>
      <c r="AG300" s="109">
        <f t="shared" si="108"/>
        <v>0</v>
      </c>
      <c r="AH300" s="109">
        <f t="shared" si="108"/>
        <v>0</v>
      </c>
      <c r="AI300" s="109">
        <f t="shared" si="108"/>
        <v>0</v>
      </c>
      <c r="AJ300" s="109">
        <f t="shared" si="108"/>
        <v>0</v>
      </c>
      <c r="AK300" s="109">
        <f t="shared" si="108"/>
        <v>0</v>
      </c>
      <c r="AL300" s="109">
        <f t="shared" si="108"/>
        <v>0</v>
      </c>
      <c r="AM300" s="109">
        <f t="shared" si="108"/>
        <v>0</v>
      </c>
      <c r="AN300" s="109">
        <f t="shared" si="108"/>
        <v>0</v>
      </c>
      <c r="AO300" s="109">
        <f t="shared" si="108"/>
        <v>0</v>
      </c>
      <c r="AP300" s="109">
        <f t="shared" si="108"/>
        <v>0</v>
      </c>
      <c r="AQ300" s="109">
        <f t="shared" si="108"/>
        <v>0</v>
      </c>
      <c r="AR300" s="109">
        <f t="shared" si="108"/>
        <v>0</v>
      </c>
      <c r="AS300" s="109">
        <f t="shared" si="108"/>
        <v>0</v>
      </c>
      <c r="AT300" s="109">
        <f t="shared" si="108"/>
        <v>0</v>
      </c>
      <c r="AU300" s="109">
        <f t="shared" si="108"/>
        <v>0</v>
      </c>
      <c r="AV300" s="43"/>
      <c r="AW300" s="4"/>
    </row>
    <row r="301" spans="1:49" ht="3.9" customHeight="1" x14ac:dyDescent="0.25">
      <c r="A301" s="3"/>
      <c r="B301" s="3"/>
      <c r="C301" s="3"/>
      <c r="D301" s="3"/>
      <c r="E301" s="102"/>
      <c r="F301" s="3"/>
      <c r="G301" s="3"/>
      <c r="H301" s="110"/>
      <c r="I301" s="3"/>
      <c r="J301" s="3"/>
      <c r="K301" s="25"/>
      <c r="L301" s="12"/>
      <c r="M301" s="22"/>
      <c r="N301" s="3"/>
      <c r="O301" s="20"/>
      <c r="P301" s="3"/>
      <c r="Q301" s="3"/>
      <c r="R301" s="110"/>
      <c r="S301" s="3"/>
      <c r="T301" s="110"/>
      <c r="U301" s="3"/>
      <c r="V301" s="3"/>
      <c r="W301" s="49"/>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1"/>
      <c r="AW301" s="3"/>
    </row>
    <row r="302" spans="1:49" ht="3.9" customHeight="1" x14ac:dyDescent="0.25">
      <c r="A302" s="3"/>
      <c r="B302" s="3"/>
      <c r="C302" s="3"/>
      <c r="D302" s="3"/>
      <c r="E302" s="102"/>
      <c r="F302" s="3"/>
      <c r="G302" s="3"/>
      <c r="H302" s="3"/>
      <c r="I302" s="3"/>
      <c r="J302" s="3"/>
      <c r="K302" s="25"/>
      <c r="L302" s="12"/>
      <c r="M302" s="22"/>
      <c r="N302" s="3"/>
      <c r="O302" s="20"/>
      <c r="P302" s="3"/>
      <c r="Q302" s="3"/>
      <c r="R302" s="3"/>
      <c r="S302" s="3"/>
      <c r="T302" s="3"/>
      <c r="U302" s="3"/>
      <c r="V302" s="3"/>
      <c r="W302" s="49"/>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1"/>
      <c r="AW302" s="3"/>
    </row>
    <row r="303" spans="1:49" ht="8.1" customHeight="1" x14ac:dyDescent="0.25">
      <c r="A303" s="3"/>
      <c r="B303" s="3"/>
      <c r="C303" s="3"/>
      <c r="D303" s="3"/>
      <c r="E303" s="102"/>
      <c r="F303" s="3"/>
      <c r="G303" s="3"/>
      <c r="H303" s="3"/>
      <c r="I303" s="3"/>
      <c r="J303" s="3"/>
      <c r="K303" s="25"/>
      <c r="L303" s="12"/>
      <c r="M303" s="22"/>
      <c r="N303" s="3"/>
      <c r="O303" s="20"/>
      <c r="P303" s="3"/>
      <c r="Q303" s="3"/>
      <c r="R303" s="3"/>
      <c r="S303" s="3"/>
      <c r="T303" s="3"/>
      <c r="U303" s="3"/>
      <c r="V303" s="3"/>
      <c r="W303" s="49"/>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1"/>
      <c r="AW303" s="3"/>
    </row>
    <row r="304" spans="1:49" x14ac:dyDescent="0.25">
      <c r="A304" s="3"/>
      <c r="B304" s="3"/>
      <c r="C304" s="3"/>
      <c r="D304" s="3"/>
      <c r="E304" s="102"/>
      <c r="F304" s="3"/>
      <c r="G304" s="88"/>
      <c r="H304" s="4" t="str">
        <f>KPI!$E$137</f>
        <v>ставка по овердрафту для покрытия касс. разр.</v>
      </c>
      <c r="I304" s="4"/>
      <c r="J304" s="4"/>
      <c r="K304" s="24" t="str">
        <f>IF(H304="","",INDEX(KPI!$H:$H,SUMIFS(KPI!$C:$C,KPI!$E:$E,H304)))</f>
        <v>%</v>
      </c>
      <c r="L304" s="24"/>
      <c r="M304" s="22" t="s">
        <v>1</v>
      </c>
      <c r="N304" s="97"/>
      <c r="O304" s="20"/>
      <c r="P304" s="3"/>
      <c r="Q304" s="3"/>
      <c r="R304" s="3"/>
      <c r="S304" s="3"/>
      <c r="T304" s="3"/>
      <c r="U304" s="3"/>
      <c r="V304" s="3"/>
      <c r="W304" s="49"/>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1"/>
      <c r="AW304" s="3"/>
    </row>
    <row r="305" spans="1:49" ht="3.9" customHeight="1" x14ac:dyDescent="0.25">
      <c r="A305" s="3"/>
      <c r="B305" s="3"/>
      <c r="C305" s="3"/>
      <c r="D305" s="3"/>
      <c r="E305" s="102"/>
      <c r="F305" s="3"/>
      <c r="G305" s="3"/>
      <c r="H305" s="8"/>
      <c r="I305" s="3"/>
      <c r="J305" s="3"/>
      <c r="K305" s="25"/>
      <c r="L305" s="12"/>
      <c r="M305" s="22"/>
      <c r="N305" s="8"/>
      <c r="O305" s="20"/>
      <c r="P305" s="3"/>
      <c r="Q305" s="3"/>
      <c r="R305" s="3"/>
      <c r="S305" s="3"/>
      <c r="T305" s="3"/>
      <c r="U305" s="3"/>
      <c r="V305" s="3"/>
      <c r="W305" s="49"/>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1"/>
      <c r="AW305" s="3"/>
    </row>
    <row r="306" spans="1:49" ht="8.1" customHeight="1" x14ac:dyDescent="0.25">
      <c r="A306" s="3"/>
      <c r="B306" s="3"/>
      <c r="C306" s="3"/>
      <c r="D306" s="3"/>
      <c r="E306" s="102"/>
      <c r="F306" s="3"/>
      <c r="G306" s="3"/>
      <c r="H306" s="3"/>
      <c r="I306" s="3"/>
      <c r="J306" s="3"/>
      <c r="K306" s="25"/>
      <c r="L306" s="12"/>
      <c r="M306" s="22"/>
      <c r="N306" s="3"/>
      <c r="O306" s="20"/>
      <c r="P306" s="3"/>
      <c r="Q306" s="3"/>
      <c r="R306" s="3"/>
      <c r="S306" s="3"/>
      <c r="T306" s="3"/>
      <c r="U306" s="3"/>
      <c r="V306" s="3"/>
      <c r="W306" s="49"/>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1"/>
      <c r="AW306" s="3"/>
    </row>
    <row r="307" spans="1:49" s="95" customFormat="1" x14ac:dyDescent="0.25">
      <c r="A307" s="89"/>
      <c r="B307" s="89"/>
      <c r="C307" s="89"/>
      <c r="D307" s="89"/>
      <c r="E307" s="102"/>
      <c r="F307" s="89"/>
      <c r="G307" s="88"/>
      <c r="H307" s="90" t="str">
        <f>KPI!$E$138</f>
        <v>Кредитный портфель на начало периода</v>
      </c>
      <c r="I307" s="89"/>
      <c r="J307" s="89"/>
      <c r="K307" s="91" t="str">
        <f>IF(H307="","",INDEX(KPI!$H:$H,SUMIFS(KPI!$C:$C,KPI!$E:$E,H307)))</f>
        <v>тыс.руб.</v>
      </c>
      <c r="L307" s="25"/>
      <c r="M307" s="119"/>
      <c r="N307" s="90"/>
      <c r="O307" s="117"/>
      <c r="P307" s="89"/>
      <c r="Q307" s="89"/>
      <c r="R307" s="92">
        <f>SUMIFS($W307:$AV307,$W$1:$AV$1,1)</f>
        <v>0</v>
      </c>
      <c r="S307" s="89"/>
      <c r="T307" s="92">
        <f>SUMIFS($W307:$AV307,$W$1:$AV$1,13)</f>
        <v>0</v>
      </c>
      <c r="U307" s="89"/>
      <c r="V307" s="89"/>
      <c r="W307" s="116"/>
      <c r="X307" s="93">
        <v>0</v>
      </c>
      <c r="Y307" s="93">
        <f>X315</f>
        <v>0</v>
      </c>
      <c r="Z307" s="93">
        <f>Y315</f>
        <v>0</v>
      </c>
      <c r="AA307" s="93">
        <f>Z315</f>
        <v>0</v>
      </c>
      <c r="AB307" s="93">
        <f t="shared" ref="AB307:AU307" si="109">AA315</f>
        <v>0</v>
      </c>
      <c r="AC307" s="93">
        <f t="shared" si="109"/>
        <v>0</v>
      </c>
      <c r="AD307" s="93">
        <f t="shared" si="109"/>
        <v>0</v>
      </c>
      <c r="AE307" s="93">
        <f t="shared" si="109"/>
        <v>0</v>
      </c>
      <c r="AF307" s="93">
        <f t="shared" si="109"/>
        <v>0</v>
      </c>
      <c r="AG307" s="93">
        <f t="shared" si="109"/>
        <v>0</v>
      </c>
      <c r="AH307" s="93">
        <f t="shared" si="109"/>
        <v>0</v>
      </c>
      <c r="AI307" s="93">
        <f t="shared" si="109"/>
        <v>0</v>
      </c>
      <c r="AJ307" s="93">
        <f t="shared" si="109"/>
        <v>0</v>
      </c>
      <c r="AK307" s="93">
        <f t="shared" si="109"/>
        <v>0</v>
      </c>
      <c r="AL307" s="93">
        <f t="shared" si="109"/>
        <v>0</v>
      </c>
      <c r="AM307" s="93">
        <f t="shared" si="109"/>
        <v>0</v>
      </c>
      <c r="AN307" s="93">
        <f t="shared" si="109"/>
        <v>0</v>
      </c>
      <c r="AO307" s="93">
        <f t="shared" si="109"/>
        <v>0</v>
      </c>
      <c r="AP307" s="93">
        <f t="shared" si="109"/>
        <v>0</v>
      </c>
      <c r="AQ307" s="93">
        <f t="shared" si="109"/>
        <v>0</v>
      </c>
      <c r="AR307" s="93">
        <f t="shared" si="109"/>
        <v>0</v>
      </c>
      <c r="AS307" s="93">
        <f t="shared" si="109"/>
        <v>0</v>
      </c>
      <c r="AT307" s="93">
        <f t="shared" si="109"/>
        <v>0</v>
      </c>
      <c r="AU307" s="93">
        <f t="shared" si="109"/>
        <v>0</v>
      </c>
      <c r="AV307" s="94"/>
      <c r="AW307" s="89"/>
    </row>
    <row r="308" spans="1:49" ht="3.9" customHeight="1" x14ac:dyDescent="0.25">
      <c r="A308" s="3"/>
      <c r="B308" s="3"/>
      <c r="C308" s="3"/>
      <c r="D308" s="3"/>
      <c r="E308" s="102"/>
      <c r="F308" s="3"/>
      <c r="G308" s="3"/>
      <c r="H308" s="3"/>
      <c r="I308" s="3"/>
      <c r="J308" s="3"/>
      <c r="K308" s="25"/>
      <c r="L308" s="12"/>
      <c r="M308" s="22"/>
      <c r="N308" s="3"/>
      <c r="O308" s="20"/>
      <c r="P308" s="3"/>
      <c r="Q308" s="3"/>
      <c r="R308" s="3"/>
      <c r="S308" s="3"/>
      <c r="T308" s="3"/>
      <c r="U308" s="3"/>
      <c r="V308" s="3"/>
      <c r="W308" s="49"/>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1"/>
      <c r="AW308" s="3"/>
    </row>
    <row r="309" spans="1:49" s="5" customFormat="1" x14ac:dyDescent="0.25">
      <c r="A309" s="4"/>
      <c r="B309" s="4"/>
      <c r="C309" s="4"/>
      <c r="D309" s="4"/>
      <c r="E309" s="115"/>
      <c r="F309" s="4"/>
      <c r="G309" s="62" t="str">
        <f>структура!$AL$18</f>
        <v>CFin</v>
      </c>
      <c r="H309" s="57" t="str">
        <f>KPI!$E$139</f>
        <v>Объем поступлений кредитных средств</v>
      </c>
      <c r="I309" s="4"/>
      <c r="J309" s="4"/>
      <c r="K309" s="58" t="str">
        <f>IF(H309="","",INDEX(KPI!$H:$H,SUMIFS(KPI!$C:$C,KPI!$E:$E,H309)))</f>
        <v>тыс.руб.</v>
      </c>
      <c r="L309" s="24"/>
      <c r="M309" s="22"/>
      <c r="N309" s="57"/>
      <c r="O309" s="20"/>
      <c r="P309" s="4"/>
      <c r="Q309" s="4"/>
      <c r="R309" s="59">
        <f>SUMIFS($W309:$AV309,$W$2:$AV$2,R$2)</f>
        <v>0</v>
      </c>
      <c r="S309" s="4"/>
      <c r="T309" s="59">
        <f t="shared" ref="T309" si="110">SUMIFS($W309:$AV309,$W$2:$AV$2,T$2)</f>
        <v>0</v>
      </c>
      <c r="U309" s="4"/>
      <c r="V309" s="4"/>
      <c r="W309" s="49"/>
      <c r="X309" s="60">
        <f>IF(X300&lt;0,-X300,0)</f>
        <v>0</v>
      </c>
      <c r="Y309" s="60">
        <f>IF(X321+Y297&lt;0,-(X321+Y297),0)</f>
        <v>0</v>
      </c>
      <c r="Z309" s="60">
        <f>IF(Y321+Z297&lt;0,-(Y321+Z297),0)</f>
        <v>0</v>
      </c>
      <c r="AA309" s="60">
        <f>IF(Z321+AA297&lt;0,-(Z321+AA297),0)</f>
        <v>0</v>
      </c>
      <c r="AB309" s="60">
        <f t="shared" ref="AB309:AU309" si="111">IF(AA321+AB297&lt;0,-(AA321+AB297),0)</f>
        <v>0</v>
      </c>
      <c r="AC309" s="60">
        <f t="shared" si="111"/>
        <v>0</v>
      </c>
      <c r="AD309" s="60">
        <f t="shared" si="111"/>
        <v>0</v>
      </c>
      <c r="AE309" s="60">
        <f t="shared" si="111"/>
        <v>0</v>
      </c>
      <c r="AF309" s="60">
        <f t="shared" si="111"/>
        <v>0</v>
      </c>
      <c r="AG309" s="60">
        <f t="shared" si="111"/>
        <v>0</v>
      </c>
      <c r="AH309" s="60">
        <f t="shared" si="111"/>
        <v>0</v>
      </c>
      <c r="AI309" s="60">
        <f t="shared" si="111"/>
        <v>0</v>
      </c>
      <c r="AJ309" s="60">
        <f t="shared" si="111"/>
        <v>0</v>
      </c>
      <c r="AK309" s="60">
        <f t="shared" si="111"/>
        <v>0</v>
      </c>
      <c r="AL309" s="60">
        <f t="shared" si="111"/>
        <v>0</v>
      </c>
      <c r="AM309" s="60">
        <f t="shared" si="111"/>
        <v>0</v>
      </c>
      <c r="AN309" s="60">
        <f t="shared" si="111"/>
        <v>0</v>
      </c>
      <c r="AO309" s="60">
        <f t="shared" si="111"/>
        <v>0</v>
      </c>
      <c r="AP309" s="60">
        <f t="shared" si="111"/>
        <v>0</v>
      </c>
      <c r="AQ309" s="60">
        <f t="shared" si="111"/>
        <v>0</v>
      </c>
      <c r="AR309" s="60">
        <f t="shared" si="111"/>
        <v>0</v>
      </c>
      <c r="AS309" s="60">
        <f t="shared" si="111"/>
        <v>0</v>
      </c>
      <c r="AT309" s="60">
        <f t="shared" si="111"/>
        <v>0</v>
      </c>
      <c r="AU309" s="60">
        <f t="shared" si="111"/>
        <v>0</v>
      </c>
      <c r="AV309" s="43"/>
      <c r="AW309" s="4"/>
    </row>
    <row r="310" spans="1:49" ht="3.9" customHeight="1" x14ac:dyDescent="0.25">
      <c r="A310" s="3"/>
      <c r="B310" s="3"/>
      <c r="C310" s="3"/>
      <c r="D310" s="3"/>
      <c r="E310" s="102"/>
      <c r="F310" s="3"/>
      <c r="G310" s="3"/>
      <c r="H310" s="3"/>
      <c r="I310" s="3"/>
      <c r="J310" s="3"/>
      <c r="K310" s="25"/>
      <c r="L310" s="12"/>
      <c r="M310" s="22"/>
      <c r="N310" s="3"/>
      <c r="O310" s="20"/>
      <c r="P310" s="3"/>
      <c r="Q310" s="3"/>
      <c r="R310" s="3"/>
      <c r="S310" s="3"/>
      <c r="T310" s="3"/>
      <c r="U310" s="3"/>
      <c r="V310" s="3"/>
      <c r="W310" s="49"/>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1"/>
      <c r="AW310" s="3"/>
    </row>
    <row r="311" spans="1:49" s="5" customFormat="1" x14ac:dyDescent="0.25">
      <c r="A311" s="4"/>
      <c r="B311" s="4"/>
      <c r="C311" s="4"/>
      <c r="D311" s="4"/>
      <c r="E311" s="115"/>
      <c r="F311" s="4"/>
      <c r="G311" s="62" t="str">
        <f>структура!$AL$19</f>
        <v>CFout</v>
      </c>
      <c r="H311" s="64" t="str">
        <f>KPI!$E$140</f>
        <v>Объем возвратов кредитных средств</v>
      </c>
      <c r="I311" s="4"/>
      <c r="J311" s="4"/>
      <c r="K311" s="65" t="str">
        <f>IF(H311="","",INDEX(KPI!$H:$H,SUMIFS(KPI!$C:$C,KPI!$E:$E,H311)))</f>
        <v>тыс.руб.</v>
      </c>
      <c r="L311" s="24"/>
      <c r="M311" s="22"/>
      <c r="N311" s="64"/>
      <c r="O311" s="20"/>
      <c r="P311" s="4"/>
      <c r="Q311" s="4"/>
      <c r="R311" s="66">
        <f>SUMIFS($W311:$AV311,$W$2:$AV$2,R$2)</f>
        <v>0</v>
      </c>
      <c r="S311" s="4"/>
      <c r="T311" s="66">
        <f>SUMIFS($W311:$AV311,$W$2:$AV$2,T$2)</f>
        <v>0</v>
      </c>
      <c r="U311" s="4"/>
      <c r="V311" s="4"/>
      <c r="W311" s="49"/>
      <c r="X311" s="67">
        <v>0</v>
      </c>
      <c r="Y311" s="67">
        <f>IF(AND(Y297-Y319&gt;0,Y297-Y319&lt;X315),Y297-Y319,IF(AND(Y297-Y319&gt;0,Y297-Y319&gt;X315),X315,0))</f>
        <v>0</v>
      </c>
      <c r="Z311" s="67">
        <f>IF(AND(Z297-Z319&gt;0,Z297-Z319&lt;Y315),Z297-Z319,IF(AND(Z297-Z319&gt;0,Z297-Z319&gt;Y315),Y315,0))</f>
        <v>0</v>
      </c>
      <c r="AA311" s="67">
        <f>IF(AND(AA297-AA319&gt;0,AA297-AA319&lt;Z315),AA297-AA319,IF(AND(AA297-AA319&gt;0,AA297-AA319&gt;Z315),Z315,0))</f>
        <v>0</v>
      </c>
      <c r="AB311" s="67">
        <f t="shared" ref="AB311:AU311" si="112">IF(AND(AB297-AB319&gt;0,AB297-AB319&lt;AA315),AB297-AB319,IF(AND(AB297-AB319&gt;0,AB297-AB319&gt;AA315),AA315,0))</f>
        <v>0</v>
      </c>
      <c r="AC311" s="67">
        <f t="shared" si="112"/>
        <v>0</v>
      </c>
      <c r="AD311" s="67">
        <f t="shared" si="112"/>
        <v>0</v>
      </c>
      <c r="AE311" s="67">
        <f t="shared" si="112"/>
        <v>0</v>
      </c>
      <c r="AF311" s="67">
        <f t="shared" si="112"/>
        <v>0</v>
      </c>
      <c r="AG311" s="67">
        <f t="shared" si="112"/>
        <v>0</v>
      </c>
      <c r="AH311" s="67">
        <f t="shared" si="112"/>
        <v>0</v>
      </c>
      <c r="AI311" s="67">
        <f t="shared" si="112"/>
        <v>0</v>
      </c>
      <c r="AJ311" s="67">
        <f t="shared" si="112"/>
        <v>0</v>
      </c>
      <c r="AK311" s="67">
        <f t="shared" si="112"/>
        <v>0</v>
      </c>
      <c r="AL311" s="67">
        <f t="shared" si="112"/>
        <v>0</v>
      </c>
      <c r="AM311" s="67">
        <f t="shared" si="112"/>
        <v>0</v>
      </c>
      <c r="AN311" s="67">
        <f t="shared" si="112"/>
        <v>0</v>
      </c>
      <c r="AO311" s="67">
        <f t="shared" si="112"/>
        <v>0</v>
      </c>
      <c r="AP311" s="67">
        <f t="shared" si="112"/>
        <v>0</v>
      </c>
      <c r="AQ311" s="67">
        <f t="shared" si="112"/>
        <v>0</v>
      </c>
      <c r="AR311" s="67">
        <f t="shared" si="112"/>
        <v>0</v>
      </c>
      <c r="AS311" s="67">
        <f t="shared" si="112"/>
        <v>0</v>
      </c>
      <c r="AT311" s="67">
        <f t="shared" si="112"/>
        <v>0</v>
      </c>
      <c r="AU311" s="67">
        <f t="shared" si="112"/>
        <v>0</v>
      </c>
      <c r="AV311" s="43"/>
      <c r="AW311" s="4"/>
    </row>
    <row r="312" spans="1:49" ht="3.9" customHeight="1" x14ac:dyDescent="0.25">
      <c r="A312" s="3"/>
      <c r="B312" s="3"/>
      <c r="C312" s="3"/>
      <c r="D312" s="3"/>
      <c r="E312" s="102"/>
      <c r="F312" s="3"/>
      <c r="G312" s="3"/>
      <c r="H312" s="3"/>
      <c r="I312" s="3"/>
      <c r="J312" s="3"/>
      <c r="K312" s="25"/>
      <c r="L312" s="12"/>
      <c r="M312" s="22"/>
      <c r="N312" s="3"/>
      <c r="O312" s="20"/>
      <c r="P312" s="3"/>
      <c r="Q312" s="3"/>
      <c r="R312" s="3"/>
      <c r="S312" s="3"/>
      <c r="T312" s="3"/>
      <c r="U312" s="3"/>
      <c r="V312" s="3"/>
      <c r="W312" s="49"/>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1"/>
      <c r="AW312" s="3"/>
    </row>
    <row r="313" spans="1:49" s="95" customFormat="1" x14ac:dyDescent="0.25">
      <c r="A313" s="89"/>
      <c r="B313" s="89"/>
      <c r="C313" s="89"/>
      <c r="D313" s="89"/>
      <c r="E313" s="102"/>
      <c r="F313" s="89"/>
      <c r="G313" s="88"/>
      <c r="H313" s="90" t="str">
        <f>KPI!$E$141</f>
        <v>Кредитный поток</v>
      </c>
      <c r="I313" s="89"/>
      <c r="J313" s="89"/>
      <c r="K313" s="91" t="str">
        <f>IF(H313="","",INDEX(KPI!$H:$H,SUMIFS(KPI!$C:$C,KPI!$E:$E,H313)))</f>
        <v>тыс.руб.</v>
      </c>
      <c r="L313" s="25"/>
      <c r="M313" s="119"/>
      <c r="N313" s="90"/>
      <c r="O313" s="117"/>
      <c r="P313" s="89"/>
      <c r="Q313" s="89"/>
      <c r="R313" s="92">
        <f>R309-R311</f>
        <v>0</v>
      </c>
      <c r="S313" s="89"/>
      <c r="T313" s="92">
        <f>T309-T311</f>
        <v>0</v>
      </c>
      <c r="U313" s="89"/>
      <c r="V313" s="89"/>
      <c r="W313" s="116"/>
      <c r="X313" s="93">
        <f>X309-X311</f>
        <v>0</v>
      </c>
      <c r="Y313" s="93">
        <f>Y309-Y311</f>
        <v>0</v>
      </c>
      <c r="Z313" s="93">
        <f>Z309-Z311</f>
        <v>0</v>
      </c>
      <c r="AA313" s="93">
        <f t="shared" ref="AA313:AU313" si="113">AA309-AA311</f>
        <v>0</v>
      </c>
      <c r="AB313" s="93">
        <f t="shared" si="113"/>
        <v>0</v>
      </c>
      <c r="AC313" s="93">
        <f t="shared" si="113"/>
        <v>0</v>
      </c>
      <c r="AD313" s="93">
        <f t="shared" si="113"/>
        <v>0</v>
      </c>
      <c r="AE313" s="93">
        <f t="shared" si="113"/>
        <v>0</v>
      </c>
      <c r="AF313" s="93">
        <f t="shared" si="113"/>
        <v>0</v>
      </c>
      <c r="AG313" s="93">
        <f t="shared" si="113"/>
        <v>0</v>
      </c>
      <c r="AH313" s="93">
        <f t="shared" si="113"/>
        <v>0</v>
      </c>
      <c r="AI313" s="93">
        <f t="shared" si="113"/>
        <v>0</v>
      </c>
      <c r="AJ313" s="93">
        <f t="shared" si="113"/>
        <v>0</v>
      </c>
      <c r="AK313" s="93">
        <f t="shared" si="113"/>
        <v>0</v>
      </c>
      <c r="AL313" s="93">
        <f t="shared" si="113"/>
        <v>0</v>
      </c>
      <c r="AM313" s="93">
        <f t="shared" si="113"/>
        <v>0</v>
      </c>
      <c r="AN313" s="93">
        <f t="shared" si="113"/>
        <v>0</v>
      </c>
      <c r="AO313" s="93">
        <f t="shared" si="113"/>
        <v>0</v>
      </c>
      <c r="AP313" s="93">
        <f t="shared" si="113"/>
        <v>0</v>
      </c>
      <c r="AQ313" s="93">
        <f t="shared" si="113"/>
        <v>0</v>
      </c>
      <c r="AR313" s="93">
        <f t="shared" si="113"/>
        <v>0</v>
      </c>
      <c r="AS313" s="93">
        <f t="shared" si="113"/>
        <v>0</v>
      </c>
      <c r="AT313" s="93">
        <f t="shared" si="113"/>
        <v>0</v>
      </c>
      <c r="AU313" s="93">
        <f t="shared" si="113"/>
        <v>0</v>
      </c>
      <c r="AV313" s="94"/>
      <c r="AW313" s="89"/>
    </row>
    <row r="314" spans="1:49" ht="3.9" customHeight="1" x14ac:dyDescent="0.25">
      <c r="A314" s="3"/>
      <c r="B314" s="3"/>
      <c r="C314" s="3"/>
      <c r="D314" s="3"/>
      <c r="E314" s="102"/>
      <c r="F314" s="3"/>
      <c r="G314" s="3"/>
      <c r="H314" s="3"/>
      <c r="I314" s="3"/>
      <c r="J314" s="3"/>
      <c r="K314" s="25"/>
      <c r="L314" s="12"/>
      <c r="M314" s="22"/>
      <c r="N314" s="3"/>
      <c r="O314" s="20"/>
      <c r="P314" s="3"/>
      <c r="Q314" s="3"/>
      <c r="R314" s="3"/>
      <c r="S314" s="3"/>
      <c r="T314" s="3"/>
      <c r="U314" s="3"/>
      <c r="V314" s="3"/>
      <c r="W314" s="49"/>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1"/>
      <c r="AW314" s="3"/>
    </row>
    <row r="315" spans="1:49" s="95" customFormat="1" x14ac:dyDescent="0.25">
      <c r="A315" s="89"/>
      <c r="B315" s="89"/>
      <c r="C315" s="89"/>
      <c r="D315" s="89"/>
      <c r="E315" s="102"/>
      <c r="F315" s="89"/>
      <c r="G315" s="88"/>
      <c r="H315" s="90" t="str">
        <f>KPI!$E$142</f>
        <v>Кредитный портфель на конец периода</v>
      </c>
      <c r="I315" s="89"/>
      <c r="J315" s="89"/>
      <c r="K315" s="91" t="str">
        <f>IF(H315="","",INDEX(KPI!$H:$H,SUMIFS(KPI!$C:$C,KPI!$E:$E,H315)))</f>
        <v>тыс.руб.</v>
      </c>
      <c r="L315" s="25"/>
      <c r="M315" s="119"/>
      <c r="N315" s="90"/>
      <c r="O315" s="117"/>
      <c r="P315" s="89"/>
      <c r="Q315" s="89"/>
      <c r="R315" s="92">
        <f>SUMIFS($W315:$AV315,$W$1:$AV$1,12)</f>
        <v>0</v>
      </c>
      <c r="S315" s="89"/>
      <c r="T315" s="92">
        <f>SUMIFS($W315:$AV315,$W$1:$AV$1,24)</f>
        <v>0</v>
      </c>
      <c r="U315" s="89"/>
      <c r="V315" s="89"/>
      <c r="W315" s="116"/>
      <c r="X315" s="93">
        <f>SUM(X313:X313)</f>
        <v>0</v>
      </c>
      <c r="Y315" s="93">
        <f>Y307+Y313</f>
        <v>0</v>
      </c>
      <c r="Z315" s="93">
        <f>Z307+Z313</f>
        <v>0</v>
      </c>
      <c r="AA315" s="93">
        <f>AA307+AA313</f>
        <v>0</v>
      </c>
      <c r="AB315" s="93">
        <f t="shared" ref="AB315:AU315" si="114">AB307+AB313</f>
        <v>0</v>
      </c>
      <c r="AC315" s="93">
        <f t="shared" si="114"/>
        <v>0</v>
      </c>
      <c r="AD315" s="93">
        <f t="shared" si="114"/>
        <v>0</v>
      </c>
      <c r="AE315" s="93">
        <f t="shared" si="114"/>
        <v>0</v>
      </c>
      <c r="AF315" s="93">
        <f t="shared" si="114"/>
        <v>0</v>
      </c>
      <c r="AG315" s="93">
        <f t="shared" si="114"/>
        <v>0</v>
      </c>
      <c r="AH315" s="93">
        <f t="shared" si="114"/>
        <v>0</v>
      </c>
      <c r="AI315" s="93">
        <f t="shared" si="114"/>
        <v>0</v>
      </c>
      <c r="AJ315" s="93">
        <f t="shared" si="114"/>
        <v>0</v>
      </c>
      <c r="AK315" s="93">
        <f t="shared" si="114"/>
        <v>0</v>
      </c>
      <c r="AL315" s="93">
        <f t="shared" si="114"/>
        <v>0</v>
      </c>
      <c r="AM315" s="93">
        <f t="shared" si="114"/>
        <v>0</v>
      </c>
      <c r="AN315" s="93">
        <f t="shared" si="114"/>
        <v>0</v>
      </c>
      <c r="AO315" s="93">
        <f t="shared" si="114"/>
        <v>0</v>
      </c>
      <c r="AP315" s="93">
        <f t="shared" si="114"/>
        <v>0</v>
      </c>
      <c r="AQ315" s="93">
        <f t="shared" si="114"/>
        <v>0</v>
      </c>
      <c r="AR315" s="93">
        <f t="shared" si="114"/>
        <v>0</v>
      </c>
      <c r="AS315" s="93">
        <f t="shared" si="114"/>
        <v>0</v>
      </c>
      <c r="AT315" s="93">
        <f t="shared" si="114"/>
        <v>0</v>
      </c>
      <c r="AU315" s="93">
        <f t="shared" si="114"/>
        <v>0</v>
      </c>
      <c r="AV315" s="94"/>
      <c r="AW315" s="89"/>
    </row>
    <row r="316" spans="1:49" ht="3.9" customHeight="1" x14ac:dyDescent="0.25">
      <c r="A316" s="3"/>
      <c r="B316" s="3"/>
      <c r="C316" s="3"/>
      <c r="D316" s="3"/>
      <c r="E316" s="102"/>
      <c r="F316" s="3"/>
      <c r="G316" s="3"/>
      <c r="H316" s="3"/>
      <c r="I316" s="3"/>
      <c r="J316" s="3"/>
      <c r="K316" s="25"/>
      <c r="L316" s="12"/>
      <c r="M316" s="22"/>
      <c r="N316" s="3"/>
      <c r="O316" s="20"/>
      <c r="P316" s="3"/>
      <c r="Q316" s="3"/>
      <c r="R316" s="3"/>
      <c r="S316" s="3"/>
      <c r="T316" s="3"/>
      <c r="U316" s="3"/>
      <c r="V316" s="3"/>
      <c r="W316" s="49"/>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1"/>
      <c r="AW316" s="3"/>
    </row>
    <row r="317" spans="1:49" s="95" customFormat="1" x14ac:dyDescent="0.25">
      <c r="A317" s="89"/>
      <c r="B317" s="89"/>
      <c r="C317" s="89"/>
      <c r="D317" s="89"/>
      <c r="E317" s="102"/>
      <c r="F317" s="89"/>
      <c r="G317" s="62" t="str">
        <f>структура!$AL$17</f>
        <v>L</v>
      </c>
      <c r="H317" s="111" t="str">
        <f>KPI!$E$143</f>
        <v>Начислено процентов по овердрафту за период</v>
      </c>
      <c r="I317" s="89"/>
      <c r="J317" s="89"/>
      <c r="K317" s="112" t="str">
        <f>IF(H317="","",INDEX(KPI!$H:$H,SUMIFS(KPI!$C:$C,KPI!$E:$E,H317)))</f>
        <v>тыс.руб.</v>
      </c>
      <c r="L317" s="25"/>
      <c r="M317" s="119"/>
      <c r="N317" s="111"/>
      <c r="O317" s="117"/>
      <c r="P317" s="89"/>
      <c r="Q317" s="89"/>
      <c r="R317" s="113">
        <f>SUMIFS($W317:$AV317,$W$2:$AV$2,R$2)</f>
        <v>0</v>
      </c>
      <c r="S317" s="89"/>
      <c r="T317" s="113">
        <f>SUMIFS($W317:$AV317,$W$2:$AV$2,T$2)</f>
        <v>0</v>
      </c>
      <c r="U317" s="89"/>
      <c r="V317" s="89"/>
      <c r="W317" s="116"/>
      <c r="X317" s="114">
        <f>(W315+X309)*$N$304/12</f>
        <v>0</v>
      </c>
      <c r="Y317" s="114">
        <f>(X315+Y309)*$N$304/12</f>
        <v>0</v>
      </c>
      <c r="Z317" s="114">
        <f>(Y315+Z309)*$N$304/12</f>
        <v>0</v>
      </c>
      <c r="AA317" s="114">
        <f>(Z315+AA309)*$N$304/12</f>
        <v>0</v>
      </c>
      <c r="AB317" s="114">
        <f t="shared" ref="AB317:AU317" si="115">(AA315+AB309)*$N$304/12</f>
        <v>0</v>
      </c>
      <c r="AC317" s="114">
        <f t="shared" si="115"/>
        <v>0</v>
      </c>
      <c r="AD317" s="114">
        <f t="shared" si="115"/>
        <v>0</v>
      </c>
      <c r="AE317" s="114">
        <f t="shared" si="115"/>
        <v>0</v>
      </c>
      <c r="AF317" s="114">
        <f t="shared" si="115"/>
        <v>0</v>
      </c>
      <c r="AG317" s="114">
        <f t="shared" si="115"/>
        <v>0</v>
      </c>
      <c r="AH317" s="114">
        <f t="shared" si="115"/>
        <v>0</v>
      </c>
      <c r="AI317" s="114">
        <f t="shared" si="115"/>
        <v>0</v>
      </c>
      <c r="AJ317" s="114">
        <f t="shared" si="115"/>
        <v>0</v>
      </c>
      <c r="AK317" s="114">
        <f t="shared" si="115"/>
        <v>0</v>
      </c>
      <c r="AL317" s="114">
        <f t="shared" si="115"/>
        <v>0</v>
      </c>
      <c r="AM317" s="114">
        <f t="shared" si="115"/>
        <v>0</v>
      </c>
      <c r="AN317" s="114">
        <f t="shared" si="115"/>
        <v>0</v>
      </c>
      <c r="AO317" s="114">
        <f t="shared" si="115"/>
        <v>0</v>
      </c>
      <c r="AP317" s="114">
        <f t="shared" si="115"/>
        <v>0</v>
      </c>
      <c r="AQ317" s="114">
        <f t="shared" si="115"/>
        <v>0</v>
      </c>
      <c r="AR317" s="114">
        <f t="shared" si="115"/>
        <v>0</v>
      </c>
      <c r="AS317" s="114">
        <f t="shared" si="115"/>
        <v>0</v>
      </c>
      <c r="AT317" s="114">
        <f t="shared" si="115"/>
        <v>0</v>
      </c>
      <c r="AU317" s="114">
        <f t="shared" si="115"/>
        <v>0</v>
      </c>
      <c r="AV317" s="94"/>
      <c r="AW317" s="89"/>
    </row>
    <row r="318" spans="1:49" ht="3.9" customHeight="1" x14ac:dyDescent="0.25">
      <c r="A318" s="3"/>
      <c r="B318" s="3"/>
      <c r="C318" s="3"/>
      <c r="D318" s="3"/>
      <c r="E318" s="102"/>
      <c r="F318" s="3"/>
      <c r="G318" s="3"/>
      <c r="H318" s="3"/>
      <c r="I318" s="3"/>
      <c r="J318" s="3"/>
      <c r="K318" s="25"/>
      <c r="L318" s="12"/>
      <c r="M318" s="22"/>
      <c r="N318" s="3"/>
      <c r="O318" s="20"/>
      <c r="P318" s="3"/>
      <c r="Q318" s="3"/>
      <c r="R318" s="3"/>
      <c r="S318" s="3"/>
      <c r="T318" s="3"/>
      <c r="U318" s="3"/>
      <c r="V318" s="3"/>
      <c r="W318" s="49"/>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1"/>
      <c r="AW318" s="3"/>
    </row>
    <row r="319" spans="1:49" s="5" customFormat="1" x14ac:dyDescent="0.25">
      <c r="A319" s="4"/>
      <c r="B319" s="4"/>
      <c r="C319" s="4"/>
      <c r="D319" s="4"/>
      <c r="E319" s="115"/>
      <c r="F319" s="4"/>
      <c r="G319" s="62" t="str">
        <f>структура!$AL$19</f>
        <v>CFout</v>
      </c>
      <c r="H319" s="64" t="str">
        <f>KPI!$E$144</f>
        <v>Оплата процентов по овердрафту</v>
      </c>
      <c r="I319" s="4"/>
      <c r="J319" s="4"/>
      <c r="K319" s="65" t="str">
        <f>IF(H319="","",INDEX(KPI!$H:$H,SUMIFS(KPI!$C:$C,KPI!$E:$E,H319)))</f>
        <v>тыс.руб.</v>
      </c>
      <c r="L319" s="24"/>
      <c r="M319" s="22"/>
      <c r="N319" s="64"/>
      <c r="O319" s="20"/>
      <c r="P319" s="4"/>
      <c r="Q319" s="4"/>
      <c r="R319" s="66">
        <f t="shared" ref="R319" si="116">SUMIFS($W319:$AV319,$W$2:$AV$2,R$2)</f>
        <v>0</v>
      </c>
      <c r="S319" s="4"/>
      <c r="T319" s="66">
        <f t="shared" ref="T319" si="117">SUMIFS($W319:$AV319,$W$2:$AV$2,T$2)</f>
        <v>0</v>
      </c>
      <c r="U319" s="4"/>
      <c r="V319" s="4"/>
      <c r="W319" s="49"/>
      <c r="X319" s="67">
        <v>0</v>
      </c>
      <c r="Y319" s="67">
        <f>IF(AND(Y297&gt;0,Y297&lt;SUM($X317:Y317)-SUM($X319:X319)),Y297,IF(AND(Y297&gt;0,Y297&gt;=SUM($X317:Y317)-SUM($X319:X319)),SUM($X317:Y317)-SUM($X319:X319),0))</f>
        <v>0</v>
      </c>
      <c r="Z319" s="67">
        <f>IF(AND(Z297&gt;0,Z297&lt;SUM($X317:Z317)-SUM($X319:Y319)),Z297,IF(AND(Z297&gt;0,Z297&gt;=SUM($X317:Z317)-SUM($X319:Y319)),SUM($X317:Z317)-SUM($X319:Y319),0))</f>
        <v>0</v>
      </c>
      <c r="AA319" s="67">
        <f>IF(AND(AA297&gt;0,AA297&lt;SUM($X317:AA317)-SUM($X319:Z319)),AA297,IF(AND(AA297&gt;0,AA297&gt;=SUM($X317:AA317)-SUM($X319:Z319)),SUM($X317:AA317)-SUM($X319:Z319),0))</f>
        <v>0</v>
      </c>
      <c r="AB319" s="67">
        <f>IF(AND(AB297&gt;0,AB297&lt;SUM($X317:AB317)-SUM($X319:AA319)),AB297,IF(AND(AB297&gt;0,AB297&gt;=SUM($X317:AB317)-SUM($X319:AA319)),SUM($X317:AB317)-SUM($X319:AA319),0))</f>
        <v>0</v>
      </c>
      <c r="AC319" s="67">
        <f>IF(AND(AC297&gt;0,AC297&lt;SUM($X317:AC317)-SUM($X319:AB319)),AC297,IF(AND(AC297&gt;0,AC297&gt;=SUM($X317:AC317)-SUM($X319:AB319)),SUM($X317:AC317)-SUM($X319:AB319),0))</f>
        <v>0</v>
      </c>
      <c r="AD319" s="67">
        <f>IF(AND(AD297&gt;0,AD297&lt;SUM($X317:AD317)-SUM($X319:AC319)),AD297,IF(AND(AD297&gt;0,AD297&gt;=SUM($X317:AD317)-SUM($X319:AC319)),SUM($X317:AD317)-SUM($X319:AC319),0))</f>
        <v>0</v>
      </c>
      <c r="AE319" s="67">
        <f>IF(AND(AE297&gt;0,AE297&lt;SUM($X317:AE317)-SUM($X319:AD319)),AE297,IF(AND(AE297&gt;0,AE297&gt;=SUM($X317:AE317)-SUM($X319:AD319)),SUM($X317:AE317)-SUM($X319:AD319),0))</f>
        <v>0</v>
      </c>
      <c r="AF319" s="67">
        <f>IF(AND(AF297&gt;0,AF297&lt;SUM($X317:AF317)-SUM($X319:AE319)),AF297,IF(AND(AF297&gt;0,AF297&gt;=SUM($X317:AF317)-SUM($X319:AE319)),SUM($X317:AF317)-SUM($X319:AE319),0))</f>
        <v>0</v>
      </c>
      <c r="AG319" s="67">
        <f>IF(AND(AG297&gt;0,AG297&lt;SUM($X317:AG317)-SUM($X319:AF319)),AG297,IF(AND(AG297&gt;0,AG297&gt;=SUM($X317:AG317)-SUM($X319:AF319)),SUM($X317:AG317)-SUM($X319:AF319),0))</f>
        <v>0</v>
      </c>
      <c r="AH319" s="67">
        <f>IF(AND(AH297&gt;0,AH297&lt;SUM($X317:AH317)-SUM($X319:AG319)),AH297,IF(AND(AH297&gt;0,AH297&gt;=SUM($X317:AH317)-SUM($X319:AG319)),SUM($X317:AH317)-SUM($X319:AG319),0))</f>
        <v>0</v>
      </c>
      <c r="AI319" s="67">
        <f>IF(AND(AI297&gt;0,AI297&lt;SUM($X317:AI317)-SUM($X319:AH319)),AI297,IF(AND(AI297&gt;0,AI297&gt;=SUM($X317:AI317)-SUM($X319:AH319)),SUM($X317:AI317)-SUM($X319:AH319),0))</f>
        <v>0</v>
      </c>
      <c r="AJ319" s="67">
        <f>IF(AND(AJ297&gt;0,AJ297&lt;SUM($X317:AJ317)-SUM($X319:AI319)),AJ297,IF(AND(AJ297&gt;0,AJ297&gt;=SUM($X317:AJ317)-SUM($X319:AI319)),SUM($X317:AJ317)-SUM($X319:AI319),0))</f>
        <v>0</v>
      </c>
      <c r="AK319" s="67">
        <f>IF(AND(AK297&gt;0,AK297&lt;SUM($X317:AK317)-SUM($X319:AJ319)),AK297,IF(AND(AK297&gt;0,AK297&gt;=SUM($X317:AK317)-SUM($X319:AJ319)),SUM($X317:AK317)-SUM($X319:AJ319),0))</f>
        <v>0</v>
      </c>
      <c r="AL319" s="67">
        <f>IF(AND(AL297&gt;0,AL297&lt;SUM($X317:AL317)-SUM($X319:AK319)),AL297,IF(AND(AL297&gt;0,AL297&gt;=SUM($X317:AL317)-SUM($X319:AK319)),SUM($X317:AL317)-SUM($X319:AK319),0))</f>
        <v>0</v>
      </c>
      <c r="AM319" s="67">
        <f>IF(AND(AM297&gt;0,AM297&lt;SUM($X317:AM317)-SUM($X319:AL319)),AM297,IF(AND(AM297&gt;0,AM297&gt;=SUM($X317:AM317)-SUM($X319:AL319)),SUM($X317:AM317)-SUM($X319:AL319),0))</f>
        <v>0</v>
      </c>
      <c r="AN319" s="67">
        <f>IF(AND(AN297&gt;0,AN297&lt;SUM($X317:AN317)-SUM($X319:AM319)),AN297,IF(AND(AN297&gt;0,AN297&gt;=SUM($X317:AN317)-SUM($X319:AM319)),SUM($X317:AN317)-SUM($X319:AM319),0))</f>
        <v>0</v>
      </c>
      <c r="AO319" s="67">
        <f>IF(AND(AO297&gt;0,AO297&lt;SUM($X317:AO317)-SUM($X319:AN319)),AO297,IF(AND(AO297&gt;0,AO297&gt;=SUM($X317:AO317)-SUM($X319:AN319)),SUM($X317:AO317)-SUM($X319:AN319),0))</f>
        <v>0</v>
      </c>
      <c r="AP319" s="67">
        <f>IF(AND(AP297&gt;0,AP297&lt;SUM($X317:AP317)-SUM($X319:AO319)),AP297,IF(AND(AP297&gt;0,AP297&gt;=SUM($X317:AP317)-SUM($X319:AO319)),SUM($X317:AP317)-SUM($X319:AO319),0))</f>
        <v>0</v>
      </c>
      <c r="AQ319" s="67">
        <f>IF(AND(AQ297&gt;0,AQ297&lt;SUM($X317:AQ317)-SUM($X319:AP319)),AQ297,IF(AND(AQ297&gt;0,AQ297&gt;=SUM($X317:AQ317)-SUM($X319:AP319)),SUM($X317:AQ317)-SUM($X319:AP319),0))</f>
        <v>0</v>
      </c>
      <c r="AR319" s="67">
        <f>IF(AND(AR297&gt;0,AR297&lt;SUM($X317:AR317)-SUM($X319:AQ319)),AR297,IF(AND(AR297&gt;0,AR297&gt;=SUM($X317:AR317)-SUM($X319:AQ319)),SUM($X317:AR317)-SUM($X319:AQ319),0))</f>
        <v>0</v>
      </c>
      <c r="AS319" s="67">
        <f>IF(AND(AS297&gt;0,AS297&lt;SUM($X317:AS317)-SUM($X319:AR319)),AS297,IF(AND(AS297&gt;0,AS297&gt;=SUM($X317:AS317)-SUM($X319:AR319)),SUM($X317:AS317)-SUM($X319:AR319),0))</f>
        <v>0</v>
      </c>
      <c r="AT319" s="67">
        <f>IF(AND(AT297&gt;0,AT297&lt;SUM($X317:AT317)-SUM($X319:AS319)),AT297,IF(AND(AT297&gt;0,AT297&gt;=SUM($X317:AT317)-SUM($X319:AS319)),SUM($X317:AT317)-SUM($X319:AS319),0))</f>
        <v>0</v>
      </c>
      <c r="AU319" s="67">
        <f>IF(AND(AU297&gt;0,AU297&lt;SUM($X317:AU317)-SUM($X319:AT319)),AU297,IF(AND(AU297&gt;0,AU297&gt;=SUM($X317:AU317)-SUM($X319:AT319)),SUM($X317:AU317)-SUM($X319:AT319),0))</f>
        <v>0</v>
      </c>
      <c r="AV319" s="43"/>
      <c r="AW319" s="4"/>
    </row>
    <row r="320" spans="1:49" ht="3.9" customHeight="1" x14ac:dyDescent="0.25">
      <c r="A320" s="3"/>
      <c r="B320" s="3"/>
      <c r="C320" s="3"/>
      <c r="D320" s="3"/>
      <c r="E320" s="102"/>
      <c r="F320" s="3"/>
      <c r="G320" s="3"/>
      <c r="H320" s="3"/>
      <c r="I320" s="3"/>
      <c r="J320" s="3"/>
      <c r="K320" s="25"/>
      <c r="L320" s="12"/>
      <c r="M320" s="22"/>
      <c r="N320" s="3"/>
      <c r="O320" s="20"/>
      <c r="P320" s="3"/>
      <c r="Q320" s="3"/>
      <c r="R320" s="3"/>
      <c r="S320" s="3"/>
      <c r="T320" s="3"/>
      <c r="U320" s="3"/>
      <c r="V320" s="3"/>
      <c r="W320" s="49"/>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1"/>
      <c r="AW320" s="3"/>
    </row>
    <row r="321" spans="1:49" s="5" customFormat="1" x14ac:dyDescent="0.25">
      <c r="A321" s="4"/>
      <c r="B321" s="4"/>
      <c r="C321" s="4"/>
      <c r="D321" s="4"/>
      <c r="E321" s="115"/>
      <c r="F321" s="4"/>
      <c r="G321" s="62" t="str">
        <f>структура!$AL$21</f>
        <v>CF</v>
      </c>
      <c r="H321" s="105" t="str">
        <f>KPI!$E$145</f>
        <v>Остаток ДС с уч. овердрафта на конец периода</v>
      </c>
      <c r="I321" s="4"/>
      <c r="J321" s="4"/>
      <c r="K321" s="106" t="str">
        <f>IF(H321="","",INDEX(KPI!$H:$H,SUMIFS(KPI!$C:$C,KPI!$E:$E,H321)))</f>
        <v>тыс.руб.</v>
      </c>
      <c r="L321" s="24"/>
      <c r="M321" s="22"/>
      <c r="N321" s="105"/>
      <c r="O321" s="20"/>
      <c r="P321" s="4"/>
      <c r="Q321" s="4"/>
      <c r="R321" s="108">
        <f>SUMIFS($W321:$AV321,$W$1:$AV$1,12)</f>
        <v>0</v>
      </c>
      <c r="S321" s="4"/>
      <c r="T321" s="108">
        <f>SUMIFS($W321:$AV321,$W$1:$AV$1,24)</f>
        <v>0</v>
      </c>
      <c r="U321" s="4"/>
      <c r="V321" s="4"/>
      <c r="W321" s="49"/>
      <c r="X321" s="109">
        <f>X300+X313-X319</f>
        <v>0</v>
      </c>
      <c r="Y321" s="109">
        <f>X321+Y297+Y313-Y319</f>
        <v>0</v>
      </c>
      <c r="Z321" s="109">
        <f>Y321+Z297+Z313-Z319</f>
        <v>0</v>
      </c>
      <c r="AA321" s="109">
        <f>Z321+AA297+AA313-AA319</f>
        <v>0</v>
      </c>
      <c r="AB321" s="109">
        <f t="shared" ref="AB321" si="118">AA321+AB297+AB313-AB319</f>
        <v>0</v>
      </c>
      <c r="AC321" s="109">
        <f t="shared" ref="AC321:AU321" si="119">AB321+AC297+AC313-AC319</f>
        <v>0</v>
      </c>
      <c r="AD321" s="109">
        <f t="shared" si="119"/>
        <v>0</v>
      </c>
      <c r="AE321" s="109">
        <f t="shared" si="119"/>
        <v>0</v>
      </c>
      <c r="AF321" s="109">
        <f t="shared" si="119"/>
        <v>0</v>
      </c>
      <c r="AG321" s="109">
        <f t="shared" si="119"/>
        <v>0</v>
      </c>
      <c r="AH321" s="109">
        <f t="shared" si="119"/>
        <v>0</v>
      </c>
      <c r="AI321" s="109">
        <f t="shared" si="119"/>
        <v>0</v>
      </c>
      <c r="AJ321" s="109">
        <f t="shared" si="119"/>
        <v>0</v>
      </c>
      <c r="AK321" s="109">
        <f t="shared" si="119"/>
        <v>0</v>
      </c>
      <c r="AL321" s="109">
        <f t="shared" si="119"/>
        <v>0</v>
      </c>
      <c r="AM321" s="109">
        <f t="shared" si="119"/>
        <v>0</v>
      </c>
      <c r="AN321" s="109">
        <f t="shared" si="119"/>
        <v>0</v>
      </c>
      <c r="AO321" s="109">
        <f t="shared" si="119"/>
        <v>0</v>
      </c>
      <c r="AP321" s="109">
        <f t="shared" si="119"/>
        <v>0</v>
      </c>
      <c r="AQ321" s="109">
        <f t="shared" si="119"/>
        <v>0</v>
      </c>
      <c r="AR321" s="109">
        <f t="shared" si="119"/>
        <v>0</v>
      </c>
      <c r="AS321" s="109">
        <f t="shared" si="119"/>
        <v>0</v>
      </c>
      <c r="AT321" s="109">
        <f t="shared" si="119"/>
        <v>0</v>
      </c>
      <c r="AU321" s="109">
        <f t="shared" si="119"/>
        <v>0</v>
      </c>
      <c r="AV321" s="43"/>
      <c r="AW321" s="4"/>
    </row>
    <row r="322" spans="1:49" ht="3.9" customHeight="1" x14ac:dyDescent="0.25">
      <c r="A322" s="3"/>
      <c r="B322" s="3"/>
      <c r="C322" s="3"/>
      <c r="D322" s="3"/>
      <c r="E322" s="102"/>
      <c r="F322" s="3"/>
      <c r="G322" s="3"/>
      <c r="H322" s="3"/>
      <c r="I322" s="3"/>
      <c r="J322" s="3"/>
      <c r="K322" s="25"/>
      <c r="L322" s="12"/>
      <c r="M322" s="22"/>
      <c r="N322" s="3"/>
      <c r="O322" s="20"/>
      <c r="P322" s="3"/>
      <c r="Q322" s="3"/>
      <c r="R322" s="3"/>
      <c r="S322" s="3"/>
      <c r="T322" s="3"/>
      <c r="U322" s="3"/>
      <c r="V322" s="3"/>
      <c r="W322" s="49"/>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1"/>
      <c r="AW322" s="3"/>
    </row>
    <row r="323" spans="1:49" s="95" customFormat="1" x14ac:dyDescent="0.25">
      <c r="A323" s="89"/>
      <c r="B323" s="89"/>
      <c r="C323" s="89"/>
      <c r="D323" s="89"/>
      <c r="E323" s="102"/>
      <c r="F323" s="89"/>
      <c r="G323" s="88"/>
      <c r="H323" s="90" t="str">
        <f>KPI!$E$146</f>
        <v>Начисл. %-нтов по овердрафту на конец периода</v>
      </c>
      <c r="I323" s="89"/>
      <c r="J323" s="89"/>
      <c r="K323" s="91" t="str">
        <f>IF(H323="","",INDEX(KPI!$H:$H,SUMIFS(KPI!$C:$C,KPI!$E:$E,H323)))</f>
        <v>тыс.руб.</v>
      </c>
      <c r="L323" s="25"/>
      <c r="M323" s="119"/>
      <c r="N323" s="90"/>
      <c r="O323" s="117"/>
      <c r="P323" s="89"/>
      <c r="Q323" s="89"/>
      <c r="R323" s="92">
        <f t="shared" ref="R323" si="120">SUMIFS($W323:$AV323,$W$2:$AV$2,R$2)</f>
        <v>0</v>
      </c>
      <c r="S323" s="89"/>
      <c r="T323" s="92">
        <f t="shared" ref="T323" si="121">SUMIFS($W323:$AV323,$W$2:$AV$2,T$2)</f>
        <v>0</v>
      </c>
      <c r="U323" s="89"/>
      <c r="V323" s="89"/>
      <c r="W323" s="116"/>
      <c r="X323" s="93">
        <f>SUM($X317:X317)-SUM($X319:X319)</f>
        <v>0</v>
      </c>
      <c r="Y323" s="93">
        <f>SUM($X317:Y317)-SUM($X319:Y319)</f>
        <v>0</v>
      </c>
      <c r="Z323" s="93">
        <f>SUM($X317:Z317)-SUM($X319:Z319)</f>
        <v>0</v>
      </c>
      <c r="AA323" s="93">
        <f>SUM($X317:AA317)-SUM($X319:AA319)</f>
        <v>0</v>
      </c>
      <c r="AB323" s="93">
        <f>SUM($X317:AB317)-SUM($X319:AB319)</f>
        <v>0</v>
      </c>
      <c r="AC323" s="93">
        <f>SUM($X317:AC317)-SUM($X319:AC319)</f>
        <v>0</v>
      </c>
      <c r="AD323" s="93">
        <f>SUM($X317:AD317)-SUM($X319:AD319)</f>
        <v>0</v>
      </c>
      <c r="AE323" s="93">
        <f>SUM($X317:AE317)-SUM($X319:AE319)</f>
        <v>0</v>
      </c>
      <c r="AF323" s="93">
        <f>SUM($X317:AF317)-SUM($X319:AF319)</f>
        <v>0</v>
      </c>
      <c r="AG323" s="93">
        <f>SUM($X317:AG317)-SUM($X319:AG319)</f>
        <v>0</v>
      </c>
      <c r="AH323" s="93">
        <f>SUM($X317:AH317)-SUM($X319:AH319)</f>
        <v>0</v>
      </c>
      <c r="AI323" s="93">
        <f>SUM($X317:AI317)-SUM($X319:AI319)</f>
        <v>0</v>
      </c>
      <c r="AJ323" s="93">
        <f>SUM($X317:AJ317)-SUM($X319:AJ319)</f>
        <v>0</v>
      </c>
      <c r="AK323" s="93">
        <f>SUM($X317:AK317)-SUM($X319:AK319)</f>
        <v>0</v>
      </c>
      <c r="AL323" s="93">
        <f>SUM($X317:AL317)-SUM($X319:AL319)</f>
        <v>0</v>
      </c>
      <c r="AM323" s="93">
        <f>SUM($X317:AM317)-SUM($X319:AM319)</f>
        <v>0</v>
      </c>
      <c r="AN323" s="93">
        <f>SUM($X317:AN317)-SUM($X319:AN319)</f>
        <v>0</v>
      </c>
      <c r="AO323" s="93">
        <f>SUM($X317:AO317)-SUM($X319:AO319)</f>
        <v>0</v>
      </c>
      <c r="AP323" s="93">
        <f>SUM($X317:AP317)-SUM($X319:AP319)</f>
        <v>0</v>
      </c>
      <c r="AQ323" s="93">
        <f>SUM($X317:AQ317)-SUM($X319:AQ319)</f>
        <v>0</v>
      </c>
      <c r="AR323" s="93">
        <f>SUM($X317:AR317)-SUM($X319:AR319)</f>
        <v>0</v>
      </c>
      <c r="AS323" s="93">
        <f>SUM($X317:AS317)-SUM($X319:AS319)</f>
        <v>0</v>
      </c>
      <c r="AT323" s="93">
        <f>SUM($X317:AT317)-SUM($X319:AT319)</f>
        <v>0</v>
      </c>
      <c r="AU323" s="93">
        <f>SUM($X317:AU317)-SUM($X319:AU319)</f>
        <v>0</v>
      </c>
      <c r="AV323" s="94"/>
      <c r="AW323" s="89"/>
    </row>
    <row r="324" spans="1:49" ht="3.9" customHeight="1" x14ac:dyDescent="0.25">
      <c r="A324" s="3"/>
      <c r="B324" s="3"/>
      <c r="C324" s="3"/>
      <c r="D324" s="3"/>
      <c r="E324" s="102"/>
      <c r="F324" s="3"/>
      <c r="G324" s="3"/>
      <c r="H324" s="8"/>
      <c r="I324" s="3"/>
      <c r="J324" s="3"/>
      <c r="K324" s="25"/>
      <c r="L324" s="12"/>
      <c r="M324" s="22"/>
      <c r="N324" s="3"/>
      <c r="O324" s="20"/>
      <c r="P324" s="3"/>
      <c r="Q324" s="3"/>
      <c r="R324" s="8"/>
      <c r="S324" s="3"/>
      <c r="T324" s="8"/>
      <c r="U324" s="3"/>
      <c r="V324" s="3"/>
      <c r="W324" s="49"/>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1"/>
      <c r="AW324" s="3"/>
    </row>
    <row r="325" spans="1:49" ht="8.1" customHeight="1" x14ac:dyDescent="0.25">
      <c r="A325" s="3"/>
      <c r="B325" s="3"/>
      <c r="C325" s="3"/>
      <c r="D325" s="3"/>
      <c r="E325" s="102"/>
      <c r="F325" s="3"/>
      <c r="G325" s="3"/>
      <c r="H325" s="3"/>
      <c r="I325" s="3"/>
      <c r="J325" s="3"/>
      <c r="K325" s="25"/>
      <c r="L325" s="12"/>
      <c r="M325" s="22"/>
      <c r="N325" s="3"/>
      <c r="O325" s="20"/>
      <c r="P325" s="3"/>
      <c r="Q325" s="3"/>
      <c r="R325" s="3"/>
      <c r="S325" s="3"/>
      <c r="T325" s="3"/>
      <c r="U325" s="3"/>
      <c r="V325" s="3"/>
      <c r="W325" s="49"/>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1"/>
      <c r="AW325" s="3"/>
    </row>
    <row r="326" spans="1:49" x14ac:dyDescent="0.25">
      <c r="A326" s="3"/>
      <c r="B326" s="3"/>
      <c r="C326" s="3"/>
      <c r="D326" s="3"/>
      <c r="E326" s="102"/>
      <c r="F326" s="3"/>
      <c r="G326" s="88"/>
      <c r="H326" s="4" t="str">
        <f>KPI!$E$161</f>
        <v>Ставка налога на прибыль</v>
      </c>
      <c r="I326" s="4"/>
      <c r="J326" s="4"/>
      <c r="K326" s="24" t="str">
        <f>IF(H326="","",INDEX(KPI!$H:$H,SUMIFS(KPI!$C:$C,KPI!$E:$E,H326)))</f>
        <v>%</v>
      </c>
      <c r="L326" s="24"/>
      <c r="M326" s="22" t="s">
        <v>1</v>
      </c>
      <c r="N326" s="97"/>
      <c r="O326" s="20"/>
      <c r="P326" s="3"/>
      <c r="Q326" s="3"/>
      <c r="R326" s="3"/>
      <c r="S326" s="3"/>
      <c r="T326" s="3"/>
      <c r="U326" s="3"/>
      <c r="V326" s="3"/>
      <c r="W326" s="49"/>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1"/>
      <c r="AW326" s="3"/>
    </row>
    <row r="327" spans="1:49" x14ac:dyDescent="0.25">
      <c r="A327" s="3"/>
      <c r="B327" s="3"/>
      <c r="C327" s="3"/>
      <c r="D327" s="3"/>
      <c r="E327" s="102"/>
      <c r="F327" s="3"/>
      <c r="G327" s="3"/>
      <c r="H327" s="3"/>
      <c r="I327" s="3"/>
      <c r="J327" s="3"/>
      <c r="K327" s="25"/>
      <c r="L327" s="12"/>
      <c r="M327" s="22"/>
      <c r="N327" s="3"/>
      <c r="O327" s="20"/>
      <c r="P327" s="3"/>
      <c r="Q327" s="3"/>
      <c r="R327" s="3"/>
      <c r="S327" s="3"/>
      <c r="T327" s="3"/>
      <c r="U327" s="3"/>
      <c r="V327" s="3"/>
      <c r="W327" s="49"/>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1"/>
      <c r="AW327" s="3"/>
    </row>
    <row r="328" spans="1:49" x14ac:dyDescent="0.25">
      <c r="A328" s="3"/>
      <c r="B328" s="3"/>
      <c r="C328" s="3"/>
      <c r="D328" s="3"/>
      <c r="E328" s="102"/>
      <c r="F328" s="3"/>
      <c r="G328" s="3"/>
      <c r="H328" s="3"/>
      <c r="I328" s="3"/>
      <c r="J328" s="3"/>
      <c r="K328" s="25"/>
      <c r="L328" s="12"/>
      <c r="M328" s="22"/>
      <c r="N328" s="3"/>
      <c r="O328" s="20"/>
      <c r="P328" s="3"/>
      <c r="Q328" s="3"/>
      <c r="R328" s="3"/>
      <c r="S328" s="3"/>
      <c r="T328" s="3"/>
      <c r="U328" s="3"/>
      <c r="V328" s="3"/>
      <c r="W328" s="49"/>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1"/>
      <c r="AW328" s="3"/>
    </row>
    <row r="329" spans="1:49" x14ac:dyDescent="0.25">
      <c r="A329" s="3"/>
      <c r="B329" s="3"/>
      <c r="C329" s="3"/>
      <c r="D329" s="3"/>
      <c r="E329" s="102"/>
      <c r="F329" s="3"/>
      <c r="G329" s="3"/>
      <c r="H329" s="3"/>
      <c r="I329" s="3"/>
      <c r="J329" s="3"/>
      <c r="K329" s="25"/>
      <c r="L329" s="12"/>
      <c r="M329" s="22"/>
      <c r="N329" s="3"/>
      <c r="O329" s="20"/>
      <c r="P329" s="3"/>
      <c r="Q329" s="3"/>
      <c r="R329" s="3"/>
      <c r="S329" s="3"/>
      <c r="T329" s="3"/>
      <c r="U329" s="3"/>
      <c r="V329" s="3"/>
      <c r="W329" s="49"/>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1"/>
      <c r="AW329" s="3"/>
    </row>
    <row r="330" spans="1:49" x14ac:dyDescent="0.25">
      <c r="A330" s="3"/>
      <c r="B330" s="3"/>
      <c r="C330" s="3"/>
      <c r="D330" s="3"/>
      <c r="E330" s="102"/>
      <c r="F330" s="3"/>
      <c r="G330" s="3"/>
      <c r="H330" s="3"/>
      <c r="I330" s="3"/>
      <c r="J330" s="3"/>
      <c r="K330" s="25"/>
      <c r="L330" s="12"/>
      <c r="M330" s="22"/>
      <c r="N330" s="3"/>
      <c r="O330" s="20"/>
      <c r="P330" s="3"/>
      <c r="Q330" s="3"/>
      <c r="R330" s="3"/>
      <c r="S330" s="3"/>
      <c r="T330" s="3"/>
      <c r="U330" s="3"/>
      <c r="V330" s="3"/>
      <c r="W330" s="49"/>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1"/>
      <c r="AW330" s="3"/>
    </row>
    <row r="331" spans="1:49" x14ac:dyDescent="0.25">
      <c r="A331" s="3"/>
      <c r="B331" s="3"/>
      <c r="C331" s="3"/>
      <c r="D331" s="3"/>
      <c r="E331" s="102"/>
      <c r="F331" s="3"/>
      <c r="G331" s="3"/>
      <c r="H331" s="3"/>
      <c r="I331" s="3"/>
      <c r="J331" s="3"/>
      <c r="K331" s="25"/>
      <c r="L331" s="12"/>
      <c r="M331" s="22"/>
      <c r="N331" s="3"/>
      <c r="O331" s="20"/>
      <c r="P331" s="3"/>
      <c r="Q331" s="3"/>
      <c r="R331" s="3"/>
      <c r="S331" s="3"/>
      <c r="T331" s="3"/>
      <c r="U331" s="3"/>
      <c r="V331" s="3"/>
      <c r="W331" s="49"/>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1"/>
      <c r="AW331" s="3"/>
    </row>
    <row r="332" spans="1:49" x14ac:dyDescent="0.25">
      <c r="A332" s="3"/>
      <c r="B332" s="3"/>
      <c r="C332" s="3"/>
      <c r="D332" s="3"/>
      <c r="E332" s="102"/>
      <c r="F332" s="3"/>
      <c r="G332" s="3"/>
      <c r="H332" s="3"/>
      <c r="I332" s="3"/>
      <c r="J332" s="3"/>
      <c r="K332" s="25"/>
      <c r="L332" s="12"/>
      <c r="M332" s="22"/>
      <c r="N332" s="3"/>
      <c r="O332" s="20"/>
      <c r="P332" s="3"/>
      <c r="Q332" s="3"/>
      <c r="R332" s="3"/>
      <c r="S332" s="3"/>
      <c r="T332" s="3"/>
      <c r="U332" s="3"/>
      <c r="V332" s="3"/>
      <c r="W332" s="49"/>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1"/>
      <c r="AW332" s="3"/>
    </row>
    <row r="333" spans="1:49" x14ac:dyDescent="0.25">
      <c r="A333" s="3"/>
      <c r="B333" s="3"/>
      <c r="C333" s="3"/>
      <c r="D333" s="3"/>
      <c r="E333" s="102"/>
      <c r="F333" s="3"/>
      <c r="G333" s="3"/>
      <c r="H333" s="3"/>
      <c r="I333" s="3"/>
      <c r="J333" s="3"/>
      <c r="K333" s="25"/>
      <c r="L333" s="12"/>
      <c r="M333" s="22"/>
      <c r="N333" s="3"/>
      <c r="O333" s="20"/>
      <c r="P333" s="3"/>
      <c r="Q333" s="3"/>
      <c r="R333" s="3"/>
      <c r="S333" s="3"/>
      <c r="T333" s="3"/>
      <c r="U333" s="3"/>
      <c r="V333" s="3"/>
      <c r="W333" s="49"/>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1"/>
      <c r="AW333" s="3"/>
    </row>
    <row r="334" spans="1:49" x14ac:dyDescent="0.25">
      <c r="A334" s="3"/>
      <c r="B334" s="3"/>
      <c r="C334" s="3"/>
      <c r="D334" s="3"/>
      <c r="E334" s="102"/>
      <c r="F334" s="3"/>
      <c r="G334" s="3"/>
      <c r="H334" s="3"/>
      <c r="I334" s="3"/>
      <c r="J334" s="3"/>
      <c r="K334" s="25"/>
      <c r="L334" s="12"/>
      <c r="M334" s="22"/>
      <c r="N334" s="3"/>
      <c r="O334" s="20"/>
      <c r="P334" s="3"/>
      <c r="Q334" s="3"/>
      <c r="R334" s="3"/>
      <c r="S334" s="3"/>
      <c r="T334" s="3"/>
      <c r="U334" s="3"/>
      <c r="V334" s="3"/>
      <c r="W334" s="49"/>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1"/>
      <c r="AW334" s="3"/>
    </row>
    <row r="335" spans="1:49" x14ac:dyDescent="0.25">
      <c r="A335" s="3"/>
      <c r="B335" s="3"/>
      <c r="C335" s="3"/>
      <c r="D335" s="3"/>
      <c r="E335" s="102"/>
      <c r="F335" s="3"/>
      <c r="G335" s="3"/>
      <c r="H335" s="3"/>
      <c r="I335" s="3"/>
      <c r="J335" s="3"/>
      <c r="K335" s="25"/>
      <c r="L335" s="12"/>
      <c r="M335" s="22"/>
      <c r="N335" s="3"/>
      <c r="O335" s="20"/>
      <c r="P335" s="3"/>
      <c r="Q335" s="3"/>
      <c r="R335" s="3"/>
      <c r="S335" s="3"/>
      <c r="T335" s="3"/>
      <c r="U335" s="3"/>
      <c r="V335" s="3"/>
      <c r="W335" s="49"/>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1"/>
      <c r="AW335" s="3"/>
    </row>
    <row r="336" spans="1:49" x14ac:dyDescent="0.25">
      <c r="A336" s="3"/>
      <c r="B336" s="3"/>
      <c r="C336" s="3"/>
      <c r="D336" s="3"/>
      <c r="E336" s="102"/>
      <c r="F336" s="3"/>
      <c r="G336" s="3"/>
      <c r="H336" s="3"/>
      <c r="I336" s="3"/>
      <c r="J336" s="3"/>
      <c r="K336" s="25"/>
      <c r="L336" s="12"/>
      <c r="M336" s="22"/>
      <c r="N336" s="3"/>
      <c r="O336" s="20"/>
      <c r="P336" s="3"/>
      <c r="Q336" s="3"/>
      <c r="R336" s="3"/>
      <c r="S336" s="3"/>
      <c r="T336" s="3"/>
      <c r="U336" s="3"/>
      <c r="V336" s="3"/>
      <c r="W336" s="49"/>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1"/>
      <c r="AW336" s="3"/>
    </row>
    <row r="337" spans="1:49" x14ac:dyDescent="0.25">
      <c r="A337" s="3"/>
      <c r="B337" s="3"/>
      <c r="C337" s="3"/>
      <c r="D337" s="3"/>
      <c r="E337" s="102"/>
      <c r="F337" s="3"/>
      <c r="G337" s="3"/>
      <c r="H337" s="3"/>
      <c r="I337" s="3"/>
      <c r="J337" s="3"/>
      <c r="K337" s="25"/>
      <c r="L337" s="12"/>
      <c r="M337" s="22"/>
      <c r="N337" s="3"/>
      <c r="O337" s="20"/>
      <c r="P337" s="3"/>
      <c r="Q337" s="3"/>
      <c r="R337" s="3"/>
      <c r="S337" s="3"/>
      <c r="T337" s="3"/>
      <c r="U337" s="3"/>
      <c r="V337" s="3"/>
      <c r="W337" s="49"/>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1"/>
      <c r="AW337" s="3"/>
    </row>
  </sheetData>
  <conditionalFormatting sqref="N12">
    <cfRule type="containsBlanks" dxfId="735" priority="65">
      <formula>LEN(TRIM(N12))=0</formula>
    </cfRule>
  </conditionalFormatting>
  <conditionalFormatting sqref="R15">
    <cfRule type="containsBlanks" dxfId="734" priority="62">
      <formula>LEN(TRIM(R15))=0</formula>
    </cfRule>
  </conditionalFormatting>
  <conditionalFormatting sqref="N33">
    <cfRule type="containsBlanks" dxfId="733" priority="57">
      <formula>LEN(TRIM(N33))=0</formula>
    </cfRule>
  </conditionalFormatting>
  <conditionalFormatting sqref="R18:R28">
    <cfRule type="containsBlanks" dxfId="732" priority="61">
      <formula>LEN(TRIM(R18))=0</formula>
    </cfRule>
  </conditionalFormatting>
  <conditionalFormatting sqref="T15">
    <cfRule type="containsBlanks" dxfId="731" priority="60">
      <formula>LEN(TRIM(T15))=0</formula>
    </cfRule>
  </conditionalFormatting>
  <conditionalFormatting sqref="X33:AC33">
    <cfRule type="containsBlanks" dxfId="730" priority="56">
      <formula>LEN(TRIM(X33))=0</formula>
    </cfRule>
  </conditionalFormatting>
  <conditionalFormatting sqref="T18:T28">
    <cfRule type="containsBlanks" dxfId="729" priority="58">
      <formula>LEN(TRIM(T18))=0</formula>
    </cfRule>
  </conditionalFormatting>
  <conditionalFormatting sqref="N39">
    <cfRule type="containsBlanks" dxfId="728" priority="55">
      <formula>LEN(TRIM(N39))=0</formula>
    </cfRule>
  </conditionalFormatting>
  <conditionalFormatting sqref="N45">
    <cfRule type="containsBlanks" dxfId="727" priority="54">
      <formula>LEN(TRIM(N45))=0</formula>
    </cfRule>
  </conditionalFormatting>
  <conditionalFormatting sqref="X45:AU45">
    <cfRule type="containsBlanks" dxfId="726" priority="53">
      <formula>LEN(TRIM(X45))=0</formula>
    </cfRule>
  </conditionalFormatting>
  <conditionalFormatting sqref="N43">
    <cfRule type="containsBlanks" dxfId="725" priority="52">
      <formula>LEN(TRIM(N43))=0</formula>
    </cfRule>
  </conditionalFormatting>
  <conditionalFormatting sqref="Y45:AU45">
    <cfRule type="expression" dxfId="724" priority="51">
      <formula>Y$1&gt;$N$43</formula>
    </cfRule>
  </conditionalFormatting>
  <conditionalFormatting sqref="N51">
    <cfRule type="containsBlanks" dxfId="723" priority="50">
      <formula>LEN(TRIM(N51))=0</formula>
    </cfRule>
  </conditionalFormatting>
  <conditionalFormatting sqref="N53">
    <cfRule type="containsBlanks" dxfId="722" priority="49">
      <formula>LEN(TRIM(N53))=0</formula>
    </cfRule>
  </conditionalFormatting>
  <conditionalFormatting sqref="N55">
    <cfRule type="containsBlanks" dxfId="721" priority="48">
      <formula>LEN(TRIM(N55))=0</formula>
    </cfRule>
  </conditionalFormatting>
  <conditionalFormatting sqref="N57">
    <cfRule type="containsBlanks" dxfId="720" priority="47">
      <formula>LEN(TRIM(N57))=0</formula>
    </cfRule>
  </conditionalFormatting>
  <conditionalFormatting sqref="N63">
    <cfRule type="containsBlanks" dxfId="719" priority="44">
      <formula>LEN(TRIM(N63))=0</formula>
    </cfRule>
  </conditionalFormatting>
  <conditionalFormatting sqref="N79">
    <cfRule type="containsBlanks" dxfId="718" priority="42">
      <formula>LEN(TRIM(N79))=0</formula>
    </cfRule>
  </conditionalFormatting>
  <conditionalFormatting sqref="N68:N78">
    <cfRule type="containsBlanks" dxfId="717" priority="43">
      <formula>LEN(TRIM(N68))=0</formula>
    </cfRule>
  </conditionalFormatting>
  <conditionalFormatting sqref="N82">
    <cfRule type="containsBlanks" dxfId="716" priority="41">
      <formula>LEN(TRIM(N82))=0</formula>
    </cfRule>
  </conditionalFormatting>
  <conditionalFormatting sqref="N87">
    <cfRule type="containsBlanks" dxfId="715" priority="40">
      <formula>LEN(TRIM(N87))=0</formula>
    </cfRule>
  </conditionalFormatting>
  <conditionalFormatting sqref="N92">
    <cfRule type="containsBlanks" dxfId="714" priority="39">
      <formula>LEN(TRIM(N92))=0</formula>
    </cfRule>
  </conditionalFormatting>
  <conditionalFormatting sqref="N103">
    <cfRule type="containsBlanks" dxfId="713" priority="38">
      <formula>LEN(TRIM(N103))=0</formula>
    </cfRule>
  </conditionalFormatting>
  <conditionalFormatting sqref="N108">
    <cfRule type="containsBlanks" dxfId="712" priority="37">
      <formula>LEN(TRIM(N108))=0</formula>
    </cfRule>
  </conditionalFormatting>
  <conditionalFormatting sqref="N113">
    <cfRule type="containsBlanks" dxfId="711" priority="36">
      <formula>LEN(TRIM(N113))=0</formula>
    </cfRule>
  </conditionalFormatting>
  <conditionalFormatting sqref="N118">
    <cfRule type="containsBlanks" dxfId="710" priority="35">
      <formula>LEN(TRIM(N118))=0</formula>
    </cfRule>
  </conditionalFormatting>
  <conditionalFormatting sqref="N123">
    <cfRule type="containsBlanks" dxfId="709" priority="34">
      <formula>LEN(TRIM(N123))=0</formula>
    </cfRule>
  </conditionalFormatting>
  <conditionalFormatting sqref="N128">
    <cfRule type="containsBlanks" dxfId="708" priority="33">
      <formula>LEN(TRIM(N128))=0</formula>
    </cfRule>
  </conditionalFormatting>
  <conditionalFormatting sqref="N133">
    <cfRule type="containsBlanks" dxfId="707" priority="32">
      <formula>LEN(TRIM(N133))=0</formula>
    </cfRule>
  </conditionalFormatting>
  <conditionalFormatting sqref="N138">
    <cfRule type="containsBlanks" dxfId="706" priority="31">
      <formula>LEN(TRIM(N138))=0</formula>
    </cfRule>
  </conditionalFormatting>
  <conditionalFormatting sqref="N143">
    <cfRule type="containsBlanks" dxfId="705" priority="30">
      <formula>LEN(TRIM(N143))=0</formula>
    </cfRule>
  </conditionalFormatting>
  <conditionalFormatting sqref="N148">
    <cfRule type="containsBlanks" dxfId="704" priority="29">
      <formula>LEN(TRIM(N148))=0</formula>
    </cfRule>
  </conditionalFormatting>
  <conditionalFormatting sqref="N153">
    <cfRule type="containsBlanks" dxfId="703" priority="28">
      <formula>LEN(TRIM(N153))=0</formula>
    </cfRule>
  </conditionalFormatting>
  <conditionalFormatting sqref="N158">
    <cfRule type="containsBlanks" dxfId="702" priority="27">
      <formula>LEN(TRIM(N158))=0</formula>
    </cfRule>
  </conditionalFormatting>
  <conditionalFormatting sqref="N163">
    <cfRule type="containsBlanks" dxfId="701" priority="26">
      <formula>LEN(TRIM(N163))=0</formula>
    </cfRule>
  </conditionalFormatting>
  <conditionalFormatting sqref="N168">
    <cfRule type="containsBlanks" dxfId="700" priority="25">
      <formula>LEN(TRIM(N168))=0</formula>
    </cfRule>
  </conditionalFormatting>
  <conditionalFormatting sqref="N173">
    <cfRule type="containsBlanks" dxfId="699" priority="24">
      <formula>LEN(TRIM(N173))=0</formula>
    </cfRule>
  </conditionalFormatting>
  <conditionalFormatting sqref="N178">
    <cfRule type="containsBlanks" dxfId="698" priority="23">
      <formula>LEN(TRIM(N178))=0</formula>
    </cfRule>
  </conditionalFormatting>
  <conditionalFormatting sqref="N183">
    <cfRule type="containsBlanks" dxfId="697" priority="22">
      <formula>LEN(TRIM(N183))=0</formula>
    </cfRule>
  </conditionalFormatting>
  <conditionalFormatting sqref="N188">
    <cfRule type="containsBlanks" dxfId="696" priority="21">
      <formula>LEN(TRIM(N188))=0</formula>
    </cfRule>
  </conditionalFormatting>
  <conditionalFormatting sqref="N193">
    <cfRule type="containsBlanks" dxfId="695" priority="20">
      <formula>LEN(TRIM(N193))=0</formula>
    </cfRule>
  </conditionalFormatting>
  <conditionalFormatting sqref="N198">
    <cfRule type="containsBlanks" dxfId="694" priority="19">
      <formula>LEN(TRIM(N198))=0</formula>
    </cfRule>
  </conditionalFormatting>
  <conditionalFormatting sqref="N203">
    <cfRule type="containsBlanks" dxfId="693" priority="18">
      <formula>LEN(TRIM(N203))=0</formula>
    </cfRule>
  </conditionalFormatting>
  <conditionalFormatting sqref="N208">
    <cfRule type="containsBlanks" dxfId="692" priority="17">
      <formula>LEN(TRIM(N208))=0</formula>
    </cfRule>
  </conditionalFormatting>
  <conditionalFormatting sqref="X234:AU245">
    <cfRule type="containsBlanks" dxfId="691" priority="11">
      <formula>LEN(TRIM(X234))=0</formula>
    </cfRule>
  </conditionalFormatting>
  <conditionalFormatting sqref="N219 N221 N223 N225 N227">
    <cfRule type="containsBlanks" dxfId="690" priority="16">
      <formula>LEN(TRIM(N219))=0</formula>
    </cfRule>
  </conditionalFormatting>
  <conditionalFormatting sqref="X246:AU246">
    <cfRule type="containsBlanks" dxfId="689" priority="10">
      <formula>LEN(TRIM(X246))=0</formula>
    </cfRule>
  </conditionalFormatting>
  <conditionalFormatting sqref="X249:AU256">
    <cfRule type="containsBlanks" dxfId="688" priority="9">
      <formula>LEN(TRIM(X249))=0</formula>
    </cfRule>
  </conditionalFormatting>
  <conditionalFormatting sqref="X258:AU265">
    <cfRule type="containsBlanks" dxfId="687" priority="8">
      <formula>LEN(TRIM(X258))=0</formula>
    </cfRule>
  </conditionalFormatting>
  <conditionalFormatting sqref="N267">
    <cfRule type="containsBlanks" dxfId="686" priority="7">
      <formula>LEN(TRIM(N267))=0</formula>
    </cfRule>
  </conditionalFormatting>
  <conditionalFormatting sqref="N282">
    <cfRule type="containsBlanks" dxfId="685" priority="5">
      <formula>LEN(TRIM(N282))=0</formula>
    </cfRule>
  </conditionalFormatting>
  <conditionalFormatting sqref="N277">
    <cfRule type="containsBlanks" dxfId="684" priority="4">
      <formula>LEN(TRIM(N277))=0</formula>
    </cfRule>
  </conditionalFormatting>
  <conditionalFormatting sqref="R297:AU297 R300:AU300">
    <cfRule type="cellIs" dxfId="683" priority="3" operator="lessThan">
      <formula>0</formula>
    </cfRule>
  </conditionalFormatting>
  <conditionalFormatting sqref="N304">
    <cfRule type="containsBlanks" dxfId="682" priority="2">
      <formula>LEN(TRIM(N304))=0</formula>
    </cfRule>
  </conditionalFormatting>
  <conditionalFormatting sqref="N326">
    <cfRule type="containsBlanks" dxfId="681" priority="1">
      <formula>LEN(TRIM(N326))=0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структура!$E$11:$E$60</xm:f>
          </x14:formula1>
          <xm:sqref>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W195"/>
  <sheetViews>
    <sheetView workbookViewId="0">
      <pane xSplit="21" ySplit="10" topLeftCell="V11"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4" width="1.6640625" style="2" customWidth="1"/>
    <col min="5" max="5" width="5.44140625" style="122" bestFit="1" customWidth="1"/>
    <col min="6" max="6" width="1.6640625" style="2" customWidth="1"/>
    <col min="7" max="7" width="5" style="2" bestFit="1" customWidth="1"/>
    <col min="8" max="8" width="36.109375" style="2" bestFit="1" customWidth="1"/>
    <col min="9" max="10" width="1.6640625" style="2" customWidth="1"/>
    <col min="11" max="11" width="7.33203125" style="26" bestFit="1" customWidth="1"/>
    <col min="12" max="12" width="0.88671875" style="1" customWidth="1"/>
    <col min="13" max="15" width="0.88671875" style="21" customWidth="1"/>
    <col min="16" max="17" width="0.8867187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120"/>
      <c r="F1" s="3"/>
      <c r="G1" s="3"/>
      <c r="H1" s="3"/>
      <c r="I1" s="3"/>
      <c r="J1" s="3"/>
      <c r="K1" s="25"/>
      <c r="L1" s="12"/>
      <c r="M1" s="20"/>
      <c r="N1" s="20"/>
      <c r="O1" s="20"/>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120"/>
      <c r="F2" s="3"/>
      <c r="G2" s="3"/>
      <c r="H2" s="3"/>
      <c r="I2" s="3"/>
      <c r="J2" s="3"/>
      <c r="K2" s="25"/>
      <c r="L2" s="12"/>
      <c r="M2" s="20"/>
      <c r="N2" s="20"/>
      <c r="O2" s="20"/>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4" t="str">
        <f>методология!$E$4</f>
        <v>Финмодель + Бюджетная модель</v>
      </c>
      <c r="D3" s="3"/>
      <c r="E3" s="102"/>
      <c r="F3" s="3"/>
      <c r="G3" s="3"/>
      <c r="H3" s="3"/>
      <c r="I3" s="3"/>
      <c r="J3" s="3"/>
      <c r="K3" s="25"/>
      <c r="L3" s="12"/>
      <c r="M3" s="20"/>
      <c r="N3" s="20"/>
      <c r="O3" s="20"/>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4" t="str">
        <f>методология!$E$5</f>
        <v>Деятельность: строительная</v>
      </c>
      <c r="D4" s="3"/>
      <c r="E4" s="102"/>
      <c r="F4" s="3"/>
      <c r="G4" s="3"/>
      <c r="H4" s="3"/>
      <c r="I4" s="3"/>
      <c r="J4" s="3"/>
      <c r="K4" s="25"/>
      <c r="L4" s="12"/>
      <c r="M4" s="20"/>
      <c r="N4" s="20"/>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102"/>
      <c r="F5" s="3"/>
      <c r="G5" s="3"/>
      <c r="H5" s="3"/>
      <c r="I5" s="3"/>
      <c r="J5" s="3"/>
      <c r="K5" s="25"/>
      <c r="L5" s="12"/>
      <c r="M5" s="20"/>
      <c r="N5" s="20"/>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4"/>
      <c r="D6" s="3"/>
      <c r="E6" s="102"/>
      <c r="F6" s="3"/>
      <c r="G6" s="4" t="s">
        <v>536</v>
      </c>
      <c r="H6" s="4"/>
      <c r="I6" s="3"/>
      <c r="J6" s="3"/>
      <c r="K6" s="25"/>
      <c r="L6" s="12"/>
      <c r="M6" s="20"/>
      <c r="N6" s="20"/>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102"/>
      <c r="F7" s="3"/>
      <c r="G7" s="3"/>
      <c r="H7" s="3"/>
      <c r="I7" s="3"/>
      <c r="J7" s="3"/>
      <c r="K7" s="25"/>
      <c r="L7" s="12"/>
      <c r="M7" s="20"/>
      <c r="N7" s="20"/>
      <c r="O7" s="20"/>
      <c r="P7" s="3"/>
      <c r="Q7" s="3"/>
      <c r="R7" s="3"/>
      <c r="S7" s="3"/>
      <c r="T7" s="3"/>
      <c r="U7" s="3"/>
      <c r="V7" s="3"/>
      <c r="W7" s="22"/>
      <c r="X7" s="27" t="str">
        <f>ФМ_усл!X7</f>
        <v/>
      </c>
      <c r="Y7" s="28" t="str">
        <f>ФМ_усл!Y7</f>
        <v/>
      </c>
      <c r="Z7" s="28" t="str">
        <f>ФМ_усл!Z7</f>
        <v/>
      </c>
      <c r="AA7" s="28" t="str">
        <f>ФМ_усл!AA7</f>
        <v/>
      </c>
      <c r="AB7" s="28" t="str">
        <f>ФМ_усл!AB7</f>
        <v/>
      </c>
      <c r="AC7" s="28" t="str">
        <f>ФМ_усл!AC7</f>
        <v/>
      </c>
      <c r="AD7" s="28" t="str">
        <f>ФМ_усл!AD7</f>
        <v/>
      </c>
      <c r="AE7" s="28" t="str">
        <f>ФМ_усл!AE7</f>
        <v/>
      </c>
      <c r="AF7" s="28" t="str">
        <f>ФМ_усл!AF7</f>
        <v/>
      </c>
      <c r="AG7" s="28" t="str">
        <f>ФМ_усл!AG7</f>
        <v/>
      </c>
      <c r="AH7" s="28" t="str">
        <f>ФМ_усл!AH7</f>
        <v/>
      </c>
      <c r="AI7" s="28" t="str">
        <f>ФМ_усл!AI7</f>
        <v/>
      </c>
      <c r="AJ7" s="28" t="str">
        <f>ФМ_усл!AJ7</f>
        <v/>
      </c>
      <c r="AK7" s="28" t="str">
        <f>ФМ_усл!AK7</f>
        <v/>
      </c>
      <c r="AL7" s="28" t="str">
        <f>ФМ_усл!AL7</f>
        <v/>
      </c>
      <c r="AM7" s="28" t="str">
        <f>ФМ_усл!AM7</f>
        <v/>
      </c>
      <c r="AN7" s="28" t="str">
        <f>ФМ_усл!AN7</f>
        <v/>
      </c>
      <c r="AO7" s="28" t="str">
        <f>ФМ_усл!AO7</f>
        <v/>
      </c>
      <c r="AP7" s="28" t="str">
        <f>ФМ_усл!AP7</f>
        <v/>
      </c>
      <c r="AQ7" s="28" t="str">
        <f>ФМ_усл!AQ7</f>
        <v/>
      </c>
      <c r="AR7" s="28" t="str">
        <f>ФМ_усл!AR7</f>
        <v/>
      </c>
      <c r="AS7" s="28" t="str">
        <f>ФМ_усл!AS7</f>
        <v/>
      </c>
      <c r="AT7" s="28" t="str">
        <f>ФМ_усл!AT7</f>
        <v/>
      </c>
      <c r="AU7" s="28" t="str">
        <f>ФМ_усл!AU7</f>
        <v/>
      </c>
      <c r="AV7" s="3"/>
      <c r="AW7" s="3"/>
    </row>
    <row r="8" spans="1:49" s="5" customFormat="1" x14ac:dyDescent="0.25">
      <c r="A8" s="4"/>
      <c r="B8" s="4"/>
      <c r="C8" s="4"/>
      <c r="D8" s="4"/>
      <c r="E8" s="4"/>
      <c r="F8" s="4"/>
      <c r="G8" s="4"/>
      <c r="H8" s="4" t="str">
        <f>KPI!$E$8</f>
        <v>KPI</v>
      </c>
      <c r="I8" s="4"/>
      <c r="J8" s="4"/>
      <c r="K8" s="25" t="str">
        <f>KPI!$H$8</f>
        <v>ед.изм.</v>
      </c>
      <c r="L8" s="18"/>
      <c r="M8" s="20"/>
      <c r="N8" s="20"/>
      <c r="O8" s="20"/>
      <c r="P8" s="4"/>
      <c r="Q8" s="4"/>
      <c r="R8" s="4" t="str">
        <f>ФМ_усл!R8</f>
        <v>итого 1г</v>
      </c>
      <c r="S8" s="4"/>
      <c r="T8" s="4" t="str">
        <f>ФМ_усл!T8</f>
        <v>итого 2г</v>
      </c>
      <c r="U8" s="4"/>
      <c r="V8" s="4"/>
      <c r="W8" s="22"/>
      <c r="X8" s="27" t="str">
        <f>ФМ_усл!X8</f>
        <v/>
      </c>
      <c r="Y8" s="28" t="str">
        <f>ФМ_усл!Y8</f>
        <v/>
      </c>
      <c r="Z8" s="28" t="str">
        <f>ФМ_усл!Z8</f>
        <v/>
      </c>
      <c r="AA8" s="28" t="str">
        <f>ФМ_усл!AA8</f>
        <v/>
      </c>
      <c r="AB8" s="28" t="str">
        <f>ФМ_усл!AB8</f>
        <v/>
      </c>
      <c r="AC8" s="28" t="str">
        <f>ФМ_усл!AC8</f>
        <v/>
      </c>
      <c r="AD8" s="28" t="str">
        <f>ФМ_усл!AD8</f>
        <v/>
      </c>
      <c r="AE8" s="28" t="str">
        <f>ФМ_усл!AE8</f>
        <v/>
      </c>
      <c r="AF8" s="28" t="str">
        <f>ФМ_усл!AF8</f>
        <v/>
      </c>
      <c r="AG8" s="28" t="str">
        <f>ФМ_усл!AG8</f>
        <v/>
      </c>
      <c r="AH8" s="28" t="str">
        <f>ФМ_усл!AH8</f>
        <v/>
      </c>
      <c r="AI8" s="28" t="str">
        <f>ФМ_усл!AI8</f>
        <v/>
      </c>
      <c r="AJ8" s="28" t="str">
        <f>ФМ_усл!AJ8</f>
        <v/>
      </c>
      <c r="AK8" s="28" t="str">
        <f>ФМ_усл!AK8</f>
        <v/>
      </c>
      <c r="AL8" s="28" t="str">
        <f>ФМ_усл!AL8</f>
        <v/>
      </c>
      <c r="AM8" s="28" t="str">
        <f>ФМ_усл!AM8</f>
        <v/>
      </c>
      <c r="AN8" s="28" t="str">
        <f>ФМ_усл!AN8</f>
        <v/>
      </c>
      <c r="AO8" s="28" t="str">
        <f>ФМ_усл!AO8</f>
        <v/>
      </c>
      <c r="AP8" s="28" t="str">
        <f>ФМ_усл!AP8</f>
        <v/>
      </c>
      <c r="AQ8" s="28" t="str">
        <f>ФМ_усл!AQ8</f>
        <v/>
      </c>
      <c r="AR8" s="28" t="str">
        <f>ФМ_усл!AR8</f>
        <v/>
      </c>
      <c r="AS8" s="28" t="str">
        <f>ФМ_усл!AS8</f>
        <v/>
      </c>
      <c r="AT8" s="28" t="str">
        <f>ФМ_усл!AT8</f>
        <v/>
      </c>
      <c r="AU8" s="28" t="str">
        <f>ФМ_усл!AU8</f>
        <v/>
      </c>
      <c r="AV8" s="4"/>
      <c r="AW8" s="4"/>
    </row>
    <row r="9" spans="1:49" ht="3.9" customHeight="1" thickBot="1" x14ac:dyDescent="0.3">
      <c r="A9" s="3"/>
      <c r="B9" s="3"/>
      <c r="C9" s="3"/>
      <c r="D9" s="3"/>
      <c r="E9" s="120"/>
      <c r="F9" s="3"/>
      <c r="G9" s="3"/>
      <c r="H9" s="29"/>
      <c r="I9" s="3"/>
      <c r="J9" s="3"/>
      <c r="K9" s="30"/>
      <c r="L9" s="12"/>
      <c r="M9" s="20"/>
      <c r="N9" s="20"/>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3"/>
      <c r="C10" s="3"/>
      <c r="D10" s="3"/>
      <c r="E10" s="120"/>
      <c r="F10" s="3"/>
      <c r="G10" s="170"/>
      <c r="H10" s="3"/>
      <c r="I10" s="3"/>
      <c r="J10" s="3"/>
      <c r="K10" s="25"/>
      <c r="L10" s="12"/>
      <c r="M10" s="20"/>
      <c r="N10" s="20"/>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3"/>
      <c r="C11" s="3"/>
      <c r="D11" s="3"/>
      <c r="E11" s="120"/>
      <c r="F11" s="3"/>
      <c r="G11" s="167" t="str">
        <f>$G$13</f>
        <v>P&amp;L</v>
      </c>
      <c r="H11" s="3"/>
      <c r="I11" s="3"/>
      <c r="J11" s="3"/>
      <c r="K11" s="25"/>
      <c r="L11" s="12"/>
      <c r="M11" s="20"/>
      <c r="N11" s="20"/>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3"/>
      <c r="C12" s="3"/>
      <c r="D12" s="3"/>
      <c r="E12" s="120"/>
      <c r="F12" s="3"/>
      <c r="G12" s="167" t="str">
        <f>$G$13</f>
        <v>P&amp;L</v>
      </c>
      <c r="H12" s="3"/>
      <c r="I12" s="3"/>
      <c r="J12" s="3"/>
      <c r="K12" s="25"/>
      <c r="L12" s="12"/>
      <c r="M12" s="20"/>
      <c r="N12" s="20"/>
      <c r="O12" s="20"/>
      <c r="P12" s="3"/>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4"/>
      <c r="C13" s="4"/>
      <c r="D13" s="4"/>
      <c r="E13" s="121" t="str">
        <f>структура!$AL$22</f>
        <v>без НДС</v>
      </c>
      <c r="F13" s="4"/>
      <c r="G13" s="62" t="str">
        <f>структура!$AL$24</f>
        <v>P&amp;L</v>
      </c>
      <c r="H13" s="38" t="str">
        <f>KPI!$E$147</f>
        <v>Выручка</v>
      </c>
      <c r="I13" s="4"/>
      <c r="J13" s="4"/>
      <c r="K13" s="39" t="str">
        <f>IF(H13="","",INDEX(KPI!$H:$H,SUMIFS(KPI!$C:$C,KPI!$E:$E,H13)))</f>
        <v>тыс.руб.</v>
      </c>
      <c r="L13" s="24"/>
      <c r="M13" s="20"/>
      <c r="N13" s="20"/>
      <c r="O13" s="20"/>
      <c r="P13" s="4"/>
      <c r="Q13" s="4"/>
      <c r="R13" s="47">
        <f>SUMIFS($W13:$AV13,$W$2:$AV$2,R$2)</f>
        <v>0</v>
      </c>
      <c r="S13" s="4"/>
      <c r="T13" s="47">
        <f>SUMIFS($W13:$AV13,$W$2:$AV$2,T$2)</f>
        <v>0</v>
      </c>
      <c r="U13" s="4"/>
      <c r="V13" s="4"/>
      <c r="W13" s="49"/>
      <c r="X13" s="46">
        <f>IF(X$7="",0,IF(1+ФМ_усл!$N$277=0,0,ФМ_усл!X$48/(1+ФМ_усл!$N$277)))</f>
        <v>0</v>
      </c>
      <c r="Y13" s="46">
        <f>IF(Y$7="",0,IF(1+ФМ_усл!$N$277=0,0,ФМ_усл!Y$48/(1+ФМ_усл!$N$277)))</f>
        <v>0</v>
      </c>
      <c r="Z13" s="46">
        <f>IF(Z$7="",0,IF(1+ФМ_усл!$N$277=0,0,ФМ_усл!Z$48/(1+ФМ_усл!$N$277)))</f>
        <v>0</v>
      </c>
      <c r="AA13" s="46">
        <f>IF(AA$7="",0,IF(1+ФМ_усл!$N$277=0,0,ФМ_усл!AA$48/(1+ФМ_усл!$N$277)))</f>
        <v>0</v>
      </c>
      <c r="AB13" s="46">
        <f>IF(AB$7="",0,IF(1+ФМ_усл!$N$277=0,0,ФМ_усл!AB$48/(1+ФМ_усл!$N$277)))</f>
        <v>0</v>
      </c>
      <c r="AC13" s="46">
        <f>IF(AC$7="",0,IF(1+ФМ_усл!$N$277=0,0,ФМ_усл!AC$48/(1+ФМ_усл!$N$277)))</f>
        <v>0</v>
      </c>
      <c r="AD13" s="46">
        <f>IF(AD$7="",0,IF(1+ФМ_усл!$N$277=0,0,ФМ_усл!AD$48/(1+ФМ_усл!$N$277)))</f>
        <v>0</v>
      </c>
      <c r="AE13" s="46">
        <f>IF(AE$7="",0,IF(1+ФМ_усл!$N$277=0,0,ФМ_усл!AE$48/(1+ФМ_усл!$N$277)))</f>
        <v>0</v>
      </c>
      <c r="AF13" s="46">
        <f>IF(AF$7="",0,IF(1+ФМ_усл!$N$277=0,0,ФМ_усл!AF$48/(1+ФМ_усл!$N$277)))</f>
        <v>0</v>
      </c>
      <c r="AG13" s="46">
        <f>IF(AG$7="",0,IF(1+ФМ_усл!$N$277=0,0,ФМ_усл!AG$48/(1+ФМ_усл!$N$277)))</f>
        <v>0</v>
      </c>
      <c r="AH13" s="46">
        <f>IF(AH$7="",0,IF(1+ФМ_усл!$N$277=0,0,ФМ_усл!AH$48/(1+ФМ_усл!$N$277)))</f>
        <v>0</v>
      </c>
      <c r="AI13" s="46">
        <f>IF(AI$7="",0,IF(1+ФМ_усл!$N$277=0,0,ФМ_усл!AI$48/(1+ФМ_усл!$N$277)))</f>
        <v>0</v>
      </c>
      <c r="AJ13" s="46">
        <f>IF(AJ$7="",0,IF(1+ФМ_усл!$N$277=0,0,ФМ_усл!AJ$48/(1+ФМ_усл!$N$277)))</f>
        <v>0</v>
      </c>
      <c r="AK13" s="46">
        <f>IF(AK$7="",0,IF(1+ФМ_усл!$N$277=0,0,ФМ_усл!AK$48/(1+ФМ_усл!$N$277)))</f>
        <v>0</v>
      </c>
      <c r="AL13" s="46">
        <f>IF(AL$7="",0,IF(1+ФМ_усл!$N$277=0,0,ФМ_усл!AL$48/(1+ФМ_усл!$N$277)))</f>
        <v>0</v>
      </c>
      <c r="AM13" s="46">
        <f>IF(AM$7="",0,IF(1+ФМ_усл!$N$277=0,0,ФМ_усл!AM$48/(1+ФМ_усл!$N$277)))</f>
        <v>0</v>
      </c>
      <c r="AN13" s="46">
        <f>IF(AN$7="",0,IF(1+ФМ_усл!$N$277=0,0,ФМ_усл!AN$48/(1+ФМ_усл!$N$277)))</f>
        <v>0</v>
      </c>
      <c r="AO13" s="46">
        <f>IF(AO$7="",0,IF(1+ФМ_усл!$N$277=0,0,ФМ_усл!AO$48/(1+ФМ_усл!$N$277)))</f>
        <v>0</v>
      </c>
      <c r="AP13" s="46">
        <f>IF(AP$7="",0,IF(1+ФМ_усл!$N$277=0,0,ФМ_усл!AP$48/(1+ФМ_усл!$N$277)))</f>
        <v>0</v>
      </c>
      <c r="AQ13" s="46">
        <f>IF(AQ$7="",0,IF(1+ФМ_усл!$N$277=0,0,ФМ_усл!AQ$48/(1+ФМ_усл!$N$277)))</f>
        <v>0</v>
      </c>
      <c r="AR13" s="46">
        <f>IF(AR$7="",0,IF(1+ФМ_усл!$N$277=0,0,ФМ_усл!AR$48/(1+ФМ_усл!$N$277)))</f>
        <v>0</v>
      </c>
      <c r="AS13" s="46">
        <f>IF(AS$7="",0,IF(1+ФМ_усл!$N$277=0,0,ФМ_усл!AS$48/(1+ФМ_усл!$N$277)))</f>
        <v>0</v>
      </c>
      <c r="AT13" s="46">
        <f>IF(AT$7="",0,IF(1+ФМ_усл!$N$277=0,0,ФМ_усл!AT$48/(1+ФМ_усл!$N$277)))</f>
        <v>0</v>
      </c>
      <c r="AU13" s="46">
        <f>IF(AU$7="",0,IF(1+ФМ_усл!$N$277=0,0,ФМ_усл!AU$48/(1+ФМ_усл!$N$277)))</f>
        <v>0</v>
      </c>
      <c r="AV13" s="43"/>
      <c r="AW13" s="4"/>
    </row>
    <row r="14" spans="1:49" ht="3.9" customHeight="1" x14ac:dyDescent="0.25">
      <c r="A14" s="3"/>
      <c r="B14" s="3"/>
      <c r="C14" s="3"/>
      <c r="D14" s="3"/>
      <c r="E14" s="120"/>
      <c r="F14" s="3"/>
      <c r="G14" s="167" t="str">
        <f t="shared" ref="G14:G53" si="0">$G$13</f>
        <v>P&amp;L</v>
      </c>
      <c r="H14" s="3"/>
      <c r="I14" s="3"/>
      <c r="J14" s="3"/>
      <c r="K14" s="25"/>
      <c r="L14" s="12"/>
      <c r="M14" s="20"/>
      <c r="N14" s="20"/>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ht="8.1" customHeight="1" x14ac:dyDescent="0.25">
      <c r="A15" s="3"/>
      <c r="B15" s="3"/>
      <c r="C15" s="3"/>
      <c r="D15" s="3"/>
      <c r="E15" s="120"/>
      <c r="F15" s="3"/>
      <c r="G15" s="167" t="str">
        <f t="shared" si="0"/>
        <v>P&amp;L</v>
      </c>
      <c r="H15" s="3"/>
      <c r="I15" s="3"/>
      <c r="J15" s="3"/>
      <c r="K15" s="25"/>
      <c r="L15" s="12"/>
      <c r="M15" s="20"/>
      <c r="N15" s="20"/>
      <c r="O15" s="20"/>
      <c r="P15" s="3"/>
      <c r="Q15" s="3"/>
      <c r="R15" s="3"/>
      <c r="S15" s="3"/>
      <c r="T15" s="3"/>
      <c r="U15" s="3"/>
      <c r="V15" s="3"/>
      <c r="W15" s="49"/>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1"/>
      <c r="AW15" s="3"/>
    </row>
    <row r="16" spans="1:49" s="5" customFormat="1" x14ac:dyDescent="0.25">
      <c r="A16" s="4"/>
      <c r="B16" s="4"/>
      <c r="C16" s="4"/>
      <c r="D16" s="4"/>
      <c r="E16" s="121"/>
      <c r="F16" s="4"/>
      <c r="G16" s="168" t="str">
        <f t="shared" si="0"/>
        <v>P&amp;L</v>
      </c>
      <c r="H16" s="38" t="str">
        <f>KPI!$E$148</f>
        <v>Себестоимость</v>
      </c>
      <c r="I16" s="4"/>
      <c r="J16" s="4"/>
      <c r="K16" s="39" t="str">
        <f>IF(H16="","",INDEX(KPI!$H:$H,SUMIFS(KPI!$C:$C,KPI!$E:$E,H16)))</f>
        <v>тыс.руб.</v>
      </c>
      <c r="L16" s="24"/>
      <c r="M16" s="20"/>
      <c r="N16" s="20"/>
      <c r="O16" s="20"/>
      <c r="P16" s="4"/>
      <c r="Q16" s="4"/>
      <c r="R16" s="47">
        <f>SUMIFS($W16:$AV16,$W$2:$AV$2,R$2)</f>
        <v>0</v>
      </c>
      <c r="S16" s="4"/>
      <c r="T16" s="47">
        <f>SUMIFS($W16:$AV16,$W$2:$AV$2,T$2)</f>
        <v>0</v>
      </c>
      <c r="U16" s="4"/>
      <c r="V16" s="4"/>
      <c r="W16" s="49"/>
      <c r="X16" s="46">
        <f>SUM(X17:X27)</f>
        <v>0</v>
      </c>
      <c r="Y16" s="46">
        <f t="shared" ref="Y16:AU16" si="1">SUM(Y17:Y27)</f>
        <v>0</v>
      </c>
      <c r="Z16" s="46">
        <f t="shared" si="1"/>
        <v>0</v>
      </c>
      <c r="AA16" s="46">
        <f t="shared" si="1"/>
        <v>0</v>
      </c>
      <c r="AB16" s="46">
        <f t="shared" si="1"/>
        <v>0</v>
      </c>
      <c r="AC16" s="46">
        <f t="shared" si="1"/>
        <v>0</v>
      </c>
      <c r="AD16" s="46">
        <f t="shared" si="1"/>
        <v>0</v>
      </c>
      <c r="AE16" s="46">
        <f t="shared" si="1"/>
        <v>0</v>
      </c>
      <c r="AF16" s="46">
        <f t="shared" si="1"/>
        <v>0</v>
      </c>
      <c r="AG16" s="46">
        <f t="shared" si="1"/>
        <v>0</v>
      </c>
      <c r="AH16" s="46">
        <f t="shared" si="1"/>
        <v>0</v>
      </c>
      <c r="AI16" s="46">
        <f t="shared" si="1"/>
        <v>0</v>
      </c>
      <c r="AJ16" s="46">
        <f t="shared" si="1"/>
        <v>0</v>
      </c>
      <c r="AK16" s="46">
        <f t="shared" si="1"/>
        <v>0</v>
      </c>
      <c r="AL16" s="46">
        <f t="shared" si="1"/>
        <v>0</v>
      </c>
      <c r="AM16" s="46">
        <f t="shared" si="1"/>
        <v>0</v>
      </c>
      <c r="AN16" s="46">
        <f t="shared" si="1"/>
        <v>0</v>
      </c>
      <c r="AO16" s="46">
        <f t="shared" si="1"/>
        <v>0</v>
      </c>
      <c r="AP16" s="46">
        <f t="shared" si="1"/>
        <v>0</v>
      </c>
      <c r="AQ16" s="46">
        <f t="shared" si="1"/>
        <v>0</v>
      </c>
      <c r="AR16" s="46">
        <f t="shared" si="1"/>
        <v>0</v>
      </c>
      <c r="AS16" s="46">
        <f t="shared" si="1"/>
        <v>0</v>
      </c>
      <c r="AT16" s="46">
        <f t="shared" si="1"/>
        <v>0</v>
      </c>
      <c r="AU16" s="46">
        <f t="shared" si="1"/>
        <v>0</v>
      </c>
      <c r="AV16" s="43"/>
      <c r="AW16" s="4"/>
    </row>
    <row r="17" spans="1:49" ht="3.9" customHeight="1" x14ac:dyDescent="0.25">
      <c r="A17" s="3"/>
      <c r="B17" s="3"/>
      <c r="C17" s="3"/>
      <c r="D17" s="3"/>
      <c r="E17" s="120"/>
      <c r="F17" s="3"/>
      <c r="G17" s="167" t="str">
        <f t="shared" si="0"/>
        <v>P&amp;L</v>
      </c>
      <c r="H17" s="3"/>
      <c r="I17" s="3"/>
      <c r="J17" s="3"/>
      <c r="K17" s="25"/>
      <c r="L17" s="12"/>
      <c r="M17" s="20"/>
      <c r="N17" s="20"/>
      <c r="O17" s="20"/>
      <c r="P17" s="3"/>
      <c r="Q17" s="3"/>
      <c r="R17" s="3"/>
      <c r="S17" s="3"/>
      <c r="T17" s="3"/>
      <c r="U17" s="3"/>
      <c r="V17" s="3"/>
      <c r="W17" s="49"/>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1"/>
      <c r="AW17" s="3"/>
    </row>
    <row r="18" spans="1:49" s="1" customFormat="1" ht="10.199999999999999" x14ac:dyDescent="0.2">
      <c r="A18" s="12"/>
      <c r="B18" s="12"/>
      <c r="C18" s="12"/>
      <c r="D18" s="12"/>
      <c r="E18" s="120"/>
      <c r="F18" s="12"/>
      <c r="G18" s="169" t="str">
        <f t="shared" si="0"/>
        <v>P&amp;L</v>
      </c>
      <c r="H18" s="127" t="str">
        <f>структура!$AL$12</f>
        <v>в т.ч. по номенклатуре затрат</v>
      </c>
      <c r="I18" s="12"/>
      <c r="J18" s="12"/>
      <c r="K18" s="12"/>
      <c r="L18" s="12"/>
      <c r="M18" s="35"/>
      <c r="N18" s="35"/>
      <c r="O18" s="35"/>
      <c r="P18" s="12"/>
      <c r="Q18" s="12"/>
      <c r="R18" s="12"/>
      <c r="S18" s="12"/>
      <c r="T18" s="12"/>
      <c r="U18" s="12"/>
      <c r="V18" s="12"/>
      <c r="W18" s="73"/>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12"/>
    </row>
    <row r="19" spans="1:49" ht="3.9" customHeight="1" x14ac:dyDescent="0.25">
      <c r="A19" s="3"/>
      <c r="B19" s="3"/>
      <c r="C19" s="3"/>
      <c r="D19" s="3"/>
      <c r="E19" s="120"/>
      <c r="F19" s="3"/>
      <c r="G19" s="167" t="str">
        <f t="shared" si="0"/>
        <v>P&amp;L</v>
      </c>
      <c r="H19" s="128"/>
      <c r="I19" s="3"/>
      <c r="J19" s="3"/>
      <c r="K19" s="25"/>
      <c r="L19" s="12"/>
      <c r="M19" s="20"/>
      <c r="N19" s="20"/>
      <c r="O19" s="20"/>
      <c r="P19" s="3"/>
      <c r="Q19" s="3"/>
      <c r="R19" s="3"/>
      <c r="S19" s="3"/>
      <c r="T19" s="3"/>
      <c r="U19" s="3"/>
      <c r="V19" s="3"/>
      <c r="W19" s="49"/>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1"/>
      <c r="AW19" s="3"/>
    </row>
    <row r="20" spans="1:49" s="95" customFormat="1" x14ac:dyDescent="0.25">
      <c r="A20" s="89"/>
      <c r="B20" s="89"/>
      <c r="C20" s="89"/>
      <c r="D20" s="89"/>
      <c r="E20" s="124"/>
      <c r="F20" s="89"/>
      <c r="G20" s="167" t="str">
        <f t="shared" si="0"/>
        <v>P&amp;L</v>
      </c>
      <c r="H20" s="129" t="str">
        <f>KPI!$E$149</f>
        <v>материалы</v>
      </c>
      <c r="I20" s="89"/>
      <c r="J20" s="89"/>
      <c r="K20" s="125" t="str">
        <f>IF(H20="","",INDEX(KPI!$H:$H,SUMIFS(KPI!$C:$C,KPI!$E:$E,H20)))</f>
        <v>тыс.руб.</v>
      </c>
      <c r="L20" s="25"/>
      <c r="M20" s="117"/>
      <c r="N20" s="117"/>
      <c r="O20" s="117"/>
      <c r="P20" s="89"/>
      <c r="Q20" s="89"/>
      <c r="R20" s="123">
        <f>SUMIFS($W20:$AV20,$W$2:$AV$2,R$2)</f>
        <v>0</v>
      </c>
      <c r="S20" s="89"/>
      <c r="T20" s="123">
        <f>SUMIFS($W20:$AV20,$W$2:$AV$2,T$2)</f>
        <v>0</v>
      </c>
      <c r="U20" s="89"/>
      <c r="V20" s="89"/>
      <c r="W20" s="116"/>
      <c r="X20" s="126">
        <f>IF(X$7="",0,IF(1+ФМ_усл!$N$277=0,0,(ФМ_усл!X$68+ФМ_усл!X$69+ФМ_усл!X$70)/(1+ФМ_усл!$N$277)))</f>
        <v>0</v>
      </c>
      <c r="Y20" s="126">
        <f>IF(Y$7="",0,IF(1+ФМ_усл!$N$277=0,0,(ФМ_усл!Y$68+ФМ_усл!Y$69+ФМ_усл!Y$70)/(1+ФМ_усл!$N$277)))</f>
        <v>0</v>
      </c>
      <c r="Z20" s="126">
        <f>IF(Z$7="",0,IF(1+ФМ_усл!$N$277=0,0,(ФМ_усл!Z$68+ФМ_усл!Z$69+ФМ_усл!Z$70)/(1+ФМ_усл!$N$277)))</f>
        <v>0</v>
      </c>
      <c r="AA20" s="126">
        <f>IF(AA$7="",0,IF(1+ФМ_усл!$N$277=0,0,(ФМ_усл!AA$68+ФМ_усл!AA$69+ФМ_усл!AA$70)/(1+ФМ_усл!$N$277)))</f>
        <v>0</v>
      </c>
      <c r="AB20" s="126">
        <f>IF(AB$7="",0,IF(1+ФМ_усл!$N$277=0,0,(ФМ_усл!AB$68+ФМ_усл!AB$69+ФМ_усл!AB$70)/(1+ФМ_усл!$N$277)))</f>
        <v>0</v>
      </c>
      <c r="AC20" s="126">
        <f>IF(AC$7="",0,IF(1+ФМ_усл!$N$277=0,0,(ФМ_усл!AC$68+ФМ_усл!AC$69+ФМ_усл!AC$70)/(1+ФМ_усл!$N$277)))</f>
        <v>0</v>
      </c>
      <c r="AD20" s="126">
        <f>IF(AD$7="",0,IF(1+ФМ_усл!$N$277=0,0,(ФМ_усл!AD$68+ФМ_усл!AD$69+ФМ_усл!AD$70)/(1+ФМ_усл!$N$277)))</f>
        <v>0</v>
      </c>
      <c r="AE20" s="126">
        <f>IF(AE$7="",0,IF(1+ФМ_усл!$N$277=0,0,(ФМ_усл!AE$68+ФМ_усл!AE$69+ФМ_усл!AE$70)/(1+ФМ_усл!$N$277)))</f>
        <v>0</v>
      </c>
      <c r="AF20" s="126">
        <f>IF(AF$7="",0,IF(1+ФМ_усл!$N$277=0,0,(ФМ_усл!AF$68+ФМ_усл!AF$69+ФМ_усл!AF$70)/(1+ФМ_усл!$N$277)))</f>
        <v>0</v>
      </c>
      <c r="AG20" s="126">
        <f>IF(AG$7="",0,IF(1+ФМ_усл!$N$277=0,0,(ФМ_усл!AG$68+ФМ_усл!AG$69+ФМ_усл!AG$70)/(1+ФМ_усл!$N$277)))</f>
        <v>0</v>
      </c>
      <c r="AH20" s="126">
        <f>IF(AH$7="",0,IF(1+ФМ_усл!$N$277=0,0,(ФМ_усл!AH$68+ФМ_усл!AH$69+ФМ_усл!AH$70)/(1+ФМ_усл!$N$277)))</f>
        <v>0</v>
      </c>
      <c r="AI20" s="126">
        <f>IF(AI$7="",0,IF(1+ФМ_усл!$N$277=0,0,(ФМ_усл!AI$68+ФМ_усл!AI$69+ФМ_усл!AI$70)/(1+ФМ_усл!$N$277)))</f>
        <v>0</v>
      </c>
      <c r="AJ20" s="126">
        <f>IF(AJ$7="",0,IF(1+ФМ_усл!$N$277=0,0,(ФМ_усл!AJ$68+ФМ_усл!AJ$69+ФМ_усл!AJ$70)/(1+ФМ_усл!$N$277)))</f>
        <v>0</v>
      </c>
      <c r="AK20" s="126">
        <f>IF(AK$7="",0,IF(1+ФМ_усл!$N$277=0,0,(ФМ_усл!AK$68+ФМ_усл!AK$69+ФМ_усл!AK$70)/(1+ФМ_усл!$N$277)))</f>
        <v>0</v>
      </c>
      <c r="AL20" s="126">
        <f>IF(AL$7="",0,IF(1+ФМ_усл!$N$277=0,0,(ФМ_усл!AL$68+ФМ_усл!AL$69+ФМ_усл!AL$70)/(1+ФМ_усл!$N$277)))</f>
        <v>0</v>
      </c>
      <c r="AM20" s="126">
        <f>IF(AM$7="",0,IF(1+ФМ_усл!$N$277=0,0,(ФМ_усл!AM$68+ФМ_усл!AM$69+ФМ_усл!AM$70)/(1+ФМ_усл!$N$277)))</f>
        <v>0</v>
      </c>
      <c r="AN20" s="126">
        <f>IF(AN$7="",0,IF(1+ФМ_усл!$N$277=0,0,(ФМ_усл!AN$68+ФМ_усл!AN$69+ФМ_усл!AN$70)/(1+ФМ_усл!$N$277)))</f>
        <v>0</v>
      </c>
      <c r="AO20" s="126">
        <f>IF(AO$7="",0,IF(1+ФМ_усл!$N$277=0,0,(ФМ_усл!AO$68+ФМ_усл!AO$69+ФМ_усл!AO$70)/(1+ФМ_усл!$N$277)))</f>
        <v>0</v>
      </c>
      <c r="AP20" s="126">
        <f>IF(AP$7="",0,IF(1+ФМ_усл!$N$277=0,0,(ФМ_усл!AP$68+ФМ_усл!AP$69+ФМ_усл!AP$70)/(1+ФМ_усл!$N$277)))</f>
        <v>0</v>
      </c>
      <c r="AQ20" s="126">
        <f>IF(AQ$7="",0,IF(1+ФМ_усл!$N$277=0,0,(ФМ_усл!AQ$68+ФМ_усл!AQ$69+ФМ_усл!AQ$70)/(1+ФМ_усл!$N$277)))</f>
        <v>0</v>
      </c>
      <c r="AR20" s="126">
        <f>IF(AR$7="",0,IF(1+ФМ_усл!$N$277=0,0,(ФМ_усл!AR$68+ФМ_усл!AR$69+ФМ_усл!AR$70)/(1+ФМ_усл!$N$277)))</f>
        <v>0</v>
      </c>
      <c r="AS20" s="126">
        <f>IF(AS$7="",0,IF(1+ФМ_усл!$N$277=0,0,(ФМ_усл!AS$68+ФМ_усл!AS$69+ФМ_усл!AS$70)/(1+ФМ_усл!$N$277)))</f>
        <v>0</v>
      </c>
      <c r="AT20" s="126">
        <f>IF(AT$7="",0,IF(1+ФМ_усл!$N$277=0,0,(ФМ_усл!AT$68+ФМ_усл!AT$69+ФМ_усл!AT$70)/(1+ФМ_усл!$N$277)))</f>
        <v>0</v>
      </c>
      <c r="AU20" s="126">
        <f>IF(AU$7="",0,IF(1+ФМ_усл!$N$277=0,0,(ФМ_усл!AU$68+ФМ_усл!AU$69+ФМ_усл!AU$70)/(1+ФМ_усл!$N$277)))</f>
        <v>0</v>
      </c>
      <c r="AV20" s="94"/>
      <c r="AW20" s="89"/>
    </row>
    <row r="21" spans="1:49" s="95" customFormat="1" x14ac:dyDescent="0.25">
      <c r="A21" s="89"/>
      <c r="B21" s="89"/>
      <c r="C21" s="89"/>
      <c r="D21" s="89"/>
      <c r="E21" s="124"/>
      <c r="F21" s="89"/>
      <c r="G21" s="167" t="str">
        <f t="shared" si="0"/>
        <v>P&amp;L</v>
      </c>
      <c r="H21" s="129" t="str">
        <f>KPI!$E$150</f>
        <v>изготовление</v>
      </c>
      <c r="I21" s="89"/>
      <c r="J21" s="89"/>
      <c r="K21" s="125" t="str">
        <f>IF(H21="","",INDEX(KPI!$H:$H,SUMIFS(KPI!$C:$C,KPI!$E:$E,H21)))</f>
        <v>тыс.руб.</v>
      </c>
      <c r="L21" s="25"/>
      <c r="M21" s="117"/>
      <c r="N21" s="117"/>
      <c r="O21" s="117"/>
      <c r="P21" s="89"/>
      <c r="Q21" s="89"/>
      <c r="R21" s="123">
        <f t="shared" ref="R21:R26" si="2">SUMIFS($W21:$AV21,$W$2:$AV$2,R$2)</f>
        <v>0</v>
      </c>
      <c r="S21" s="89"/>
      <c r="T21" s="123">
        <f t="shared" ref="T21:T26" si="3">SUMIFS($W21:$AV21,$W$2:$AV$2,T$2)</f>
        <v>0</v>
      </c>
      <c r="U21" s="89"/>
      <c r="V21" s="89"/>
      <c r="W21" s="116"/>
      <c r="X21" s="126">
        <f>IF(X$7="",0,IF(1+ФМ_усл!$N$277=0,0,ФМ_усл!X$71/(1+ФМ_усл!$N$277)))</f>
        <v>0</v>
      </c>
      <c r="Y21" s="126">
        <f>IF(Y$7="",0,IF(1+ФМ_усл!$N$277=0,0,ФМ_усл!Y$71/(1+ФМ_усл!$N$277)))</f>
        <v>0</v>
      </c>
      <c r="Z21" s="126">
        <f>IF(Z$7="",0,IF(1+ФМ_усл!$N$277=0,0,ФМ_усл!Z$71/(1+ФМ_усл!$N$277)))</f>
        <v>0</v>
      </c>
      <c r="AA21" s="126">
        <f>IF(AA$7="",0,IF(1+ФМ_усл!$N$277=0,0,ФМ_усл!AA$71/(1+ФМ_усл!$N$277)))</f>
        <v>0</v>
      </c>
      <c r="AB21" s="126">
        <f>IF(AB$7="",0,IF(1+ФМ_усл!$N$277=0,0,ФМ_усл!AB$71/(1+ФМ_усл!$N$277)))</f>
        <v>0</v>
      </c>
      <c r="AC21" s="126">
        <f>IF(AC$7="",0,IF(1+ФМ_усл!$N$277=0,0,ФМ_усл!AC$71/(1+ФМ_усл!$N$277)))</f>
        <v>0</v>
      </c>
      <c r="AD21" s="126">
        <f>IF(AD$7="",0,IF(1+ФМ_усл!$N$277=0,0,ФМ_усл!AD$71/(1+ФМ_усл!$N$277)))</f>
        <v>0</v>
      </c>
      <c r="AE21" s="126">
        <f>IF(AE$7="",0,IF(1+ФМ_усл!$N$277=0,0,ФМ_усл!AE$71/(1+ФМ_усл!$N$277)))</f>
        <v>0</v>
      </c>
      <c r="AF21" s="126">
        <f>IF(AF$7="",0,IF(1+ФМ_усл!$N$277=0,0,ФМ_усл!AF$71/(1+ФМ_усл!$N$277)))</f>
        <v>0</v>
      </c>
      <c r="AG21" s="126">
        <f>IF(AG$7="",0,IF(1+ФМ_усл!$N$277=0,0,ФМ_усл!AG$71/(1+ФМ_усл!$N$277)))</f>
        <v>0</v>
      </c>
      <c r="AH21" s="126">
        <f>IF(AH$7="",0,IF(1+ФМ_усл!$N$277=0,0,ФМ_усл!AH$71/(1+ФМ_усл!$N$277)))</f>
        <v>0</v>
      </c>
      <c r="AI21" s="126">
        <f>IF(AI$7="",0,IF(1+ФМ_усл!$N$277=0,0,ФМ_усл!AI$71/(1+ФМ_усл!$N$277)))</f>
        <v>0</v>
      </c>
      <c r="AJ21" s="126">
        <f>IF(AJ$7="",0,IF(1+ФМ_усл!$N$277=0,0,ФМ_усл!AJ$71/(1+ФМ_усл!$N$277)))</f>
        <v>0</v>
      </c>
      <c r="AK21" s="126">
        <f>IF(AK$7="",0,IF(1+ФМ_усл!$N$277=0,0,ФМ_усл!AK$71/(1+ФМ_усл!$N$277)))</f>
        <v>0</v>
      </c>
      <c r="AL21" s="126">
        <f>IF(AL$7="",0,IF(1+ФМ_усл!$N$277=0,0,ФМ_усл!AL$71/(1+ФМ_усл!$N$277)))</f>
        <v>0</v>
      </c>
      <c r="AM21" s="126">
        <f>IF(AM$7="",0,IF(1+ФМ_усл!$N$277=0,0,ФМ_усл!AM$71/(1+ФМ_усл!$N$277)))</f>
        <v>0</v>
      </c>
      <c r="AN21" s="126">
        <f>IF(AN$7="",0,IF(1+ФМ_усл!$N$277=0,0,ФМ_усл!AN$71/(1+ФМ_усл!$N$277)))</f>
        <v>0</v>
      </c>
      <c r="AO21" s="126">
        <f>IF(AO$7="",0,IF(1+ФМ_усл!$N$277=0,0,ФМ_усл!AO$71/(1+ФМ_усл!$N$277)))</f>
        <v>0</v>
      </c>
      <c r="AP21" s="126">
        <f>IF(AP$7="",0,IF(1+ФМ_усл!$N$277=0,0,ФМ_усл!AP$71/(1+ФМ_усл!$N$277)))</f>
        <v>0</v>
      </c>
      <c r="AQ21" s="126">
        <f>IF(AQ$7="",0,IF(1+ФМ_усл!$N$277=0,0,ФМ_усл!AQ$71/(1+ФМ_усл!$N$277)))</f>
        <v>0</v>
      </c>
      <c r="AR21" s="126">
        <f>IF(AR$7="",0,IF(1+ФМ_усл!$N$277=0,0,ФМ_усл!AR$71/(1+ФМ_усл!$N$277)))</f>
        <v>0</v>
      </c>
      <c r="AS21" s="126">
        <f>IF(AS$7="",0,IF(1+ФМ_усл!$N$277=0,0,ФМ_усл!AS$71/(1+ФМ_усл!$N$277)))</f>
        <v>0</v>
      </c>
      <c r="AT21" s="126">
        <f>IF(AT$7="",0,IF(1+ФМ_усл!$N$277=0,0,ФМ_усл!AT$71/(1+ФМ_усл!$N$277)))</f>
        <v>0</v>
      </c>
      <c r="AU21" s="126">
        <f>IF(AU$7="",0,IF(1+ФМ_усл!$N$277=0,0,ФМ_усл!AU$71/(1+ФМ_усл!$N$277)))</f>
        <v>0</v>
      </c>
      <c r="AV21" s="94"/>
      <c r="AW21" s="89"/>
    </row>
    <row r="22" spans="1:49" s="95" customFormat="1" x14ac:dyDescent="0.25">
      <c r="A22" s="89"/>
      <c r="B22" s="89"/>
      <c r="C22" s="89"/>
      <c r="D22" s="89"/>
      <c r="E22" s="124"/>
      <c r="F22" s="89"/>
      <c r="G22" s="167" t="str">
        <f t="shared" si="0"/>
        <v>P&amp;L</v>
      </c>
      <c r="H22" s="129" t="str">
        <f>KPI!$E$151</f>
        <v>подрядные работы</v>
      </c>
      <c r="I22" s="89"/>
      <c r="J22" s="89"/>
      <c r="K22" s="125" t="str">
        <f>IF(H22="","",INDEX(KPI!$H:$H,SUMIFS(KPI!$C:$C,KPI!$E:$E,H22)))</f>
        <v>тыс.руб.</v>
      </c>
      <c r="L22" s="25"/>
      <c r="M22" s="117"/>
      <c r="N22" s="117"/>
      <c r="O22" s="117"/>
      <c r="P22" s="89"/>
      <c r="Q22" s="89"/>
      <c r="R22" s="123">
        <f t="shared" si="2"/>
        <v>0</v>
      </c>
      <c r="S22" s="89"/>
      <c r="T22" s="123">
        <f t="shared" si="3"/>
        <v>0</v>
      </c>
      <c r="U22" s="89"/>
      <c r="V22" s="89"/>
      <c r="W22" s="116"/>
      <c r="X22" s="126">
        <f>IF(X$7="",0,IF(1+ФМ_усл!$N$277=0,0,ФМ_усл!X$72/(1+ФМ_усл!$N$277)))</f>
        <v>0</v>
      </c>
      <c r="Y22" s="126">
        <f>IF(Y$7="",0,IF(1+ФМ_усл!$N$277=0,0,ФМ_усл!Y$72/(1+ФМ_усл!$N$277)))</f>
        <v>0</v>
      </c>
      <c r="Z22" s="126">
        <f>IF(Z$7="",0,IF(1+ФМ_усл!$N$277=0,0,ФМ_усл!Z$72/(1+ФМ_усл!$N$277)))</f>
        <v>0</v>
      </c>
      <c r="AA22" s="126">
        <f>IF(AA$7="",0,IF(1+ФМ_усл!$N$277=0,0,ФМ_усл!AA$72/(1+ФМ_усл!$N$277)))</f>
        <v>0</v>
      </c>
      <c r="AB22" s="126">
        <f>IF(AB$7="",0,IF(1+ФМ_усл!$N$277=0,0,ФМ_усл!AB$72/(1+ФМ_усл!$N$277)))</f>
        <v>0</v>
      </c>
      <c r="AC22" s="126">
        <f>IF(AC$7="",0,IF(1+ФМ_усл!$N$277=0,0,ФМ_усл!AC$72/(1+ФМ_усл!$N$277)))</f>
        <v>0</v>
      </c>
      <c r="AD22" s="126">
        <f>IF(AD$7="",0,IF(1+ФМ_усл!$N$277=0,0,ФМ_усл!AD$72/(1+ФМ_усл!$N$277)))</f>
        <v>0</v>
      </c>
      <c r="AE22" s="126">
        <f>IF(AE$7="",0,IF(1+ФМ_усл!$N$277=0,0,ФМ_усл!AE$72/(1+ФМ_усл!$N$277)))</f>
        <v>0</v>
      </c>
      <c r="AF22" s="126">
        <f>IF(AF$7="",0,IF(1+ФМ_усл!$N$277=0,0,ФМ_усл!AF$72/(1+ФМ_усл!$N$277)))</f>
        <v>0</v>
      </c>
      <c r="AG22" s="126">
        <f>IF(AG$7="",0,IF(1+ФМ_усл!$N$277=0,0,ФМ_усл!AG$72/(1+ФМ_усл!$N$277)))</f>
        <v>0</v>
      </c>
      <c r="AH22" s="126">
        <f>IF(AH$7="",0,IF(1+ФМ_усл!$N$277=0,0,ФМ_усл!AH$72/(1+ФМ_усл!$N$277)))</f>
        <v>0</v>
      </c>
      <c r="AI22" s="126">
        <f>IF(AI$7="",0,IF(1+ФМ_усл!$N$277=0,0,ФМ_усл!AI$72/(1+ФМ_усл!$N$277)))</f>
        <v>0</v>
      </c>
      <c r="AJ22" s="126">
        <f>IF(AJ$7="",0,IF(1+ФМ_усл!$N$277=0,0,ФМ_усл!AJ$72/(1+ФМ_усл!$N$277)))</f>
        <v>0</v>
      </c>
      <c r="AK22" s="126">
        <f>IF(AK$7="",0,IF(1+ФМ_усл!$N$277=0,0,ФМ_усл!AK$72/(1+ФМ_усл!$N$277)))</f>
        <v>0</v>
      </c>
      <c r="AL22" s="126">
        <f>IF(AL$7="",0,IF(1+ФМ_усл!$N$277=0,0,ФМ_усл!AL$72/(1+ФМ_усл!$N$277)))</f>
        <v>0</v>
      </c>
      <c r="AM22" s="126">
        <f>IF(AM$7="",0,IF(1+ФМ_усл!$N$277=0,0,ФМ_усл!AM$72/(1+ФМ_усл!$N$277)))</f>
        <v>0</v>
      </c>
      <c r="AN22" s="126">
        <f>IF(AN$7="",0,IF(1+ФМ_усл!$N$277=0,0,ФМ_усл!AN$72/(1+ФМ_усл!$N$277)))</f>
        <v>0</v>
      </c>
      <c r="AO22" s="126">
        <f>IF(AO$7="",0,IF(1+ФМ_усл!$N$277=0,0,ФМ_усл!AO$72/(1+ФМ_усл!$N$277)))</f>
        <v>0</v>
      </c>
      <c r="AP22" s="126">
        <f>IF(AP$7="",0,IF(1+ФМ_усл!$N$277=0,0,ФМ_усл!AP$72/(1+ФМ_усл!$N$277)))</f>
        <v>0</v>
      </c>
      <c r="AQ22" s="126">
        <f>IF(AQ$7="",0,IF(1+ФМ_усл!$N$277=0,0,ФМ_усл!AQ$72/(1+ФМ_усл!$N$277)))</f>
        <v>0</v>
      </c>
      <c r="AR22" s="126">
        <f>IF(AR$7="",0,IF(1+ФМ_усл!$N$277=0,0,ФМ_усл!AR$72/(1+ФМ_усл!$N$277)))</f>
        <v>0</v>
      </c>
      <c r="AS22" s="126">
        <f>IF(AS$7="",0,IF(1+ФМ_усл!$N$277=0,0,ФМ_усл!AS$72/(1+ФМ_усл!$N$277)))</f>
        <v>0</v>
      </c>
      <c r="AT22" s="126">
        <f>IF(AT$7="",0,IF(1+ФМ_усл!$N$277=0,0,ФМ_усл!AT$72/(1+ФМ_усл!$N$277)))</f>
        <v>0</v>
      </c>
      <c r="AU22" s="126">
        <f>IF(AU$7="",0,IF(1+ФМ_усл!$N$277=0,0,ФМ_усл!AU$72/(1+ФМ_усл!$N$277)))</f>
        <v>0</v>
      </c>
      <c r="AV22" s="94"/>
      <c r="AW22" s="89"/>
    </row>
    <row r="23" spans="1:49" s="95" customFormat="1" x14ac:dyDescent="0.25">
      <c r="A23" s="89"/>
      <c r="B23" s="89"/>
      <c r="C23" s="89"/>
      <c r="D23" s="89"/>
      <c r="E23" s="124"/>
      <c r="F23" s="89"/>
      <c r="G23" s="167" t="str">
        <f t="shared" si="0"/>
        <v>P&amp;L</v>
      </c>
      <c r="H23" s="129" t="str">
        <f>KPI!$E$152</f>
        <v>ФОТ</v>
      </c>
      <c r="I23" s="89"/>
      <c r="J23" s="89"/>
      <c r="K23" s="125" t="str">
        <f>IF(H23="","",INDEX(KPI!$H:$H,SUMIFS(KPI!$C:$C,KPI!$E:$E,H23)))</f>
        <v>тыс.руб.</v>
      </c>
      <c r="L23" s="25"/>
      <c r="M23" s="117"/>
      <c r="N23" s="117"/>
      <c r="O23" s="117"/>
      <c r="P23" s="89"/>
      <c r="Q23" s="89"/>
      <c r="R23" s="123">
        <f t="shared" si="2"/>
        <v>0</v>
      </c>
      <c r="S23" s="89"/>
      <c r="T23" s="123">
        <f t="shared" si="3"/>
        <v>0</v>
      </c>
      <c r="U23" s="89"/>
      <c r="V23" s="89"/>
      <c r="W23" s="116"/>
      <c r="X23" s="126">
        <f>IF(X$7="",0,ФМ_усл!X$73)</f>
        <v>0</v>
      </c>
      <c r="Y23" s="126">
        <f>IF(Y$7="",0,ФМ_усл!Y$73)</f>
        <v>0</v>
      </c>
      <c r="Z23" s="126">
        <f>IF(Z$7="",0,ФМ_усл!Z$73)</f>
        <v>0</v>
      </c>
      <c r="AA23" s="126">
        <f>IF(AA$7="",0,ФМ_усл!AA$73)</f>
        <v>0</v>
      </c>
      <c r="AB23" s="126">
        <f>IF(AB$7="",0,ФМ_усл!AB$73)</f>
        <v>0</v>
      </c>
      <c r="AC23" s="126">
        <f>IF(AC$7="",0,ФМ_усл!AC$73)</f>
        <v>0</v>
      </c>
      <c r="AD23" s="126">
        <f>IF(AD$7="",0,ФМ_усл!AD$73)</f>
        <v>0</v>
      </c>
      <c r="AE23" s="126">
        <f>IF(AE$7="",0,ФМ_усл!AE$73)</f>
        <v>0</v>
      </c>
      <c r="AF23" s="126">
        <f>IF(AF$7="",0,ФМ_усл!AF$73)</f>
        <v>0</v>
      </c>
      <c r="AG23" s="126">
        <f>IF(AG$7="",0,ФМ_усл!AG$73)</f>
        <v>0</v>
      </c>
      <c r="AH23" s="126">
        <f>IF(AH$7="",0,ФМ_усл!AH$73)</f>
        <v>0</v>
      </c>
      <c r="AI23" s="126">
        <f>IF(AI$7="",0,ФМ_усл!AI$73)</f>
        <v>0</v>
      </c>
      <c r="AJ23" s="126">
        <f>IF(AJ$7="",0,ФМ_усл!AJ$73)</f>
        <v>0</v>
      </c>
      <c r="AK23" s="126">
        <f>IF(AK$7="",0,ФМ_усл!AK$73)</f>
        <v>0</v>
      </c>
      <c r="AL23" s="126">
        <f>IF(AL$7="",0,ФМ_усл!AL$73)</f>
        <v>0</v>
      </c>
      <c r="AM23" s="126">
        <f>IF(AM$7="",0,ФМ_усл!AM$73)</f>
        <v>0</v>
      </c>
      <c r="AN23" s="126">
        <f>IF(AN$7="",0,ФМ_усл!AN$73)</f>
        <v>0</v>
      </c>
      <c r="AO23" s="126">
        <f>IF(AO$7="",0,ФМ_усл!AO$73)</f>
        <v>0</v>
      </c>
      <c r="AP23" s="126">
        <f>IF(AP$7="",0,ФМ_усл!AP$73)</f>
        <v>0</v>
      </c>
      <c r="AQ23" s="126">
        <f>IF(AQ$7="",0,ФМ_усл!AQ$73)</f>
        <v>0</v>
      </c>
      <c r="AR23" s="126">
        <f>IF(AR$7="",0,ФМ_усл!AR$73)</f>
        <v>0</v>
      </c>
      <c r="AS23" s="126">
        <f>IF(AS$7="",0,ФМ_усл!AS$73)</f>
        <v>0</v>
      </c>
      <c r="AT23" s="126">
        <f>IF(AT$7="",0,ФМ_усл!AT$73)</f>
        <v>0</v>
      </c>
      <c r="AU23" s="126">
        <f>IF(AU$7="",0,ФМ_усл!AU$73)</f>
        <v>0</v>
      </c>
      <c r="AV23" s="94"/>
      <c r="AW23" s="89"/>
    </row>
    <row r="24" spans="1:49" s="95" customFormat="1" x14ac:dyDescent="0.25">
      <c r="A24" s="89"/>
      <c r="B24" s="89"/>
      <c r="C24" s="89"/>
      <c r="D24" s="89"/>
      <c r="E24" s="124"/>
      <c r="F24" s="89"/>
      <c r="G24" s="167" t="str">
        <f t="shared" si="0"/>
        <v>P&amp;L</v>
      </c>
      <c r="H24" s="129" t="str">
        <f>KPI!$E$153</f>
        <v>соцсборы</v>
      </c>
      <c r="I24" s="89"/>
      <c r="J24" s="89"/>
      <c r="K24" s="125" t="str">
        <f>IF(H24="","",INDEX(KPI!$H:$H,SUMIFS(KPI!$C:$C,KPI!$E:$E,H24)))</f>
        <v>тыс.руб.</v>
      </c>
      <c r="L24" s="25"/>
      <c r="M24" s="117"/>
      <c r="N24" s="117"/>
      <c r="O24" s="117"/>
      <c r="P24" s="89"/>
      <c r="Q24" s="89"/>
      <c r="R24" s="123">
        <f t="shared" si="2"/>
        <v>0</v>
      </c>
      <c r="S24" s="89"/>
      <c r="T24" s="123">
        <f t="shared" si="3"/>
        <v>0</v>
      </c>
      <c r="U24" s="89"/>
      <c r="V24" s="89"/>
      <c r="W24" s="116"/>
      <c r="X24" s="126">
        <f>IF(X$7="",0,ФМ_усл!X$74)</f>
        <v>0</v>
      </c>
      <c r="Y24" s="126">
        <f>IF(Y$7="",0,ФМ_усл!Y$74)</f>
        <v>0</v>
      </c>
      <c r="Z24" s="126">
        <f>IF(Z$7="",0,ФМ_усл!Z$74)</f>
        <v>0</v>
      </c>
      <c r="AA24" s="126">
        <f>IF(AA$7="",0,ФМ_усл!AA$74)</f>
        <v>0</v>
      </c>
      <c r="AB24" s="126">
        <f>IF(AB$7="",0,ФМ_усл!AB$74)</f>
        <v>0</v>
      </c>
      <c r="AC24" s="126">
        <f>IF(AC$7="",0,ФМ_усл!AC$74)</f>
        <v>0</v>
      </c>
      <c r="AD24" s="126">
        <f>IF(AD$7="",0,ФМ_усл!AD$74)</f>
        <v>0</v>
      </c>
      <c r="AE24" s="126">
        <f>IF(AE$7="",0,ФМ_усл!AE$74)</f>
        <v>0</v>
      </c>
      <c r="AF24" s="126">
        <f>IF(AF$7="",0,ФМ_усл!AF$74)</f>
        <v>0</v>
      </c>
      <c r="AG24" s="126">
        <f>IF(AG$7="",0,ФМ_усл!AG$74)</f>
        <v>0</v>
      </c>
      <c r="AH24" s="126">
        <f>IF(AH$7="",0,ФМ_усл!AH$74)</f>
        <v>0</v>
      </c>
      <c r="AI24" s="126">
        <f>IF(AI$7="",0,ФМ_усл!AI$74)</f>
        <v>0</v>
      </c>
      <c r="AJ24" s="126">
        <f>IF(AJ$7="",0,ФМ_усл!AJ$74)</f>
        <v>0</v>
      </c>
      <c r="AK24" s="126">
        <f>IF(AK$7="",0,ФМ_усл!AK$74)</f>
        <v>0</v>
      </c>
      <c r="AL24" s="126">
        <f>IF(AL$7="",0,ФМ_усл!AL$74)</f>
        <v>0</v>
      </c>
      <c r="AM24" s="126">
        <f>IF(AM$7="",0,ФМ_усл!AM$74)</f>
        <v>0</v>
      </c>
      <c r="AN24" s="126">
        <f>IF(AN$7="",0,ФМ_усл!AN$74)</f>
        <v>0</v>
      </c>
      <c r="AO24" s="126">
        <f>IF(AO$7="",0,ФМ_усл!AO$74)</f>
        <v>0</v>
      </c>
      <c r="AP24" s="126">
        <f>IF(AP$7="",0,ФМ_усл!AP$74)</f>
        <v>0</v>
      </c>
      <c r="AQ24" s="126">
        <f>IF(AQ$7="",0,ФМ_усл!AQ$74)</f>
        <v>0</v>
      </c>
      <c r="AR24" s="126">
        <f>IF(AR$7="",0,ФМ_усл!AR$74)</f>
        <v>0</v>
      </c>
      <c r="AS24" s="126">
        <f>IF(AS$7="",0,ФМ_усл!AS$74)</f>
        <v>0</v>
      </c>
      <c r="AT24" s="126">
        <f>IF(AT$7="",0,ФМ_усл!AT$74)</f>
        <v>0</v>
      </c>
      <c r="AU24" s="126">
        <f>IF(AU$7="",0,ФМ_усл!AU$74)</f>
        <v>0</v>
      </c>
      <c r="AV24" s="94"/>
      <c r="AW24" s="89"/>
    </row>
    <row r="25" spans="1:49" s="95" customFormat="1" x14ac:dyDescent="0.25">
      <c r="A25" s="89"/>
      <c r="B25" s="89"/>
      <c r="C25" s="89"/>
      <c r="D25" s="89"/>
      <c r="E25" s="124"/>
      <c r="F25" s="89"/>
      <c r="G25" s="167" t="str">
        <f t="shared" si="0"/>
        <v>P&amp;L</v>
      </c>
      <c r="H25" s="129" t="str">
        <f>KPI!$E$154</f>
        <v>оборудование</v>
      </c>
      <c r="I25" s="89"/>
      <c r="J25" s="89"/>
      <c r="K25" s="125" t="str">
        <f>IF(H25="","",INDEX(KPI!$H:$H,SUMIFS(KPI!$C:$C,KPI!$E:$E,H25)))</f>
        <v>тыс.руб.</v>
      </c>
      <c r="L25" s="25"/>
      <c r="M25" s="117"/>
      <c r="N25" s="117"/>
      <c r="O25" s="117"/>
      <c r="P25" s="89"/>
      <c r="Q25" s="89"/>
      <c r="R25" s="123">
        <f t="shared" si="2"/>
        <v>0</v>
      </c>
      <c r="S25" s="89"/>
      <c r="T25" s="123">
        <f t="shared" si="3"/>
        <v>0</v>
      </c>
      <c r="U25" s="89"/>
      <c r="V25" s="89"/>
      <c r="W25" s="116"/>
      <c r="X25" s="126">
        <f>IF(X$7="",0,IF(1+ФМ_усл!$N$277=0,0,ФМ_усл!X$75/(1+ФМ_усл!$N$277)))</f>
        <v>0</v>
      </c>
      <c r="Y25" s="126">
        <f>IF(Y$7="",0,IF(1+ФМ_усл!$N$277=0,0,ФМ_усл!Y$75/(1+ФМ_усл!$N$277)))</f>
        <v>0</v>
      </c>
      <c r="Z25" s="126">
        <f>IF(Z$7="",0,IF(1+ФМ_усл!$N$277=0,0,ФМ_усл!Z$75/(1+ФМ_усл!$N$277)))</f>
        <v>0</v>
      </c>
      <c r="AA25" s="126">
        <f>IF(AA$7="",0,IF(1+ФМ_усл!$N$277=0,0,ФМ_усл!AA$75/(1+ФМ_усл!$N$277)))</f>
        <v>0</v>
      </c>
      <c r="AB25" s="126">
        <f>IF(AB$7="",0,IF(1+ФМ_усл!$N$277=0,0,ФМ_усл!AB$75/(1+ФМ_усл!$N$277)))</f>
        <v>0</v>
      </c>
      <c r="AC25" s="126">
        <f>IF(AC$7="",0,IF(1+ФМ_усл!$N$277=0,0,ФМ_усл!AC$75/(1+ФМ_усл!$N$277)))</f>
        <v>0</v>
      </c>
      <c r="AD25" s="126">
        <f>IF(AD$7="",0,IF(1+ФМ_усл!$N$277=0,0,ФМ_усл!AD$75/(1+ФМ_усл!$N$277)))</f>
        <v>0</v>
      </c>
      <c r="AE25" s="126">
        <f>IF(AE$7="",0,IF(1+ФМ_усл!$N$277=0,0,ФМ_усл!AE$75/(1+ФМ_усл!$N$277)))</f>
        <v>0</v>
      </c>
      <c r="AF25" s="126">
        <f>IF(AF$7="",0,IF(1+ФМ_усл!$N$277=0,0,ФМ_усл!AF$75/(1+ФМ_усл!$N$277)))</f>
        <v>0</v>
      </c>
      <c r="AG25" s="126">
        <f>IF(AG$7="",0,IF(1+ФМ_усл!$N$277=0,0,ФМ_усл!AG$75/(1+ФМ_усл!$N$277)))</f>
        <v>0</v>
      </c>
      <c r="AH25" s="126">
        <f>IF(AH$7="",0,IF(1+ФМ_усл!$N$277=0,0,ФМ_усл!AH$75/(1+ФМ_усл!$N$277)))</f>
        <v>0</v>
      </c>
      <c r="AI25" s="126">
        <f>IF(AI$7="",0,IF(1+ФМ_усл!$N$277=0,0,ФМ_усл!AI$75/(1+ФМ_усл!$N$277)))</f>
        <v>0</v>
      </c>
      <c r="AJ25" s="126">
        <f>IF(AJ$7="",0,IF(1+ФМ_усл!$N$277=0,0,ФМ_усл!AJ$75/(1+ФМ_усл!$N$277)))</f>
        <v>0</v>
      </c>
      <c r="AK25" s="126">
        <f>IF(AK$7="",0,IF(1+ФМ_усл!$N$277=0,0,ФМ_усл!AK$75/(1+ФМ_усл!$N$277)))</f>
        <v>0</v>
      </c>
      <c r="AL25" s="126">
        <f>IF(AL$7="",0,IF(1+ФМ_усл!$N$277=0,0,ФМ_усл!AL$75/(1+ФМ_усл!$N$277)))</f>
        <v>0</v>
      </c>
      <c r="AM25" s="126">
        <f>IF(AM$7="",0,IF(1+ФМ_усл!$N$277=0,0,ФМ_усл!AM$75/(1+ФМ_усл!$N$277)))</f>
        <v>0</v>
      </c>
      <c r="AN25" s="126">
        <f>IF(AN$7="",0,IF(1+ФМ_усл!$N$277=0,0,ФМ_усл!AN$75/(1+ФМ_усл!$N$277)))</f>
        <v>0</v>
      </c>
      <c r="AO25" s="126">
        <f>IF(AO$7="",0,IF(1+ФМ_усл!$N$277=0,0,ФМ_усл!AO$75/(1+ФМ_усл!$N$277)))</f>
        <v>0</v>
      </c>
      <c r="AP25" s="126">
        <f>IF(AP$7="",0,IF(1+ФМ_усл!$N$277=0,0,ФМ_усл!AP$75/(1+ФМ_усл!$N$277)))</f>
        <v>0</v>
      </c>
      <c r="AQ25" s="126">
        <f>IF(AQ$7="",0,IF(1+ФМ_усл!$N$277=0,0,ФМ_усл!AQ$75/(1+ФМ_усл!$N$277)))</f>
        <v>0</v>
      </c>
      <c r="AR25" s="126">
        <f>IF(AR$7="",0,IF(1+ФМ_усл!$N$277=0,0,ФМ_усл!AR$75/(1+ФМ_усл!$N$277)))</f>
        <v>0</v>
      </c>
      <c r="AS25" s="126">
        <f>IF(AS$7="",0,IF(1+ФМ_усл!$N$277=0,0,ФМ_усл!AS$75/(1+ФМ_усл!$N$277)))</f>
        <v>0</v>
      </c>
      <c r="AT25" s="126">
        <f>IF(AT$7="",0,IF(1+ФМ_усл!$N$277=0,0,ФМ_усл!AT$75/(1+ФМ_усл!$N$277)))</f>
        <v>0</v>
      </c>
      <c r="AU25" s="126">
        <f>IF(AU$7="",0,IF(1+ФМ_усл!$N$277=0,0,ФМ_усл!AU$75/(1+ФМ_усл!$N$277)))</f>
        <v>0</v>
      </c>
      <c r="AV25" s="94"/>
      <c r="AW25" s="89"/>
    </row>
    <row r="26" spans="1:49" s="95" customFormat="1" x14ac:dyDescent="0.25">
      <c r="A26" s="89"/>
      <c r="B26" s="89"/>
      <c r="C26" s="89"/>
      <c r="D26" s="89"/>
      <c r="E26" s="124"/>
      <c r="F26" s="89"/>
      <c r="G26" s="167" t="str">
        <f t="shared" si="0"/>
        <v>P&amp;L</v>
      </c>
      <c r="H26" s="129" t="str">
        <f>KPI!$E$155</f>
        <v>прочее</v>
      </c>
      <c r="I26" s="89"/>
      <c r="J26" s="89"/>
      <c r="K26" s="125" t="str">
        <f>IF(H26="","",INDEX(KPI!$H:$H,SUMIFS(KPI!$C:$C,KPI!$E:$E,H26)))</f>
        <v>тыс.руб.</v>
      </c>
      <c r="L26" s="25"/>
      <c r="M26" s="117"/>
      <c r="N26" s="117"/>
      <c r="O26" s="117"/>
      <c r="P26" s="89"/>
      <c r="Q26" s="89"/>
      <c r="R26" s="123">
        <f t="shared" si="2"/>
        <v>0</v>
      </c>
      <c r="S26" s="89"/>
      <c r="T26" s="123">
        <f t="shared" si="3"/>
        <v>0</v>
      </c>
      <c r="U26" s="89"/>
      <c r="V26" s="89"/>
      <c r="W26" s="116"/>
      <c r="X26" s="126">
        <f>IF(X$7="",0,ФМ_усл!X$78+IF(1+ФМ_усл!$N$277=0,0,(ФМ_усл!X$76+ФМ_усл!X$77+ФМ_усл!X$79)/(1+ФМ_усл!$N$277)))</f>
        <v>0</v>
      </c>
      <c r="Y26" s="126">
        <f>IF(Y$7="",0,ФМ_усл!Y$78+IF(1+ФМ_усл!$N$277=0,0,(ФМ_усл!Y$76+ФМ_усл!Y$77+ФМ_усл!Y$79)/(1+ФМ_усл!$N$277)))</f>
        <v>0</v>
      </c>
      <c r="Z26" s="126">
        <f>IF(Z$7="",0,ФМ_усл!Z$78+IF(1+ФМ_усл!$N$277=0,0,(ФМ_усл!Z$76+ФМ_усл!Z$77+ФМ_усл!Z$79)/(1+ФМ_усл!$N$277)))</f>
        <v>0</v>
      </c>
      <c r="AA26" s="126">
        <f>IF(AA$7="",0,ФМ_усл!AA$78+IF(1+ФМ_усл!$N$277=0,0,(ФМ_усл!AA$76+ФМ_усл!AA$77+ФМ_усл!AA$79)/(1+ФМ_усл!$N$277)))</f>
        <v>0</v>
      </c>
      <c r="AB26" s="126">
        <f>IF(AB$7="",0,ФМ_усл!AB$78+IF(1+ФМ_усл!$N$277=0,0,(ФМ_усл!AB$76+ФМ_усл!AB$77+ФМ_усл!AB$79)/(1+ФМ_усл!$N$277)))</f>
        <v>0</v>
      </c>
      <c r="AC26" s="126">
        <f>IF(AC$7="",0,ФМ_усл!AC$78+IF(1+ФМ_усл!$N$277=0,0,(ФМ_усл!AC$76+ФМ_усл!AC$77+ФМ_усл!AC$79)/(1+ФМ_усл!$N$277)))</f>
        <v>0</v>
      </c>
      <c r="AD26" s="126">
        <f>IF(AD$7="",0,ФМ_усл!AD$78+IF(1+ФМ_усл!$N$277=0,0,(ФМ_усл!AD$76+ФМ_усл!AD$77+ФМ_усл!AD$79)/(1+ФМ_усл!$N$277)))</f>
        <v>0</v>
      </c>
      <c r="AE26" s="126">
        <f>IF(AE$7="",0,ФМ_усл!AE$78+IF(1+ФМ_усл!$N$277=0,0,(ФМ_усл!AE$76+ФМ_усл!AE$77+ФМ_усл!AE$79)/(1+ФМ_усл!$N$277)))</f>
        <v>0</v>
      </c>
      <c r="AF26" s="126">
        <f>IF(AF$7="",0,ФМ_усл!AF$78+IF(1+ФМ_усл!$N$277=0,0,(ФМ_усл!AF$76+ФМ_усл!AF$77+ФМ_усл!AF$79)/(1+ФМ_усл!$N$277)))</f>
        <v>0</v>
      </c>
      <c r="AG26" s="126">
        <f>IF(AG$7="",0,ФМ_усл!AG$78+IF(1+ФМ_усл!$N$277=0,0,(ФМ_усл!AG$76+ФМ_усл!AG$77+ФМ_усл!AG$79)/(1+ФМ_усл!$N$277)))</f>
        <v>0</v>
      </c>
      <c r="AH26" s="126">
        <f>IF(AH$7="",0,ФМ_усл!AH$78+IF(1+ФМ_усл!$N$277=0,0,(ФМ_усл!AH$76+ФМ_усл!AH$77+ФМ_усл!AH$79)/(1+ФМ_усл!$N$277)))</f>
        <v>0</v>
      </c>
      <c r="AI26" s="126">
        <f>IF(AI$7="",0,ФМ_усл!AI$78+IF(1+ФМ_усл!$N$277=0,0,(ФМ_усл!AI$76+ФМ_усл!AI$77+ФМ_усл!AI$79)/(1+ФМ_усл!$N$277)))</f>
        <v>0</v>
      </c>
      <c r="AJ26" s="126">
        <f>IF(AJ$7="",0,ФМ_усл!AJ$78+IF(1+ФМ_усл!$N$277=0,0,(ФМ_усл!AJ$76+ФМ_усл!AJ$77+ФМ_усл!AJ$79)/(1+ФМ_усл!$N$277)))</f>
        <v>0</v>
      </c>
      <c r="AK26" s="126">
        <f>IF(AK$7="",0,ФМ_усл!AK$78+IF(1+ФМ_усл!$N$277=0,0,(ФМ_усл!AK$76+ФМ_усл!AK$77+ФМ_усл!AK$79)/(1+ФМ_усл!$N$277)))</f>
        <v>0</v>
      </c>
      <c r="AL26" s="126">
        <f>IF(AL$7="",0,ФМ_усл!AL$78+IF(1+ФМ_усл!$N$277=0,0,(ФМ_усл!AL$76+ФМ_усл!AL$77+ФМ_усл!AL$79)/(1+ФМ_усл!$N$277)))</f>
        <v>0</v>
      </c>
      <c r="AM26" s="126">
        <f>IF(AM$7="",0,ФМ_усл!AM$78+IF(1+ФМ_усл!$N$277=0,0,(ФМ_усл!AM$76+ФМ_усл!AM$77+ФМ_усл!AM$79)/(1+ФМ_усл!$N$277)))</f>
        <v>0</v>
      </c>
      <c r="AN26" s="126">
        <f>IF(AN$7="",0,ФМ_усл!AN$78+IF(1+ФМ_усл!$N$277=0,0,(ФМ_усл!AN$76+ФМ_усл!AN$77+ФМ_усл!AN$79)/(1+ФМ_усл!$N$277)))</f>
        <v>0</v>
      </c>
      <c r="AO26" s="126">
        <f>IF(AO$7="",0,ФМ_усл!AO$78+IF(1+ФМ_усл!$N$277=0,0,(ФМ_усл!AO$76+ФМ_усл!AO$77+ФМ_усл!AO$79)/(1+ФМ_усл!$N$277)))</f>
        <v>0</v>
      </c>
      <c r="AP26" s="126">
        <f>IF(AP$7="",0,ФМ_усл!AP$78+IF(1+ФМ_усл!$N$277=0,0,(ФМ_усл!AP$76+ФМ_усл!AP$77+ФМ_усл!AP$79)/(1+ФМ_усл!$N$277)))</f>
        <v>0</v>
      </c>
      <c r="AQ26" s="126">
        <f>IF(AQ$7="",0,ФМ_усл!AQ$78+IF(1+ФМ_усл!$N$277=0,0,(ФМ_усл!AQ$76+ФМ_усл!AQ$77+ФМ_усл!AQ$79)/(1+ФМ_усл!$N$277)))</f>
        <v>0</v>
      </c>
      <c r="AR26" s="126">
        <f>IF(AR$7="",0,ФМ_усл!AR$78+IF(1+ФМ_усл!$N$277=0,0,(ФМ_усл!AR$76+ФМ_усл!AR$77+ФМ_усл!AR$79)/(1+ФМ_усл!$N$277)))</f>
        <v>0</v>
      </c>
      <c r="AS26" s="126">
        <f>IF(AS$7="",0,ФМ_усл!AS$78+IF(1+ФМ_усл!$N$277=0,0,(ФМ_усл!AS$76+ФМ_усл!AS$77+ФМ_усл!AS$79)/(1+ФМ_усл!$N$277)))</f>
        <v>0</v>
      </c>
      <c r="AT26" s="126">
        <f>IF(AT$7="",0,ФМ_усл!AT$78+IF(1+ФМ_усл!$N$277=0,0,(ФМ_усл!AT$76+ФМ_усл!AT$77+ФМ_усл!AT$79)/(1+ФМ_усл!$N$277)))</f>
        <v>0</v>
      </c>
      <c r="AU26" s="126">
        <f>IF(AU$7="",0,ФМ_усл!AU$78+IF(1+ФМ_усл!$N$277=0,0,(ФМ_усл!AU$76+ФМ_усл!AU$77+ФМ_усл!AU$79)/(1+ФМ_усл!$N$277)))</f>
        <v>0</v>
      </c>
      <c r="AV26" s="94"/>
      <c r="AW26" s="89"/>
    </row>
    <row r="27" spans="1:49" ht="3.9" customHeight="1" x14ac:dyDescent="0.25">
      <c r="A27" s="3"/>
      <c r="B27" s="3"/>
      <c r="C27" s="3"/>
      <c r="D27" s="3"/>
      <c r="E27" s="120"/>
      <c r="F27" s="3"/>
      <c r="G27" s="167" t="str">
        <f t="shared" si="0"/>
        <v>P&amp;L</v>
      </c>
      <c r="H27" s="3"/>
      <c r="I27" s="3"/>
      <c r="J27" s="3"/>
      <c r="K27" s="25"/>
      <c r="L27" s="12"/>
      <c r="M27" s="20"/>
      <c r="N27" s="20"/>
      <c r="O27" s="20"/>
      <c r="P27" s="3"/>
      <c r="Q27" s="3"/>
      <c r="R27" s="3"/>
      <c r="S27" s="3"/>
      <c r="T27" s="3"/>
      <c r="U27" s="3"/>
      <c r="V27" s="3"/>
      <c r="W27" s="4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1"/>
      <c r="AW27" s="3"/>
    </row>
    <row r="28" spans="1:49" x14ac:dyDescent="0.25">
      <c r="A28" s="3"/>
      <c r="B28" s="3"/>
      <c r="C28" s="3"/>
      <c r="D28" s="3"/>
      <c r="E28" s="120"/>
      <c r="F28" s="3"/>
      <c r="G28" s="167" t="str">
        <f t="shared" si="0"/>
        <v>P&amp;L</v>
      </c>
      <c r="H28" s="3"/>
      <c r="I28" s="3"/>
      <c r="J28" s="3"/>
      <c r="K28" s="130" t="str">
        <f>структура!$AL$28</f>
        <v>контроль</v>
      </c>
      <c r="L28" s="130"/>
      <c r="M28" s="131"/>
      <c r="N28" s="131"/>
      <c r="O28" s="131"/>
      <c r="P28" s="132"/>
      <c r="Q28" s="132"/>
      <c r="R28" s="133">
        <f>SUM(R17:R27)-R16</f>
        <v>0</v>
      </c>
      <c r="S28" s="132"/>
      <c r="T28" s="133">
        <f>SUM(T17:T27)-T16</f>
        <v>0</v>
      </c>
      <c r="U28" s="3"/>
      <c r="V28" s="3"/>
      <c r="W28" s="49"/>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1"/>
      <c r="AW28" s="3"/>
    </row>
    <row r="29" spans="1:49" ht="3.9" customHeight="1" x14ac:dyDescent="0.25">
      <c r="A29" s="3"/>
      <c r="B29" s="3"/>
      <c r="C29" s="3"/>
      <c r="D29" s="3"/>
      <c r="E29" s="120"/>
      <c r="F29" s="3"/>
      <c r="G29" s="167" t="str">
        <f t="shared" si="0"/>
        <v>P&amp;L</v>
      </c>
      <c r="H29" s="3"/>
      <c r="I29" s="3"/>
      <c r="J29" s="3"/>
      <c r="K29" s="25"/>
      <c r="L29" s="12"/>
      <c r="M29" s="20"/>
      <c r="N29" s="20"/>
      <c r="O29" s="20"/>
      <c r="P29" s="3"/>
      <c r="Q29" s="3"/>
      <c r="R29" s="3"/>
      <c r="S29" s="3"/>
      <c r="T29" s="3"/>
      <c r="U29" s="3"/>
      <c r="V29" s="3"/>
      <c r="W29" s="4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1"/>
      <c r="AW29" s="3"/>
    </row>
    <row r="30" spans="1:49" ht="8.1" customHeight="1" x14ac:dyDescent="0.25">
      <c r="A30" s="3"/>
      <c r="B30" s="3"/>
      <c r="C30" s="3"/>
      <c r="D30" s="3"/>
      <c r="E30" s="120"/>
      <c r="F30" s="3"/>
      <c r="G30" s="167" t="str">
        <f t="shared" si="0"/>
        <v>P&amp;L</v>
      </c>
      <c r="H30" s="3"/>
      <c r="I30" s="3"/>
      <c r="J30" s="3"/>
      <c r="K30" s="25"/>
      <c r="L30" s="12"/>
      <c r="M30" s="20"/>
      <c r="N30" s="20"/>
      <c r="O30" s="20"/>
      <c r="P30" s="3"/>
      <c r="Q30" s="3"/>
      <c r="R30" s="3"/>
      <c r="S30" s="3"/>
      <c r="T30" s="3"/>
      <c r="U30" s="3"/>
      <c r="V30" s="3"/>
      <c r="W30" s="49"/>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1"/>
      <c r="AW30" s="3"/>
    </row>
    <row r="31" spans="1:49" s="5" customFormat="1" x14ac:dyDescent="0.25">
      <c r="A31" s="4"/>
      <c r="B31" s="4"/>
      <c r="C31" s="4"/>
      <c r="D31" s="4"/>
      <c r="E31" s="121"/>
      <c r="F31" s="4"/>
      <c r="G31" s="168" t="str">
        <f t="shared" si="0"/>
        <v>P&amp;L</v>
      </c>
      <c r="H31" s="38" t="str">
        <f>KPI!$E$156</f>
        <v>Валовая прибыль</v>
      </c>
      <c r="I31" s="4"/>
      <c r="J31" s="4"/>
      <c r="K31" s="39" t="str">
        <f>IF(H31="","",INDEX(KPI!$H:$H,SUMIFS(KPI!$C:$C,KPI!$E:$E,H31)))</f>
        <v>тыс.руб.</v>
      </c>
      <c r="L31" s="24"/>
      <c r="M31" s="20"/>
      <c r="N31" s="20"/>
      <c r="O31" s="20"/>
      <c r="P31" s="4"/>
      <c r="Q31" s="4"/>
      <c r="R31" s="47">
        <f>SUMIFS($W31:$AV31,$W$2:$AV$2,R$2)</f>
        <v>0</v>
      </c>
      <c r="S31" s="4"/>
      <c r="T31" s="47">
        <f>SUMIFS($W31:$AV31,$W$2:$AV$2,T$2)</f>
        <v>0</v>
      </c>
      <c r="U31" s="4"/>
      <c r="V31" s="4"/>
      <c r="W31" s="49"/>
      <c r="X31" s="46">
        <f>IF(X$7="",0,X13-X16)</f>
        <v>0</v>
      </c>
      <c r="Y31" s="46">
        <f t="shared" ref="Y31:AU31" si="4">IF(Y$7="",0,Y13-Y16)</f>
        <v>0</v>
      </c>
      <c r="Z31" s="46">
        <f t="shared" si="4"/>
        <v>0</v>
      </c>
      <c r="AA31" s="46">
        <f t="shared" si="4"/>
        <v>0</v>
      </c>
      <c r="AB31" s="46">
        <f t="shared" si="4"/>
        <v>0</v>
      </c>
      <c r="AC31" s="46">
        <f t="shared" si="4"/>
        <v>0</v>
      </c>
      <c r="AD31" s="46">
        <f>IF(AD$7="",0,AD13-AD16)</f>
        <v>0</v>
      </c>
      <c r="AE31" s="46">
        <f t="shared" si="4"/>
        <v>0</v>
      </c>
      <c r="AF31" s="46">
        <f t="shared" si="4"/>
        <v>0</v>
      </c>
      <c r="AG31" s="46">
        <f t="shared" si="4"/>
        <v>0</v>
      </c>
      <c r="AH31" s="46">
        <f t="shared" si="4"/>
        <v>0</v>
      </c>
      <c r="AI31" s="46">
        <f t="shared" si="4"/>
        <v>0</v>
      </c>
      <c r="AJ31" s="46">
        <f t="shared" si="4"/>
        <v>0</v>
      </c>
      <c r="AK31" s="46">
        <f t="shared" si="4"/>
        <v>0</v>
      </c>
      <c r="AL31" s="46">
        <f t="shared" si="4"/>
        <v>0</v>
      </c>
      <c r="AM31" s="46">
        <f t="shared" si="4"/>
        <v>0</v>
      </c>
      <c r="AN31" s="46">
        <f t="shared" si="4"/>
        <v>0</v>
      </c>
      <c r="AO31" s="46">
        <f t="shared" si="4"/>
        <v>0</v>
      </c>
      <c r="AP31" s="46">
        <f t="shared" si="4"/>
        <v>0</v>
      </c>
      <c r="AQ31" s="46">
        <f t="shared" si="4"/>
        <v>0</v>
      </c>
      <c r="AR31" s="46">
        <f t="shared" si="4"/>
        <v>0</v>
      </c>
      <c r="AS31" s="46">
        <f t="shared" si="4"/>
        <v>0</v>
      </c>
      <c r="AT31" s="46">
        <f t="shared" si="4"/>
        <v>0</v>
      </c>
      <c r="AU31" s="46">
        <f t="shared" si="4"/>
        <v>0</v>
      </c>
      <c r="AV31" s="43"/>
      <c r="AW31" s="4"/>
    </row>
    <row r="32" spans="1:49" ht="3.9" customHeight="1" x14ac:dyDescent="0.25">
      <c r="A32" s="3"/>
      <c r="B32" s="3"/>
      <c r="C32" s="3"/>
      <c r="D32" s="3"/>
      <c r="E32" s="120"/>
      <c r="F32" s="3"/>
      <c r="G32" s="167" t="str">
        <f t="shared" si="0"/>
        <v>P&amp;L</v>
      </c>
      <c r="H32" s="3"/>
      <c r="I32" s="3"/>
      <c r="J32" s="3"/>
      <c r="K32" s="25"/>
      <c r="L32" s="12"/>
      <c r="M32" s="20"/>
      <c r="N32" s="20"/>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ht="8.1" customHeight="1" x14ac:dyDescent="0.25">
      <c r="A33" s="3"/>
      <c r="B33" s="3"/>
      <c r="C33" s="3"/>
      <c r="D33" s="3"/>
      <c r="E33" s="120"/>
      <c r="F33" s="3"/>
      <c r="G33" s="167" t="str">
        <f t="shared" si="0"/>
        <v>P&amp;L</v>
      </c>
      <c r="H33" s="3"/>
      <c r="I33" s="3"/>
      <c r="J33" s="3"/>
      <c r="K33" s="25"/>
      <c r="L33" s="12"/>
      <c r="M33" s="20"/>
      <c r="N33" s="20"/>
      <c r="O33" s="20"/>
      <c r="P33" s="3"/>
      <c r="Q33" s="3"/>
      <c r="R33" s="3"/>
      <c r="S33" s="3"/>
      <c r="T33" s="3"/>
      <c r="U33" s="3"/>
      <c r="V33" s="3"/>
      <c r="W33" s="4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1"/>
      <c r="AW33" s="3"/>
    </row>
    <row r="34" spans="1:49" s="5" customFormat="1" x14ac:dyDescent="0.25">
      <c r="A34" s="4"/>
      <c r="B34" s="4"/>
      <c r="C34" s="4"/>
      <c r="D34" s="4"/>
      <c r="E34" s="121"/>
      <c r="F34" s="4"/>
      <c r="G34" s="168" t="str">
        <f t="shared" si="0"/>
        <v>P&amp;L</v>
      </c>
      <c r="H34" s="38" t="str">
        <f>KPI!$E$157</f>
        <v>Расходы</v>
      </c>
      <c r="I34" s="4"/>
      <c r="J34" s="4"/>
      <c r="K34" s="39" t="str">
        <f>IF(H34="","",INDEX(KPI!$H:$H,SUMIFS(KPI!$C:$C,KPI!$E:$E,H34)))</f>
        <v>тыс.руб.</v>
      </c>
      <c r="L34" s="24"/>
      <c r="M34" s="20"/>
      <c r="N34" s="20"/>
      <c r="O34" s="20"/>
      <c r="P34" s="4"/>
      <c r="Q34" s="4"/>
      <c r="R34" s="47">
        <f>SUMIFS($W34:$AV34,$W$2:$AV$2,R$2)</f>
        <v>0</v>
      </c>
      <c r="S34" s="4"/>
      <c r="T34" s="47">
        <f>SUMIFS($W34:$AV34,$W$2:$AV$2,T$2)</f>
        <v>0</v>
      </c>
      <c r="U34" s="4"/>
      <c r="V34" s="4"/>
      <c r="W34" s="49"/>
      <c r="X34" s="46">
        <f>SUM(X35:X42)</f>
        <v>0</v>
      </c>
      <c r="Y34" s="46">
        <f t="shared" ref="Y34:AU34" si="5">SUM(Y35:Y42)</f>
        <v>0</v>
      </c>
      <c r="Z34" s="46">
        <f t="shared" si="5"/>
        <v>0</v>
      </c>
      <c r="AA34" s="46">
        <f t="shared" si="5"/>
        <v>0</v>
      </c>
      <c r="AB34" s="46">
        <f t="shared" si="5"/>
        <v>0</v>
      </c>
      <c r="AC34" s="46">
        <f t="shared" si="5"/>
        <v>0</v>
      </c>
      <c r="AD34" s="46">
        <f t="shared" si="5"/>
        <v>0</v>
      </c>
      <c r="AE34" s="46">
        <f t="shared" si="5"/>
        <v>0</v>
      </c>
      <c r="AF34" s="46">
        <f t="shared" si="5"/>
        <v>0</v>
      </c>
      <c r="AG34" s="46">
        <f t="shared" si="5"/>
        <v>0</v>
      </c>
      <c r="AH34" s="46">
        <f t="shared" si="5"/>
        <v>0</v>
      </c>
      <c r="AI34" s="46">
        <f t="shared" si="5"/>
        <v>0</v>
      </c>
      <c r="AJ34" s="46">
        <f t="shared" si="5"/>
        <v>0</v>
      </c>
      <c r="AK34" s="46">
        <f t="shared" si="5"/>
        <v>0</v>
      </c>
      <c r="AL34" s="46">
        <f t="shared" si="5"/>
        <v>0</v>
      </c>
      <c r="AM34" s="46">
        <f t="shared" si="5"/>
        <v>0</v>
      </c>
      <c r="AN34" s="46">
        <f t="shared" si="5"/>
        <v>0</v>
      </c>
      <c r="AO34" s="46">
        <f t="shared" si="5"/>
        <v>0</v>
      </c>
      <c r="AP34" s="46">
        <f t="shared" si="5"/>
        <v>0</v>
      </c>
      <c r="AQ34" s="46">
        <f t="shared" si="5"/>
        <v>0</v>
      </c>
      <c r="AR34" s="46">
        <f t="shared" si="5"/>
        <v>0</v>
      </c>
      <c r="AS34" s="46">
        <f t="shared" si="5"/>
        <v>0</v>
      </c>
      <c r="AT34" s="46">
        <f t="shared" si="5"/>
        <v>0</v>
      </c>
      <c r="AU34" s="46">
        <f t="shared" si="5"/>
        <v>0</v>
      </c>
      <c r="AV34" s="43"/>
      <c r="AW34" s="4"/>
    </row>
    <row r="35" spans="1:49" ht="3.9" customHeight="1" x14ac:dyDescent="0.25">
      <c r="A35" s="3"/>
      <c r="B35" s="3"/>
      <c r="C35" s="3"/>
      <c r="D35" s="3"/>
      <c r="E35" s="120"/>
      <c r="F35" s="3"/>
      <c r="G35" s="167" t="str">
        <f t="shared" si="0"/>
        <v>P&amp;L</v>
      </c>
      <c r="H35" s="3"/>
      <c r="I35" s="3"/>
      <c r="J35" s="3"/>
      <c r="K35" s="25"/>
      <c r="L35" s="12"/>
      <c r="M35" s="20"/>
      <c r="N35" s="20"/>
      <c r="O35" s="20"/>
      <c r="P35" s="3"/>
      <c r="Q35" s="3"/>
      <c r="R35" s="3"/>
      <c r="S35" s="3"/>
      <c r="T35" s="3"/>
      <c r="U35" s="3"/>
      <c r="V35" s="3"/>
      <c r="W35" s="4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3"/>
    </row>
    <row r="36" spans="1:49" s="1" customFormat="1" ht="10.199999999999999" x14ac:dyDescent="0.2">
      <c r="A36" s="12"/>
      <c r="B36" s="12"/>
      <c r="C36" s="12"/>
      <c r="D36" s="12"/>
      <c r="E36" s="120"/>
      <c r="F36" s="12"/>
      <c r="G36" s="169" t="str">
        <f t="shared" si="0"/>
        <v>P&amp;L</v>
      </c>
      <c r="H36" s="127" t="str">
        <f>структура!$AL$12</f>
        <v>в т.ч. по номенклатуре затрат</v>
      </c>
      <c r="I36" s="12"/>
      <c r="J36" s="12"/>
      <c r="K36" s="12"/>
      <c r="L36" s="12"/>
      <c r="M36" s="35"/>
      <c r="N36" s="35"/>
      <c r="O36" s="35"/>
      <c r="P36" s="12"/>
      <c r="Q36" s="12"/>
      <c r="R36" s="12"/>
      <c r="S36" s="12"/>
      <c r="T36" s="12"/>
      <c r="U36" s="12"/>
      <c r="V36" s="12"/>
      <c r="W36" s="73"/>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5"/>
      <c r="AW36" s="12"/>
    </row>
    <row r="37" spans="1:49" ht="3.9" customHeight="1" x14ac:dyDescent="0.25">
      <c r="A37" s="3"/>
      <c r="B37" s="3"/>
      <c r="C37" s="3"/>
      <c r="D37" s="3"/>
      <c r="E37" s="120"/>
      <c r="F37" s="3"/>
      <c r="G37" s="167" t="str">
        <f t="shared" si="0"/>
        <v>P&amp;L</v>
      </c>
      <c r="H37" s="128"/>
      <c r="I37" s="3"/>
      <c r="J37" s="3"/>
      <c r="K37" s="25"/>
      <c r="L37" s="12"/>
      <c r="M37" s="20"/>
      <c r="N37" s="20"/>
      <c r="O37" s="20"/>
      <c r="P37" s="3"/>
      <c r="Q37" s="3"/>
      <c r="R37" s="3"/>
      <c r="S37" s="3"/>
      <c r="T37" s="3"/>
      <c r="U37" s="3"/>
      <c r="V37" s="3"/>
      <c r="W37" s="49"/>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1"/>
      <c r="AW37" s="3"/>
    </row>
    <row r="38" spans="1:49" s="95" customFormat="1" x14ac:dyDescent="0.25">
      <c r="A38" s="89"/>
      <c r="B38" s="89"/>
      <c r="C38" s="89"/>
      <c r="D38" s="89"/>
      <c r="E38" s="124"/>
      <c r="F38" s="89"/>
      <c r="G38" s="167" t="str">
        <f t="shared" si="0"/>
        <v>P&amp;L</v>
      </c>
      <c r="H38" s="129" t="str">
        <f>KPI!$E$84</f>
        <v>накладные расходы</v>
      </c>
      <c r="I38" s="89"/>
      <c r="J38" s="89"/>
      <c r="K38" s="125" t="str">
        <f>IF(H38="","",INDEX(KPI!$H:$H,SUMIFS(KPI!$C:$C,KPI!$E:$E,H38)))</f>
        <v>тыс.руб.</v>
      </c>
      <c r="L38" s="25"/>
      <c r="M38" s="117"/>
      <c r="N38" s="117"/>
      <c r="O38" s="117"/>
      <c r="P38" s="89"/>
      <c r="Q38" s="89"/>
      <c r="R38" s="123">
        <f>SUMIFS($W38:$AV38,$W$2:$AV$2,R$2)</f>
        <v>0</v>
      </c>
      <c r="S38" s="89"/>
      <c r="T38" s="123">
        <f>SUMIFS($W38:$AV38,$W$2:$AV$2,T$2)</f>
        <v>0</v>
      </c>
      <c r="U38" s="89"/>
      <c r="V38" s="89"/>
      <c r="W38" s="116"/>
      <c r="X38" s="126">
        <f>IF(X$7="",0,IF(1+ФМ_усл!$N$277=0,0,SUM(ФМ_усл!X$217:X$229)/(1+ФМ_усл!$N$277)))</f>
        <v>0</v>
      </c>
      <c r="Y38" s="126">
        <f>IF(Y$7="",0,IF(1+ФМ_усл!$N$277=0,0,SUM(ФМ_усл!Y$217:Y$229)/(1+ФМ_усл!$N$277)))</f>
        <v>0</v>
      </c>
      <c r="Z38" s="126">
        <f>IF(Z$7="",0,IF(1+ФМ_усл!$N$277=0,0,SUM(ФМ_усл!Z$217:Z$229)/(1+ФМ_усл!$N$277)))</f>
        <v>0</v>
      </c>
      <c r="AA38" s="126">
        <f>IF(AA$7="",0,IF(1+ФМ_усл!$N$277=0,0,SUM(ФМ_усл!AA$217:AA$229)/(1+ФМ_усл!$N$277)))</f>
        <v>0</v>
      </c>
      <c r="AB38" s="126">
        <f>IF(AB$7="",0,IF(1+ФМ_усл!$N$277=0,0,SUM(ФМ_усл!AB$217:AB$229)/(1+ФМ_усл!$N$277)))</f>
        <v>0</v>
      </c>
      <c r="AC38" s="126">
        <f>IF(AC$7="",0,IF(1+ФМ_усл!$N$277=0,0,SUM(ФМ_усл!AC$217:AC$229)/(1+ФМ_усл!$N$277)))</f>
        <v>0</v>
      </c>
      <c r="AD38" s="126">
        <f>IF(AD$7="",0,IF(1+ФМ_усл!$N$277=0,0,SUM(ФМ_усл!AD$217:AD$229)/(1+ФМ_усл!$N$277)))</f>
        <v>0</v>
      </c>
      <c r="AE38" s="126">
        <f>IF(AE$7="",0,IF(1+ФМ_усл!$N$277=0,0,SUM(ФМ_усл!AE$217:AE$229)/(1+ФМ_усл!$N$277)))</f>
        <v>0</v>
      </c>
      <c r="AF38" s="126">
        <f>IF(AF$7="",0,IF(1+ФМ_усл!$N$277=0,0,SUM(ФМ_усл!AF$217:AF$229)/(1+ФМ_усл!$N$277)))</f>
        <v>0</v>
      </c>
      <c r="AG38" s="126">
        <f>IF(AG$7="",0,IF(1+ФМ_усл!$N$277=0,0,SUM(ФМ_усл!AG$217:AG$229)/(1+ФМ_усл!$N$277)))</f>
        <v>0</v>
      </c>
      <c r="AH38" s="126">
        <f>IF(AH$7="",0,IF(1+ФМ_усл!$N$277=0,0,SUM(ФМ_усл!AH$217:AH$229)/(1+ФМ_усл!$N$277)))</f>
        <v>0</v>
      </c>
      <c r="AI38" s="126">
        <f>IF(AI$7="",0,IF(1+ФМ_усл!$N$277=0,0,SUM(ФМ_усл!AI$217:AI$229)/(1+ФМ_усл!$N$277)))</f>
        <v>0</v>
      </c>
      <c r="AJ38" s="126">
        <f>IF(AJ$7="",0,IF(1+ФМ_усл!$N$277=0,0,SUM(ФМ_усл!AJ$217:AJ$229)/(1+ФМ_усл!$N$277)))</f>
        <v>0</v>
      </c>
      <c r="AK38" s="126">
        <f>IF(AK$7="",0,IF(1+ФМ_усл!$N$277=0,0,SUM(ФМ_усл!AK$217:AK$229)/(1+ФМ_усл!$N$277)))</f>
        <v>0</v>
      </c>
      <c r="AL38" s="126">
        <f>IF(AL$7="",0,IF(1+ФМ_усл!$N$277=0,0,SUM(ФМ_усл!AL$217:AL$229)/(1+ФМ_усл!$N$277)))</f>
        <v>0</v>
      </c>
      <c r="AM38" s="126">
        <f>IF(AM$7="",0,IF(1+ФМ_усл!$N$277=0,0,SUM(ФМ_усл!AM$217:AM$229)/(1+ФМ_усл!$N$277)))</f>
        <v>0</v>
      </c>
      <c r="AN38" s="126">
        <f>IF(AN$7="",0,IF(1+ФМ_усл!$N$277=0,0,SUM(ФМ_усл!AN$217:AN$229)/(1+ФМ_усл!$N$277)))</f>
        <v>0</v>
      </c>
      <c r="AO38" s="126">
        <f>IF(AO$7="",0,IF(1+ФМ_усл!$N$277=0,0,SUM(ФМ_усл!AO$217:AO$229)/(1+ФМ_усл!$N$277)))</f>
        <v>0</v>
      </c>
      <c r="AP38" s="126">
        <f>IF(AP$7="",0,IF(1+ФМ_усл!$N$277=0,0,SUM(ФМ_усл!AP$217:AP$229)/(1+ФМ_усл!$N$277)))</f>
        <v>0</v>
      </c>
      <c r="AQ38" s="126">
        <f>IF(AQ$7="",0,IF(1+ФМ_усл!$N$277=0,0,SUM(ФМ_усл!AQ$217:AQ$229)/(1+ФМ_усл!$N$277)))</f>
        <v>0</v>
      </c>
      <c r="AR38" s="126">
        <f>IF(AR$7="",0,IF(1+ФМ_усл!$N$277=0,0,SUM(ФМ_усл!AR$217:AR$229)/(1+ФМ_усл!$N$277)))</f>
        <v>0</v>
      </c>
      <c r="AS38" s="126">
        <f>IF(AS$7="",0,IF(1+ФМ_усл!$N$277=0,0,SUM(ФМ_усл!AS$217:AS$229)/(1+ФМ_усл!$N$277)))</f>
        <v>0</v>
      </c>
      <c r="AT38" s="126">
        <f>IF(AT$7="",0,IF(1+ФМ_усл!$N$277=0,0,SUM(ФМ_усл!AT$217:AT$229)/(1+ФМ_усл!$N$277)))</f>
        <v>0</v>
      </c>
      <c r="AU38" s="126">
        <f>IF(AU$7="",0,IF(1+ФМ_усл!$N$277=0,0,SUM(ФМ_усл!AU$217:AU$229)/(1+ФМ_усл!$N$277)))</f>
        <v>0</v>
      </c>
      <c r="AV38" s="94"/>
      <c r="AW38" s="89"/>
    </row>
    <row r="39" spans="1:49" s="95" customFormat="1" x14ac:dyDescent="0.25">
      <c r="A39" s="89"/>
      <c r="B39" s="89"/>
      <c r="C39" s="89"/>
      <c r="D39" s="89"/>
      <c r="E39" s="124"/>
      <c r="F39" s="89"/>
      <c r="G39" s="167" t="str">
        <f t="shared" si="0"/>
        <v>P&amp;L</v>
      </c>
      <c r="H39" s="129" t="str">
        <f>KPI!$E$158</f>
        <v>управл. расходы без ФОТ и соцсборов</v>
      </c>
      <c r="I39" s="89"/>
      <c r="J39" s="89"/>
      <c r="K39" s="125" t="str">
        <f>IF(H39="","",INDEX(KPI!$H:$H,SUMIFS(KPI!$C:$C,KPI!$E:$E,H39)))</f>
        <v>тыс.руб.</v>
      </c>
      <c r="L39" s="25"/>
      <c r="M39" s="117"/>
      <c r="N39" s="117"/>
      <c r="O39" s="117"/>
      <c r="P39" s="89"/>
      <c r="Q39" s="89"/>
      <c r="R39" s="123">
        <f t="shared" ref="R39:R41" si="6">SUMIFS($W39:$AV39,$W$2:$AV$2,R$2)</f>
        <v>0</v>
      </c>
      <c r="S39" s="89"/>
      <c r="T39" s="123">
        <f t="shared" ref="T39:T41" si="7">SUMIFS($W39:$AV39,$W$2:$AV$2,T$2)</f>
        <v>0</v>
      </c>
      <c r="U39" s="89"/>
      <c r="V39" s="89"/>
      <c r="W39" s="116"/>
      <c r="X39" s="126">
        <f>IF(X$7="",0,IF(1+ФМ_усл!$N$277=0,0,SUM(ФМ_усл!X$232:X$245)/(1+ФМ_усл!$N$277)))</f>
        <v>0</v>
      </c>
      <c r="Y39" s="126">
        <f>IF(Y$7="",0,IF(1+ФМ_усл!$N$277=0,0,SUM(ФМ_усл!Y$232:Y$245)/(1+ФМ_усл!$N$277)))</f>
        <v>0</v>
      </c>
      <c r="Z39" s="126">
        <f>IF(Z$7="",0,IF(1+ФМ_усл!$N$277=0,0,SUM(ФМ_усл!Z$232:Z$245)/(1+ФМ_усл!$N$277)))</f>
        <v>0</v>
      </c>
      <c r="AA39" s="126">
        <f>IF(AA$7="",0,IF(1+ФМ_усл!$N$277=0,0,SUM(ФМ_усл!AA$232:AA$245)/(1+ФМ_усл!$N$277)))</f>
        <v>0</v>
      </c>
      <c r="AB39" s="126">
        <f>IF(AB$7="",0,IF(1+ФМ_усл!$N$277=0,0,SUM(ФМ_усл!AB$232:AB$245)/(1+ФМ_усл!$N$277)))</f>
        <v>0</v>
      </c>
      <c r="AC39" s="126">
        <f>IF(AC$7="",0,IF(1+ФМ_усл!$N$277=0,0,SUM(ФМ_усл!AC$232:AC$245)/(1+ФМ_усл!$N$277)))</f>
        <v>0</v>
      </c>
      <c r="AD39" s="126">
        <f>IF(AD$7="",0,IF(1+ФМ_усл!$N$277=0,0,SUM(ФМ_усл!AD$232:AD$245)/(1+ФМ_усл!$N$277)))</f>
        <v>0</v>
      </c>
      <c r="AE39" s="126">
        <f>IF(AE$7="",0,IF(1+ФМ_усл!$N$277=0,0,SUM(ФМ_усл!AE$232:AE$245)/(1+ФМ_усл!$N$277)))</f>
        <v>0</v>
      </c>
      <c r="AF39" s="126">
        <f>IF(AF$7="",0,IF(1+ФМ_усл!$N$277=0,0,SUM(ФМ_усл!AF$232:AF$245)/(1+ФМ_усл!$N$277)))</f>
        <v>0</v>
      </c>
      <c r="AG39" s="126">
        <f>IF(AG$7="",0,IF(1+ФМ_усл!$N$277=0,0,SUM(ФМ_усл!AG$232:AG$245)/(1+ФМ_усл!$N$277)))</f>
        <v>0</v>
      </c>
      <c r="AH39" s="126">
        <f>IF(AH$7="",0,IF(1+ФМ_усл!$N$277=0,0,SUM(ФМ_усл!AH$232:AH$245)/(1+ФМ_усл!$N$277)))</f>
        <v>0</v>
      </c>
      <c r="AI39" s="126">
        <f>IF(AI$7="",0,IF(1+ФМ_усл!$N$277=0,0,SUM(ФМ_усл!AI$232:AI$245)/(1+ФМ_усл!$N$277)))</f>
        <v>0</v>
      </c>
      <c r="AJ39" s="126">
        <f>IF(AJ$7="",0,IF(1+ФМ_усл!$N$277=0,0,SUM(ФМ_усл!AJ$232:AJ$245)/(1+ФМ_усл!$N$277)))</f>
        <v>0</v>
      </c>
      <c r="AK39" s="126">
        <f>IF(AK$7="",0,IF(1+ФМ_усл!$N$277=0,0,SUM(ФМ_усл!AK$232:AK$245)/(1+ФМ_усл!$N$277)))</f>
        <v>0</v>
      </c>
      <c r="AL39" s="126">
        <f>IF(AL$7="",0,IF(1+ФМ_усл!$N$277=0,0,SUM(ФМ_усл!AL$232:AL$245)/(1+ФМ_усл!$N$277)))</f>
        <v>0</v>
      </c>
      <c r="AM39" s="126">
        <f>IF(AM$7="",0,IF(1+ФМ_усл!$N$277=0,0,SUM(ФМ_усл!AM$232:AM$245)/(1+ФМ_усл!$N$277)))</f>
        <v>0</v>
      </c>
      <c r="AN39" s="126">
        <f>IF(AN$7="",0,IF(1+ФМ_усл!$N$277=0,0,SUM(ФМ_усл!AN$232:AN$245)/(1+ФМ_усл!$N$277)))</f>
        <v>0</v>
      </c>
      <c r="AO39" s="126">
        <f>IF(AO$7="",0,IF(1+ФМ_усл!$N$277=0,0,SUM(ФМ_усл!AO$232:AO$245)/(1+ФМ_усл!$N$277)))</f>
        <v>0</v>
      </c>
      <c r="AP39" s="126">
        <f>IF(AP$7="",0,IF(1+ФМ_усл!$N$277=0,0,SUM(ФМ_усл!AP$232:AP$245)/(1+ФМ_усл!$N$277)))</f>
        <v>0</v>
      </c>
      <c r="AQ39" s="126">
        <f>IF(AQ$7="",0,IF(1+ФМ_усл!$N$277=0,0,SUM(ФМ_усл!AQ$232:AQ$245)/(1+ФМ_усл!$N$277)))</f>
        <v>0</v>
      </c>
      <c r="AR39" s="126">
        <f>IF(AR$7="",0,IF(1+ФМ_усл!$N$277=0,0,SUM(ФМ_усл!AR$232:AR$245)/(1+ФМ_усл!$N$277)))</f>
        <v>0</v>
      </c>
      <c r="AS39" s="126">
        <f>IF(AS$7="",0,IF(1+ФМ_усл!$N$277=0,0,SUM(ФМ_усл!AS$232:AS$245)/(1+ФМ_усл!$N$277)))</f>
        <v>0</v>
      </c>
      <c r="AT39" s="126">
        <f>IF(AT$7="",0,IF(1+ФМ_усл!$N$277=0,0,SUM(ФМ_усл!AT$232:AT$245)/(1+ФМ_усл!$N$277)))</f>
        <v>0</v>
      </c>
      <c r="AU39" s="126">
        <f>IF(AU$7="",0,IF(1+ФМ_усл!$N$277=0,0,SUM(ФМ_усл!AU$232:AU$245)/(1+ФМ_усл!$N$277)))</f>
        <v>0</v>
      </c>
      <c r="AV39" s="94"/>
      <c r="AW39" s="89"/>
    </row>
    <row r="40" spans="1:49" s="95" customFormat="1" x14ac:dyDescent="0.25">
      <c r="A40" s="89"/>
      <c r="B40" s="89"/>
      <c r="C40" s="89"/>
      <c r="D40" s="89"/>
      <c r="E40" s="124"/>
      <c r="F40" s="89"/>
      <c r="G40" s="167" t="str">
        <f t="shared" si="0"/>
        <v>P&amp;L</v>
      </c>
      <c r="H40" s="129" t="str">
        <f>KPI!$E$108</f>
        <v>ФОТ+соцсборы</v>
      </c>
      <c r="I40" s="89"/>
      <c r="J40" s="89"/>
      <c r="K40" s="125" t="str">
        <f>IF(H40="","",INDEX(KPI!$H:$H,SUMIFS(KPI!$C:$C,KPI!$E:$E,H40)))</f>
        <v>тыс.руб.</v>
      </c>
      <c r="L40" s="25"/>
      <c r="M40" s="117"/>
      <c r="N40" s="117"/>
      <c r="O40" s="117"/>
      <c r="P40" s="89"/>
      <c r="Q40" s="89"/>
      <c r="R40" s="123">
        <f t="shared" si="6"/>
        <v>0</v>
      </c>
      <c r="S40" s="89"/>
      <c r="T40" s="123">
        <f t="shared" si="7"/>
        <v>0</v>
      </c>
      <c r="U40" s="89"/>
      <c r="V40" s="89"/>
      <c r="W40" s="116"/>
      <c r="X40" s="126">
        <f>IF(X$7="",0,ФМ_усл!X$246)</f>
        <v>0</v>
      </c>
      <c r="Y40" s="126">
        <f>IF(Y$7="",0,ФМ_усл!Y$246)</f>
        <v>0</v>
      </c>
      <c r="Z40" s="126">
        <f>IF(Z$7="",0,ФМ_усл!Z$246)</f>
        <v>0</v>
      </c>
      <c r="AA40" s="126">
        <f>IF(AA$7="",0,ФМ_усл!AA$246)</f>
        <v>0</v>
      </c>
      <c r="AB40" s="126">
        <f>IF(AB$7="",0,ФМ_усл!AB$246)</f>
        <v>0</v>
      </c>
      <c r="AC40" s="126">
        <f>IF(AC$7="",0,ФМ_усл!AC$246)</f>
        <v>0</v>
      </c>
      <c r="AD40" s="126">
        <f>IF(AD$7="",0,ФМ_усл!AD$246)</f>
        <v>0</v>
      </c>
      <c r="AE40" s="126">
        <f>IF(AE$7="",0,ФМ_усл!AE$246)</f>
        <v>0</v>
      </c>
      <c r="AF40" s="126">
        <f>IF(AF$7="",0,ФМ_усл!AF$246)</f>
        <v>0</v>
      </c>
      <c r="AG40" s="126">
        <f>IF(AG$7="",0,ФМ_усл!AG$246)</f>
        <v>0</v>
      </c>
      <c r="AH40" s="126">
        <f>IF(AH$7="",0,ФМ_усл!AH$246)</f>
        <v>0</v>
      </c>
      <c r="AI40" s="126">
        <f>IF(AI$7="",0,ФМ_усл!AI$246)</f>
        <v>0</v>
      </c>
      <c r="AJ40" s="126">
        <f>IF(AJ$7="",0,ФМ_усл!AJ$246)</f>
        <v>0</v>
      </c>
      <c r="AK40" s="126">
        <f>IF(AK$7="",0,ФМ_усл!AK$246)</f>
        <v>0</v>
      </c>
      <c r="AL40" s="126">
        <f>IF(AL$7="",0,ФМ_усл!AL$246)</f>
        <v>0</v>
      </c>
      <c r="AM40" s="126">
        <f>IF(AM$7="",0,ФМ_усл!AM$246)</f>
        <v>0</v>
      </c>
      <c r="AN40" s="126">
        <f>IF(AN$7="",0,ФМ_усл!AN$246)</f>
        <v>0</v>
      </c>
      <c r="AO40" s="126">
        <f>IF(AO$7="",0,ФМ_усл!AO$246)</f>
        <v>0</v>
      </c>
      <c r="AP40" s="126">
        <f>IF(AP$7="",0,ФМ_усл!AP$246)</f>
        <v>0</v>
      </c>
      <c r="AQ40" s="126">
        <f>IF(AQ$7="",0,ФМ_усл!AQ$246)</f>
        <v>0</v>
      </c>
      <c r="AR40" s="126">
        <f>IF(AR$7="",0,ФМ_усл!AR$246)</f>
        <v>0</v>
      </c>
      <c r="AS40" s="126">
        <f>IF(AS$7="",0,ФМ_усл!AS$246)</f>
        <v>0</v>
      </c>
      <c r="AT40" s="126">
        <f>IF(AT$7="",0,ФМ_усл!AT$246)</f>
        <v>0</v>
      </c>
      <c r="AU40" s="126">
        <f>IF(AU$7="",0,ФМ_усл!AU$246)</f>
        <v>0</v>
      </c>
      <c r="AV40" s="94"/>
      <c r="AW40" s="89"/>
    </row>
    <row r="41" spans="1:49" s="95" customFormat="1" x14ac:dyDescent="0.25">
      <c r="A41" s="89"/>
      <c r="B41" s="89"/>
      <c r="C41" s="89"/>
      <c r="D41" s="89"/>
      <c r="E41" s="124"/>
      <c r="F41" s="89"/>
      <c r="G41" s="167" t="str">
        <f t="shared" si="0"/>
        <v>P&amp;L</v>
      </c>
      <c r="H41" s="129" t="str">
        <f>KPI!$E$159</f>
        <v>%-нты по кредитам</v>
      </c>
      <c r="I41" s="89"/>
      <c r="J41" s="89"/>
      <c r="K41" s="125" t="str">
        <f>IF(H41="","",INDEX(KPI!$H:$H,SUMIFS(KPI!$C:$C,KPI!$E:$E,H41)))</f>
        <v>тыс.руб.</v>
      </c>
      <c r="L41" s="25"/>
      <c r="M41" s="117"/>
      <c r="N41" s="117"/>
      <c r="O41" s="117"/>
      <c r="P41" s="89"/>
      <c r="Q41" s="89"/>
      <c r="R41" s="123">
        <f t="shared" si="6"/>
        <v>0</v>
      </c>
      <c r="S41" s="89"/>
      <c r="T41" s="123">
        <f t="shared" si="7"/>
        <v>0</v>
      </c>
      <c r="U41" s="89"/>
      <c r="V41" s="89"/>
      <c r="W41" s="116"/>
      <c r="X41" s="126">
        <f>IF(X$7="",0,ФМ_усл!X$317)</f>
        <v>0</v>
      </c>
      <c r="Y41" s="126">
        <f>IF(Y$7="",0,ФМ_усл!Y$317)</f>
        <v>0</v>
      </c>
      <c r="Z41" s="126">
        <f>IF(Z$7="",0,ФМ_усл!Z$317)</f>
        <v>0</v>
      </c>
      <c r="AA41" s="126">
        <f>IF(AA$7="",0,ФМ_усл!AA$317)</f>
        <v>0</v>
      </c>
      <c r="AB41" s="126">
        <f>IF(AB$7="",0,ФМ_усл!AB$317)</f>
        <v>0</v>
      </c>
      <c r="AC41" s="126">
        <f>IF(AC$7="",0,ФМ_усл!AC$317)</f>
        <v>0</v>
      </c>
      <c r="AD41" s="126">
        <f>IF(AD$7="",0,ФМ_усл!AD$317)</f>
        <v>0</v>
      </c>
      <c r="AE41" s="126">
        <f>IF(AE$7="",0,ФМ_усл!AE$317)</f>
        <v>0</v>
      </c>
      <c r="AF41" s="126">
        <f>IF(AF$7="",0,ФМ_усл!AF$317)</f>
        <v>0</v>
      </c>
      <c r="AG41" s="126">
        <f>IF(AG$7="",0,ФМ_усл!AG$317)</f>
        <v>0</v>
      </c>
      <c r="AH41" s="126">
        <f>IF(AH$7="",0,ФМ_усл!AH$317)</f>
        <v>0</v>
      </c>
      <c r="AI41" s="126">
        <f>IF(AI$7="",0,ФМ_усл!AI$317)</f>
        <v>0</v>
      </c>
      <c r="AJ41" s="126">
        <f>IF(AJ$7="",0,ФМ_усл!AJ$317)</f>
        <v>0</v>
      </c>
      <c r="AK41" s="126">
        <f>IF(AK$7="",0,ФМ_усл!AK$317)</f>
        <v>0</v>
      </c>
      <c r="AL41" s="126">
        <f>IF(AL$7="",0,ФМ_усл!AL$317)</f>
        <v>0</v>
      </c>
      <c r="AM41" s="126">
        <f>IF(AM$7="",0,ФМ_усл!AM$317)</f>
        <v>0</v>
      </c>
      <c r="AN41" s="126">
        <f>IF(AN$7="",0,ФМ_усл!AN$317)</f>
        <v>0</v>
      </c>
      <c r="AO41" s="126">
        <f>IF(AO$7="",0,ФМ_усл!AO$317)</f>
        <v>0</v>
      </c>
      <c r="AP41" s="126">
        <f>IF(AP$7="",0,ФМ_усл!AP$317)</f>
        <v>0</v>
      </c>
      <c r="AQ41" s="126">
        <f>IF(AQ$7="",0,ФМ_усл!AQ$317)</f>
        <v>0</v>
      </c>
      <c r="AR41" s="126">
        <f>IF(AR$7="",0,ФМ_усл!AR$317)</f>
        <v>0</v>
      </c>
      <c r="AS41" s="126">
        <f>IF(AS$7="",0,ФМ_усл!AS$317)</f>
        <v>0</v>
      </c>
      <c r="AT41" s="126">
        <f>IF(AT$7="",0,ФМ_усл!AT$317)</f>
        <v>0</v>
      </c>
      <c r="AU41" s="126">
        <f>IF(AU$7="",0,ФМ_усл!AU$317)</f>
        <v>0</v>
      </c>
      <c r="AV41" s="94"/>
      <c r="AW41" s="89"/>
    </row>
    <row r="42" spans="1:49" ht="3.9" customHeight="1" x14ac:dyDescent="0.25">
      <c r="A42" s="3"/>
      <c r="B42" s="3"/>
      <c r="C42" s="3"/>
      <c r="D42" s="3"/>
      <c r="E42" s="120"/>
      <c r="F42" s="3"/>
      <c r="G42" s="167" t="str">
        <f t="shared" si="0"/>
        <v>P&amp;L</v>
      </c>
      <c r="H42" s="3"/>
      <c r="I42" s="3"/>
      <c r="J42" s="3"/>
      <c r="K42" s="25"/>
      <c r="L42" s="12"/>
      <c r="M42" s="20"/>
      <c r="N42" s="20"/>
      <c r="O42" s="20"/>
      <c r="P42" s="3"/>
      <c r="Q42" s="3"/>
      <c r="R42" s="3"/>
      <c r="S42" s="3"/>
      <c r="T42" s="3"/>
      <c r="U42" s="3"/>
      <c r="V42" s="3"/>
      <c r="W42" s="49"/>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1"/>
      <c r="AW42" s="3"/>
    </row>
    <row r="43" spans="1:49" x14ac:dyDescent="0.25">
      <c r="A43" s="3"/>
      <c r="B43" s="3"/>
      <c r="C43" s="3"/>
      <c r="D43" s="3"/>
      <c r="E43" s="120"/>
      <c r="F43" s="3"/>
      <c r="G43" s="167" t="str">
        <f t="shared" si="0"/>
        <v>P&amp;L</v>
      </c>
      <c r="H43" s="3"/>
      <c r="I43" s="3"/>
      <c r="J43" s="3"/>
      <c r="K43" s="130" t="str">
        <f>структура!$AL$28</f>
        <v>контроль</v>
      </c>
      <c r="L43" s="130"/>
      <c r="M43" s="131"/>
      <c r="N43" s="131"/>
      <c r="O43" s="131"/>
      <c r="P43" s="132"/>
      <c r="Q43" s="132"/>
      <c r="R43" s="133">
        <f>SUM(R35:R42)-R34</f>
        <v>0</v>
      </c>
      <c r="S43" s="132"/>
      <c r="T43" s="133">
        <f>SUM(T35:T42)-T34</f>
        <v>0</v>
      </c>
      <c r="U43" s="3"/>
      <c r="V43" s="3"/>
      <c r="W43" s="49"/>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
    </row>
    <row r="44" spans="1:49" ht="3.9" customHeight="1" x14ac:dyDescent="0.25">
      <c r="A44" s="3"/>
      <c r="B44" s="3"/>
      <c r="C44" s="3"/>
      <c r="D44" s="3"/>
      <c r="E44" s="120"/>
      <c r="F44" s="3"/>
      <c r="G44" s="167" t="str">
        <f t="shared" si="0"/>
        <v>P&amp;L</v>
      </c>
      <c r="H44" s="3"/>
      <c r="I44" s="3"/>
      <c r="J44" s="3"/>
      <c r="K44" s="25"/>
      <c r="L44" s="12"/>
      <c r="M44" s="20"/>
      <c r="N44" s="20"/>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ht="8.1" customHeight="1" x14ac:dyDescent="0.25">
      <c r="A45" s="3"/>
      <c r="B45" s="3"/>
      <c r="C45" s="3"/>
      <c r="D45" s="3"/>
      <c r="E45" s="120"/>
      <c r="F45" s="3"/>
      <c r="G45" s="167" t="str">
        <f t="shared" si="0"/>
        <v>P&amp;L</v>
      </c>
      <c r="H45" s="3"/>
      <c r="I45" s="3"/>
      <c r="J45" s="3"/>
      <c r="K45" s="25"/>
      <c r="L45" s="12"/>
      <c r="M45" s="20"/>
      <c r="N45" s="20"/>
      <c r="O45" s="20"/>
      <c r="P45" s="3"/>
      <c r="Q45" s="3"/>
      <c r="R45" s="3"/>
      <c r="S45" s="3"/>
      <c r="T45" s="3"/>
      <c r="U45" s="3"/>
      <c r="V45" s="3"/>
      <c r="W45" s="49"/>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1"/>
      <c r="AW45" s="3"/>
    </row>
    <row r="46" spans="1:49" s="5" customFormat="1" x14ac:dyDescent="0.25">
      <c r="A46" s="4"/>
      <c r="B46" s="4"/>
      <c r="C46" s="4"/>
      <c r="D46" s="4"/>
      <c r="E46" s="121"/>
      <c r="F46" s="4"/>
      <c r="G46" s="168" t="str">
        <f t="shared" si="0"/>
        <v>P&amp;L</v>
      </c>
      <c r="H46" s="38" t="str">
        <f>KPI!$E$160</f>
        <v>Прибыль до налога на прибыль</v>
      </c>
      <c r="I46" s="4"/>
      <c r="J46" s="4"/>
      <c r="K46" s="39" t="str">
        <f>IF(H46="","",INDEX(KPI!$H:$H,SUMIFS(KPI!$C:$C,KPI!$E:$E,H46)))</f>
        <v>тыс.руб.</v>
      </c>
      <c r="L46" s="24"/>
      <c r="M46" s="20"/>
      <c r="N46" s="20"/>
      <c r="O46" s="20"/>
      <c r="P46" s="4"/>
      <c r="Q46" s="4"/>
      <c r="R46" s="47">
        <f>SUMIFS($W46:$AV46,$W$2:$AV$2,R$2)</f>
        <v>0</v>
      </c>
      <c r="S46" s="4"/>
      <c r="T46" s="47">
        <f>SUMIFS($W46:$AV46,$W$2:$AV$2,T$2)</f>
        <v>0</v>
      </c>
      <c r="U46" s="4"/>
      <c r="V46" s="4"/>
      <c r="W46" s="49"/>
      <c r="X46" s="46">
        <f>X31-X34</f>
        <v>0</v>
      </c>
      <c r="Y46" s="46">
        <f t="shared" ref="Y46:AU46" si="8">Y31-Y34</f>
        <v>0</v>
      </c>
      <c r="Z46" s="46">
        <f t="shared" si="8"/>
        <v>0</v>
      </c>
      <c r="AA46" s="46">
        <f t="shared" si="8"/>
        <v>0</v>
      </c>
      <c r="AB46" s="46">
        <f t="shared" si="8"/>
        <v>0</v>
      </c>
      <c r="AC46" s="46">
        <f t="shared" si="8"/>
        <v>0</v>
      </c>
      <c r="AD46" s="46">
        <f t="shared" si="8"/>
        <v>0</v>
      </c>
      <c r="AE46" s="46">
        <f t="shared" si="8"/>
        <v>0</v>
      </c>
      <c r="AF46" s="46">
        <f t="shared" si="8"/>
        <v>0</v>
      </c>
      <c r="AG46" s="46">
        <f t="shared" si="8"/>
        <v>0</v>
      </c>
      <c r="AH46" s="46">
        <f t="shared" si="8"/>
        <v>0</v>
      </c>
      <c r="AI46" s="46">
        <f t="shared" si="8"/>
        <v>0</v>
      </c>
      <c r="AJ46" s="46">
        <f t="shared" si="8"/>
        <v>0</v>
      </c>
      <c r="AK46" s="46">
        <f t="shared" si="8"/>
        <v>0</v>
      </c>
      <c r="AL46" s="46">
        <f t="shared" si="8"/>
        <v>0</v>
      </c>
      <c r="AM46" s="46">
        <f t="shared" si="8"/>
        <v>0</v>
      </c>
      <c r="AN46" s="46">
        <f t="shared" si="8"/>
        <v>0</v>
      </c>
      <c r="AO46" s="46">
        <f t="shared" si="8"/>
        <v>0</v>
      </c>
      <c r="AP46" s="46">
        <f t="shared" si="8"/>
        <v>0</v>
      </c>
      <c r="AQ46" s="46">
        <f t="shared" si="8"/>
        <v>0</v>
      </c>
      <c r="AR46" s="46">
        <f t="shared" si="8"/>
        <v>0</v>
      </c>
      <c r="AS46" s="46">
        <f t="shared" si="8"/>
        <v>0</v>
      </c>
      <c r="AT46" s="46">
        <f t="shared" si="8"/>
        <v>0</v>
      </c>
      <c r="AU46" s="46">
        <f t="shared" si="8"/>
        <v>0</v>
      </c>
      <c r="AV46" s="43"/>
      <c r="AW46" s="4"/>
    </row>
    <row r="47" spans="1:49" ht="3.9" customHeight="1" x14ac:dyDescent="0.25">
      <c r="A47" s="3"/>
      <c r="B47" s="3"/>
      <c r="C47" s="3"/>
      <c r="D47" s="3"/>
      <c r="E47" s="120"/>
      <c r="F47" s="3"/>
      <c r="G47" s="167" t="str">
        <f t="shared" si="0"/>
        <v>P&amp;L</v>
      </c>
      <c r="H47" s="3"/>
      <c r="I47" s="3"/>
      <c r="J47" s="3"/>
      <c r="K47" s="25"/>
      <c r="L47" s="12"/>
      <c r="M47" s="20"/>
      <c r="N47" s="20"/>
      <c r="O47" s="20"/>
      <c r="P47" s="3"/>
      <c r="Q47" s="3"/>
      <c r="R47" s="3"/>
      <c r="S47" s="3"/>
      <c r="T47" s="3"/>
      <c r="U47" s="3"/>
      <c r="V47" s="3"/>
      <c r="W47" s="49"/>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1"/>
      <c r="AW47" s="3"/>
    </row>
    <row r="48" spans="1:49" ht="8.1" customHeight="1" x14ac:dyDescent="0.25">
      <c r="A48" s="3"/>
      <c r="B48" s="3"/>
      <c r="C48" s="3"/>
      <c r="D48" s="3"/>
      <c r="E48" s="120"/>
      <c r="F48" s="3"/>
      <c r="G48" s="167" t="str">
        <f t="shared" si="0"/>
        <v>P&amp;L</v>
      </c>
      <c r="H48" s="3"/>
      <c r="I48" s="3"/>
      <c r="J48" s="3"/>
      <c r="K48" s="25"/>
      <c r="L48" s="12"/>
      <c r="M48" s="20"/>
      <c r="N48" s="20"/>
      <c r="O48" s="20"/>
      <c r="P48" s="3"/>
      <c r="Q48" s="3"/>
      <c r="R48" s="3"/>
      <c r="S48" s="3"/>
      <c r="T48" s="3"/>
      <c r="U48" s="3"/>
      <c r="V48" s="3"/>
      <c r="W48" s="49"/>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1"/>
      <c r="AW48" s="3"/>
    </row>
    <row r="49" spans="1:49" s="5" customFormat="1" x14ac:dyDescent="0.25">
      <c r="A49" s="4"/>
      <c r="B49" s="4"/>
      <c r="C49" s="4"/>
      <c r="D49" s="4"/>
      <c r="E49" s="121"/>
      <c r="F49" s="4"/>
      <c r="G49" s="168" t="str">
        <f t="shared" si="0"/>
        <v>P&amp;L</v>
      </c>
      <c r="H49" s="38" t="str">
        <f>KPI!$E$162</f>
        <v>Налог на прибыль</v>
      </c>
      <c r="I49" s="4"/>
      <c r="J49" s="4"/>
      <c r="K49" s="39" t="str">
        <f>IF(H49="","",INDEX(KPI!$H:$H,SUMIFS(KPI!$C:$C,KPI!$E:$E,H49)))</f>
        <v>тыс.руб.</v>
      </c>
      <c r="L49" s="24"/>
      <c r="M49" s="20"/>
      <c r="N49" s="20"/>
      <c r="O49" s="20"/>
      <c r="P49" s="4"/>
      <c r="Q49" s="4"/>
      <c r="R49" s="47">
        <f>SUMIFS($W49:$AV49,$W$2:$AV$2,R$2)</f>
        <v>0</v>
      </c>
      <c r="S49" s="4"/>
      <c r="T49" s="47">
        <f>SUMIFS($W49:$AV49,$W$2:$AV$2,T$2)</f>
        <v>0</v>
      </c>
      <c r="U49" s="4"/>
      <c r="V49" s="4"/>
      <c r="W49" s="49"/>
      <c r="X49" s="46">
        <f>IF(X$7="",0,IF(SUM($W46:X$46)&lt;0,0,IF(AND(SUM($W46:X$46)-SUM($W46:W$46)&gt;0,SUM($W46:X$46)*ФМ_усл!$N$326-SUM($W49:W$49)&gt;0),SUM($W46:X$46)*ФМ_усл!$N$326-SUM($W49:W$49),0)))</f>
        <v>0</v>
      </c>
      <c r="Y49" s="46">
        <f>IF(Y$7="",0,IF(SUM($W46:Y$46)&lt;0,0,IF(AND(SUM($W46:Y$46)-SUM($W46:X$46)&gt;0,SUM($W46:Y$46)*ФМ_усл!$N$326-SUM($W49:X$49)&gt;0),SUM($W46:Y$46)*ФМ_усл!$N$326-SUM($W49:X$49),0)))</f>
        <v>0</v>
      </c>
      <c r="Z49" s="46">
        <f>IF(Z$7="",0,IF(SUM($W46:Z$46)&lt;0,0,IF(AND(SUM($W46:Z$46)-SUM($W46:Y$46)&gt;0,SUM($W46:Z$46)*ФМ_усл!$N$326-SUM($W49:Y$49)&gt;0),SUM($W46:Z$46)*ФМ_усл!$N$326-SUM($W49:Y$49),0)))</f>
        <v>0</v>
      </c>
      <c r="AA49" s="46">
        <f>IF(AA$7="",0,IF(SUM($W46:AA$46)&lt;0,0,IF(AND(SUM($W46:AA$46)-SUM($W46:Z$46)&gt;0,SUM($W46:AA$46)*ФМ_усл!$N$326-SUM($W49:Z$49)&gt;0),SUM($W46:AA$46)*ФМ_усл!$N$326-SUM($W49:Z$49),0)))</f>
        <v>0</v>
      </c>
      <c r="AB49" s="46">
        <f>IF(AB$7="",0,IF(SUM($W46:AB$46)&lt;0,0,IF(AND(SUM($W46:AB$46)-SUM($W46:AA$46)&gt;0,SUM($W46:AB$46)*ФМ_усл!$N$326-SUM($W49:AA$49)&gt;0),SUM($W46:AB$46)*ФМ_усл!$N$326-SUM($W49:AA$49),0)))</f>
        <v>0</v>
      </c>
      <c r="AC49" s="46">
        <f>IF(AC$7="",0,IF(SUM($W46:AC$46)&lt;0,0,IF(AND(SUM($W46:AC$46)-SUM($W46:AB$46)&gt;0,SUM($W46:AC$46)*ФМ_усл!$N$326-SUM($W49:AB$49)&gt;0),SUM($W46:AC$46)*ФМ_усл!$N$326-SUM($W49:AB$49),0)))</f>
        <v>0</v>
      </c>
      <c r="AD49" s="46">
        <f>IF(AD$7="",0,IF(SUM($W46:AD$46)&lt;0,0,IF(AND(SUM($W46:AD$46)-SUM($W46:AC$46)&gt;0,SUM($W46:AD$46)*ФМ_усл!$N$326-SUM($W49:AC$49)&gt;0),SUM($W46:AD$46)*ФМ_усл!$N$326-SUM($W49:AC$49),0)))</f>
        <v>0</v>
      </c>
      <c r="AE49" s="46">
        <f>IF(AE$7="",0,IF(SUM($W46:AE$46)&lt;0,0,IF(AND(SUM($W46:AE$46)-SUM($W46:AD$46)&gt;0,SUM($W46:AE$46)*ФМ_усл!$N$326-SUM($W49:AD$49)&gt;0),SUM($W46:AE$46)*ФМ_усл!$N$326-SUM($W49:AD$49),0)))</f>
        <v>0</v>
      </c>
      <c r="AF49" s="46">
        <f>IF(AF$7="",0,IF(SUM($W46:AF$46)&lt;0,0,IF(AND(SUM($W46:AF$46)-SUM($W46:AE$46)&gt;0,SUM($W46:AF$46)*ФМ_усл!$N$326-SUM($W49:AE$49)&gt;0),SUM($W46:AF$46)*ФМ_усл!$N$326-SUM($W49:AE$49),0)))</f>
        <v>0</v>
      </c>
      <c r="AG49" s="46">
        <f>IF(AG$7="",0,IF(SUM($W46:AG$46)&lt;0,0,IF(AND(SUM($W46:AG$46)-SUM($W46:AF$46)&gt;0,SUM($W46:AG$46)*ФМ_усл!$N$326-SUM($W49:AF$49)&gt;0),SUM($W46:AG$46)*ФМ_усл!$N$326-SUM($W49:AF$49),0)))</f>
        <v>0</v>
      </c>
      <c r="AH49" s="46">
        <f>IF(AH$7="",0,IF(SUM($W46:AH$46)&lt;0,0,IF(AND(SUM($W46:AH$46)-SUM($W46:AG$46)&gt;0,SUM($W46:AH$46)*ФМ_усл!$N$326-SUM($W49:AG$49)&gt;0),SUM($W46:AH$46)*ФМ_усл!$N$326-SUM($W49:AG$49),0)))</f>
        <v>0</v>
      </c>
      <c r="AI49" s="46">
        <f>IF(AI$7="",0,IF(SUM($W46:AI$46)&lt;0,0,IF(AND(SUM($W46:AI$46)-SUM($W46:AH$46)&gt;0,SUM($W46:AI$46)*ФМ_усл!$N$326-SUM($W49:AH$49)&gt;0),SUM($W46:AI$46)*ФМ_усл!$N$326-SUM($W49:AH$49),0)))</f>
        <v>0</v>
      </c>
      <c r="AJ49" s="46">
        <f>IF(AJ$7="",0,IF(SUM($W46:AJ$46)&lt;0,0,IF(AND(SUM($W46:AJ$46)-SUM($W46:AI$46)&gt;0,SUM($W46:AJ$46)*ФМ_усл!$N$326-SUM($W49:AI$49)&gt;0),SUM($W46:AJ$46)*ФМ_усл!$N$326-SUM($W49:AI$49),0)))</f>
        <v>0</v>
      </c>
      <c r="AK49" s="46">
        <f>IF(AK$7="",0,IF(SUM($W46:AK$46)&lt;0,0,IF(AND(SUM($W46:AK$46)-SUM($W46:AJ$46)&gt;0,SUM($W46:AK$46)*ФМ_усл!$N$326-SUM($W49:AJ$49)&gt;0),SUM($W46:AK$46)*ФМ_усл!$N$326-SUM($W49:AJ$49),0)))</f>
        <v>0</v>
      </c>
      <c r="AL49" s="46">
        <f>IF(AL$7="",0,IF(SUM($W46:AL$46)&lt;0,0,IF(AND(SUM($W46:AL$46)-SUM($W46:AK$46)&gt;0,SUM($W46:AL$46)*ФМ_усл!$N$326-SUM($W49:AK$49)&gt;0),SUM($W46:AL$46)*ФМ_усл!$N$326-SUM($W49:AK$49),0)))</f>
        <v>0</v>
      </c>
      <c r="AM49" s="46">
        <f>IF(AM$7="",0,IF(SUM($W46:AM$46)&lt;0,0,IF(AND(SUM($W46:AM$46)-SUM($W46:AL$46)&gt;0,SUM($W46:AM$46)*ФМ_усл!$N$326-SUM($W49:AL$49)&gt;0),SUM($W46:AM$46)*ФМ_усл!$N$326-SUM($W49:AL$49),0)))</f>
        <v>0</v>
      </c>
      <c r="AN49" s="46">
        <f>IF(AN$7="",0,IF(SUM($W46:AN$46)&lt;0,0,IF(AND(SUM($W46:AN$46)-SUM($W46:AM$46)&gt;0,SUM($W46:AN$46)*ФМ_усл!$N$326-SUM($W49:AM$49)&gt;0),SUM($W46:AN$46)*ФМ_усл!$N$326-SUM($W49:AM$49),0)))</f>
        <v>0</v>
      </c>
      <c r="AO49" s="46">
        <f>IF(AO$7="",0,IF(SUM($W46:AO$46)&lt;0,0,IF(AND(SUM($W46:AO$46)-SUM($W46:AN$46)&gt;0,SUM($W46:AO$46)*ФМ_усл!$N$326-SUM($W49:AN$49)&gt;0),SUM($W46:AO$46)*ФМ_усл!$N$326-SUM($W49:AN$49),0)))</f>
        <v>0</v>
      </c>
      <c r="AP49" s="46">
        <f>IF(AP$7="",0,IF(SUM($W46:AP$46)&lt;0,0,IF(AND(SUM($W46:AP$46)-SUM($W46:AO$46)&gt;0,SUM($W46:AP$46)*ФМ_усл!$N$326-SUM($W49:AO$49)&gt;0),SUM($W46:AP$46)*ФМ_усл!$N$326-SUM($W49:AO$49),0)))</f>
        <v>0</v>
      </c>
      <c r="AQ49" s="46">
        <f>IF(AQ$7="",0,IF(SUM($W46:AQ$46)&lt;0,0,IF(AND(SUM($W46:AQ$46)-SUM($W46:AP$46)&gt;0,SUM($W46:AQ$46)*ФМ_усл!$N$326-SUM($W49:AP$49)&gt;0),SUM($W46:AQ$46)*ФМ_усл!$N$326-SUM($W49:AP$49),0)))</f>
        <v>0</v>
      </c>
      <c r="AR49" s="46">
        <f>IF(AR$7="",0,IF(SUM($W46:AR$46)&lt;0,0,IF(AND(SUM($W46:AR$46)-SUM($W46:AQ$46)&gt;0,SUM($W46:AR$46)*ФМ_усл!$N$326-SUM($W49:AQ$49)&gt;0),SUM($W46:AR$46)*ФМ_усл!$N$326-SUM($W49:AQ$49),0)))</f>
        <v>0</v>
      </c>
      <c r="AS49" s="46">
        <f>IF(AS$7="",0,IF(SUM($W46:AS$46)&lt;0,0,IF(AND(SUM($W46:AS$46)-SUM($W46:AR$46)&gt;0,SUM($W46:AS$46)*ФМ_усл!$N$326-SUM($W49:AR$49)&gt;0),SUM($W46:AS$46)*ФМ_усл!$N$326-SUM($W49:AR$49),0)))</f>
        <v>0</v>
      </c>
      <c r="AT49" s="46">
        <f>IF(AT$7="",0,IF(SUM($W46:AT$46)&lt;0,0,IF(AND(SUM($W46:AT$46)-SUM($W46:AS$46)&gt;0,SUM($W46:AT$46)*ФМ_усл!$N$326-SUM($W49:AS$49)&gt;0),SUM($W46:AT$46)*ФМ_усл!$N$326-SUM($W49:AS$49),0)))</f>
        <v>0</v>
      </c>
      <c r="AU49" s="46">
        <f>IF(AU$7="",0,IF(SUM($W46:AU$46)&lt;0,0,IF(AND(SUM($W46:AU$46)-SUM($W46:AT$46)&gt;0,SUM($W46:AU$46)*ФМ_усл!$N$326-SUM($W49:AT$49)&gt;0),SUM($W46:AU$46)*ФМ_усл!$N$326-SUM($W49:AT$49),0)))</f>
        <v>0</v>
      </c>
      <c r="AV49" s="43"/>
      <c r="AW49" s="4"/>
    </row>
    <row r="50" spans="1:49" ht="8.1" customHeight="1" x14ac:dyDescent="0.25">
      <c r="A50" s="3"/>
      <c r="B50" s="3"/>
      <c r="C50" s="3"/>
      <c r="D50" s="3"/>
      <c r="E50" s="120"/>
      <c r="F50" s="3"/>
      <c r="G50" s="167" t="str">
        <f t="shared" si="0"/>
        <v>P&amp;L</v>
      </c>
      <c r="H50" s="3"/>
      <c r="I50" s="3"/>
      <c r="J50" s="3"/>
      <c r="K50" s="25"/>
      <c r="L50" s="12"/>
      <c r="M50" s="20"/>
      <c r="N50" s="20"/>
      <c r="O50" s="20"/>
      <c r="P50" s="3"/>
      <c r="Q50" s="3"/>
      <c r="R50" s="3"/>
      <c r="S50" s="3"/>
      <c r="T50" s="3"/>
      <c r="U50" s="3"/>
      <c r="V50" s="3"/>
      <c r="W50" s="49"/>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1"/>
      <c r="AW50" s="3"/>
    </row>
    <row r="51" spans="1:49" s="5" customFormat="1" x14ac:dyDescent="0.25">
      <c r="A51" s="4"/>
      <c r="B51" s="4"/>
      <c r="C51" s="4"/>
      <c r="D51" s="4"/>
      <c r="E51" s="121"/>
      <c r="F51" s="4"/>
      <c r="G51" s="168" t="str">
        <f t="shared" si="0"/>
        <v>P&amp;L</v>
      </c>
      <c r="H51" s="38" t="str">
        <f>KPI!$E$163</f>
        <v>Чистая прибыль</v>
      </c>
      <c r="I51" s="4"/>
      <c r="J51" s="4"/>
      <c r="K51" s="39" t="str">
        <f>IF(H51="","",INDEX(KPI!$H:$H,SUMIFS(KPI!$C:$C,KPI!$E:$E,H51)))</f>
        <v>тыс.руб.</v>
      </c>
      <c r="L51" s="24"/>
      <c r="M51" s="20"/>
      <c r="N51" s="20"/>
      <c r="O51" s="20"/>
      <c r="P51" s="4"/>
      <c r="Q51" s="4"/>
      <c r="R51" s="47">
        <f>SUMIFS($W51:$AV51,$W$2:$AV$2,R$2)</f>
        <v>0</v>
      </c>
      <c r="S51" s="4"/>
      <c r="T51" s="47">
        <f>SUMIFS($W51:$AV51,$W$2:$AV$2,T$2)</f>
        <v>0</v>
      </c>
      <c r="U51" s="4"/>
      <c r="V51" s="4"/>
      <c r="W51" s="49"/>
      <c r="X51" s="46">
        <f>X46-X49</f>
        <v>0</v>
      </c>
      <c r="Y51" s="46">
        <f t="shared" ref="Y51:AU51" si="9">Y46-Y49</f>
        <v>0</v>
      </c>
      <c r="Z51" s="46">
        <f t="shared" si="9"/>
        <v>0</v>
      </c>
      <c r="AA51" s="46">
        <f t="shared" si="9"/>
        <v>0</v>
      </c>
      <c r="AB51" s="46">
        <f t="shared" si="9"/>
        <v>0</v>
      </c>
      <c r="AC51" s="46">
        <f t="shared" si="9"/>
        <v>0</v>
      </c>
      <c r="AD51" s="46">
        <f t="shared" si="9"/>
        <v>0</v>
      </c>
      <c r="AE51" s="46">
        <f t="shared" si="9"/>
        <v>0</v>
      </c>
      <c r="AF51" s="46">
        <f t="shared" si="9"/>
        <v>0</v>
      </c>
      <c r="AG51" s="46">
        <f t="shared" si="9"/>
        <v>0</v>
      </c>
      <c r="AH51" s="46">
        <f t="shared" si="9"/>
        <v>0</v>
      </c>
      <c r="AI51" s="46">
        <f t="shared" si="9"/>
        <v>0</v>
      </c>
      <c r="AJ51" s="46">
        <f t="shared" si="9"/>
        <v>0</v>
      </c>
      <c r="AK51" s="46">
        <f t="shared" si="9"/>
        <v>0</v>
      </c>
      <c r="AL51" s="46">
        <f t="shared" si="9"/>
        <v>0</v>
      </c>
      <c r="AM51" s="46">
        <f t="shared" si="9"/>
        <v>0</v>
      </c>
      <c r="AN51" s="46">
        <f t="shared" si="9"/>
        <v>0</v>
      </c>
      <c r="AO51" s="46">
        <f t="shared" si="9"/>
        <v>0</v>
      </c>
      <c r="AP51" s="46">
        <f t="shared" si="9"/>
        <v>0</v>
      </c>
      <c r="AQ51" s="46">
        <f t="shared" si="9"/>
        <v>0</v>
      </c>
      <c r="AR51" s="46">
        <f t="shared" si="9"/>
        <v>0</v>
      </c>
      <c r="AS51" s="46">
        <f t="shared" si="9"/>
        <v>0</v>
      </c>
      <c r="AT51" s="46">
        <f t="shared" si="9"/>
        <v>0</v>
      </c>
      <c r="AU51" s="46">
        <f t="shared" si="9"/>
        <v>0</v>
      </c>
      <c r="AV51" s="43"/>
      <c r="AW51" s="4"/>
    </row>
    <row r="52" spans="1:49" ht="3.9" customHeight="1" x14ac:dyDescent="0.25">
      <c r="A52" s="3"/>
      <c r="B52" s="3"/>
      <c r="C52" s="3"/>
      <c r="D52" s="3"/>
      <c r="E52" s="120"/>
      <c r="F52" s="3"/>
      <c r="G52" s="167" t="str">
        <f t="shared" si="0"/>
        <v>P&amp;L</v>
      </c>
      <c r="H52" s="3"/>
      <c r="I52" s="3"/>
      <c r="J52" s="3"/>
      <c r="K52" s="25"/>
      <c r="L52" s="12"/>
      <c r="M52" s="20"/>
      <c r="N52" s="20"/>
      <c r="O52" s="20"/>
      <c r="P52" s="3"/>
      <c r="Q52" s="3"/>
      <c r="R52" s="3"/>
      <c r="S52" s="3"/>
      <c r="T52" s="3"/>
      <c r="U52" s="3"/>
      <c r="V52" s="3"/>
      <c r="W52" s="49"/>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1"/>
      <c r="AW52" s="3"/>
    </row>
    <row r="53" spans="1:49" ht="8.1" customHeight="1" x14ac:dyDescent="0.25">
      <c r="A53" s="3"/>
      <c r="B53" s="3"/>
      <c r="C53" s="3"/>
      <c r="D53" s="3"/>
      <c r="E53" s="120"/>
      <c r="F53" s="3"/>
      <c r="G53" s="167" t="str">
        <f t="shared" si="0"/>
        <v>P&amp;L</v>
      </c>
      <c r="H53" s="3"/>
      <c r="I53" s="3"/>
      <c r="J53" s="3"/>
      <c r="K53" s="25"/>
      <c r="L53" s="12"/>
      <c r="M53" s="20"/>
      <c r="N53" s="20"/>
      <c r="O53" s="20"/>
      <c r="P53" s="3"/>
      <c r="Q53" s="3"/>
      <c r="R53" s="3"/>
      <c r="S53" s="3"/>
      <c r="T53" s="3"/>
      <c r="U53" s="3"/>
      <c r="V53" s="3"/>
      <c r="W53" s="49"/>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1"/>
      <c r="AW53" s="3"/>
    </row>
    <row r="54" spans="1:49" ht="8.1" customHeight="1" x14ac:dyDescent="0.25">
      <c r="A54" s="3"/>
      <c r="B54" s="3"/>
      <c r="C54" s="3"/>
      <c r="D54" s="3"/>
      <c r="E54" s="120"/>
      <c r="F54" s="3"/>
      <c r="G54" s="167" t="str">
        <f>$G$56</f>
        <v>CF</v>
      </c>
      <c r="H54" s="3"/>
      <c r="I54" s="3"/>
      <c r="J54" s="3"/>
      <c r="K54" s="25"/>
      <c r="L54" s="12"/>
      <c r="M54" s="20"/>
      <c r="N54" s="20"/>
      <c r="O54" s="20"/>
      <c r="P54" s="3"/>
      <c r="Q54" s="3"/>
      <c r="R54" s="3"/>
      <c r="S54" s="3"/>
      <c r="T54" s="3"/>
      <c r="U54" s="3"/>
      <c r="V54" s="3"/>
      <c r="W54" s="49"/>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3"/>
    </row>
    <row r="55" spans="1:49" ht="3.9" customHeight="1" x14ac:dyDescent="0.25">
      <c r="A55" s="3"/>
      <c r="B55" s="3"/>
      <c r="C55" s="3"/>
      <c r="D55" s="3"/>
      <c r="E55" s="120"/>
      <c r="F55" s="3"/>
      <c r="G55" s="167" t="str">
        <f>$G$56</f>
        <v>CF</v>
      </c>
      <c r="H55" s="3"/>
      <c r="I55" s="3"/>
      <c r="J55" s="3"/>
      <c r="K55" s="25"/>
      <c r="L55" s="12"/>
      <c r="M55" s="20"/>
      <c r="N55" s="20"/>
      <c r="O55" s="20"/>
      <c r="P55" s="3"/>
      <c r="Q55" s="3"/>
      <c r="R55" s="3"/>
      <c r="S55" s="3"/>
      <c r="T55" s="3"/>
      <c r="U55" s="3"/>
      <c r="V55" s="3"/>
      <c r="W55" s="49"/>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1"/>
      <c r="AW55" s="3"/>
    </row>
    <row r="56" spans="1:49" s="5" customFormat="1" x14ac:dyDescent="0.25">
      <c r="A56" s="4"/>
      <c r="B56" s="4"/>
      <c r="C56" s="4"/>
      <c r="D56" s="4"/>
      <c r="E56" s="121" t="str">
        <f>структура!$AL$23</f>
        <v>с НДС</v>
      </c>
      <c r="F56" s="4"/>
      <c r="G56" s="62" t="str">
        <f>структура!$AL$21</f>
        <v>CF</v>
      </c>
      <c r="H56" s="38" t="str">
        <f>KPI!$E$164</f>
        <v>Остаток ДС на начало периода</v>
      </c>
      <c r="I56" s="4"/>
      <c r="J56" s="4"/>
      <c r="K56" s="39" t="str">
        <f>IF(H56="","",INDEX(KPI!$H:$H,SUMIFS(KPI!$C:$C,KPI!$E:$E,H56)))</f>
        <v>тыс.руб.</v>
      </c>
      <c r="L56" s="24"/>
      <c r="M56" s="20"/>
      <c r="N56" s="20"/>
      <c r="O56" s="20"/>
      <c r="P56" s="4"/>
      <c r="Q56" s="4"/>
      <c r="R56" s="47">
        <f>SUMIFS($W56:$AV56,$W$1:$AV$1,1)</f>
        <v>0</v>
      </c>
      <c r="S56" s="4"/>
      <c r="T56" s="47">
        <f>SUMIFS($W56:$AV56,$W$1:$AV$1,13)</f>
        <v>0</v>
      </c>
      <c r="U56" s="4"/>
      <c r="V56" s="4"/>
      <c r="W56" s="49"/>
      <c r="X56" s="134">
        <f>W64</f>
        <v>0</v>
      </c>
      <c r="Y56" s="134">
        <f>X64</f>
        <v>0</v>
      </c>
      <c r="Z56" s="134">
        <f t="shared" ref="Z56:AU56" si="10">Y64</f>
        <v>0</v>
      </c>
      <c r="AA56" s="134">
        <f t="shared" si="10"/>
        <v>0</v>
      </c>
      <c r="AB56" s="134">
        <f t="shared" si="10"/>
        <v>0</v>
      </c>
      <c r="AC56" s="134">
        <f t="shared" si="10"/>
        <v>0</v>
      </c>
      <c r="AD56" s="134">
        <f t="shared" si="10"/>
        <v>0</v>
      </c>
      <c r="AE56" s="134">
        <f t="shared" si="10"/>
        <v>0</v>
      </c>
      <c r="AF56" s="134">
        <f t="shared" si="10"/>
        <v>0</v>
      </c>
      <c r="AG56" s="134">
        <f t="shared" si="10"/>
        <v>0</v>
      </c>
      <c r="AH56" s="134">
        <f t="shared" si="10"/>
        <v>0</v>
      </c>
      <c r="AI56" s="134">
        <f t="shared" si="10"/>
        <v>0</v>
      </c>
      <c r="AJ56" s="134">
        <f t="shared" si="10"/>
        <v>0</v>
      </c>
      <c r="AK56" s="134">
        <f t="shared" si="10"/>
        <v>0</v>
      </c>
      <c r="AL56" s="134">
        <f t="shared" si="10"/>
        <v>0</v>
      </c>
      <c r="AM56" s="134">
        <f t="shared" si="10"/>
        <v>0</v>
      </c>
      <c r="AN56" s="134">
        <f t="shared" si="10"/>
        <v>0</v>
      </c>
      <c r="AO56" s="134">
        <f t="shared" si="10"/>
        <v>0</v>
      </c>
      <c r="AP56" s="134">
        <f t="shared" si="10"/>
        <v>0</v>
      </c>
      <c r="AQ56" s="134">
        <f t="shared" si="10"/>
        <v>0</v>
      </c>
      <c r="AR56" s="134">
        <f t="shared" si="10"/>
        <v>0</v>
      </c>
      <c r="AS56" s="134">
        <f t="shared" si="10"/>
        <v>0</v>
      </c>
      <c r="AT56" s="134">
        <f t="shared" si="10"/>
        <v>0</v>
      </c>
      <c r="AU56" s="134">
        <f t="shared" si="10"/>
        <v>0</v>
      </c>
      <c r="AV56" s="43"/>
      <c r="AW56" s="4"/>
    </row>
    <row r="57" spans="1:49" ht="3.9" customHeight="1" x14ac:dyDescent="0.25">
      <c r="A57" s="3"/>
      <c r="B57" s="3"/>
      <c r="C57" s="3"/>
      <c r="D57" s="3"/>
      <c r="E57" s="120"/>
      <c r="F57" s="3"/>
      <c r="G57" s="167" t="str">
        <f t="shared" ref="G57:G113" si="11">$G$56</f>
        <v>CF</v>
      </c>
      <c r="H57" s="3"/>
      <c r="I57" s="3"/>
      <c r="J57" s="3"/>
      <c r="K57" s="25"/>
      <c r="L57" s="12"/>
      <c r="M57" s="20"/>
      <c r="N57" s="20"/>
      <c r="O57" s="20"/>
      <c r="P57" s="3"/>
      <c r="Q57" s="3"/>
      <c r="R57" s="3"/>
      <c r="S57" s="3"/>
      <c r="T57" s="3"/>
      <c r="U57" s="3"/>
      <c r="V57" s="3"/>
      <c r="W57" s="49"/>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1"/>
      <c r="AW57" s="3"/>
    </row>
    <row r="58" spans="1:49" s="5" customFormat="1" x14ac:dyDescent="0.25">
      <c r="A58" s="4"/>
      <c r="B58" s="4"/>
      <c r="C58" s="4"/>
      <c r="D58" s="4"/>
      <c r="E58" s="120"/>
      <c r="F58" s="3"/>
      <c r="G58" s="167" t="str">
        <f t="shared" si="11"/>
        <v>CF</v>
      </c>
      <c r="H58" s="38" t="str">
        <f>KPI!$E$165</f>
        <v>Поступление ДС</v>
      </c>
      <c r="I58" s="4"/>
      <c r="J58" s="4"/>
      <c r="K58" s="39" t="str">
        <f>IF(H58="","",INDEX(KPI!$H:$H,SUMIFS(KPI!$C:$C,KPI!$E:$E,H58)))</f>
        <v>тыс.руб.</v>
      </c>
      <c r="L58" s="24"/>
      <c r="M58" s="20"/>
      <c r="N58" s="20"/>
      <c r="O58" s="20"/>
      <c r="P58" s="4"/>
      <c r="Q58" s="4"/>
      <c r="R58" s="47">
        <f>SUMIFS($W58:$AV58,$W$2:$AV$2,R$2)</f>
        <v>0</v>
      </c>
      <c r="S58" s="4"/>
      <c r="T58" s="47">
        <f>SUMIFS($W58:$AV58,$W$2:$AV$2,T$2)</f>
        <v>0</v>
      </c>
      <c r="U58" s="4"/>
      <c r="V58" s="4"/>
      <c r="W58" s="49"/>
      <c r="X58" s="46">
        <f>IF(X$7="",0,ФМ_усл!X291+ФМ_усл!X309)</f>
        <v>0</v>
      </c>
      <c r="Y58" s="46">
        <f>IF(Y$7="",0,ФМ_усл!Y291+ФМ_усл!Y309)</f>
        <v>0</v>
      </c>
      <c r="Z58" s="46">
        <f>IF(Z$7="",0,ФМ_усл!Z291+ФМ_усл!Z309)</f>
        <v>0</v>
      </c>
      <c r="AA58" s="46">
        <f>IF(AA$7="",0,ФМ_усл!AA291+ФМ_усл!AA309)</f>
        <v>0</v>
      </c>
      <c r="AB58" s="46">
        <f>IF(AB$7="",0,ФМ_усл!AB291+ФМ_усл!AB309)</f>
        <v>0</v>
      </c>
      <c r="AC58" s="46">
        <f>IF(AC$7="",0,ФМ_усл!AC291+ФМ_усл!AC309)</f>
        <v>0</v>
      </c>
      <c r="AD58" s="46">
        <f>IF(AD$7="",0,ФМ_усл!AD291+ФМ_усл!AD309)</f>
        <v>0</v>
      </c>
      <c r="AE58" s="46">
        <f>IF(AE$7="",0,ФМ_усл!AE291+ФМ_усл!AE309)</f>
        <v>0</v>
      </c>
      <c r="AF58" s="46">
        <f>IF(AF$7="",0,ФМ_усл!AF291+ФМ_усл!AF309)</f>
        <v>0</v>
      </c>
      <c r="AG58" s="46">
        <f>IF(AG$7="",0,ФМ_усл!AG291+ФМ_усл!AG309)</f>
        <v>0</v>
      </c>
      <c r="AH58" s="46">
        <f>IF(AH$7="",0,ФМ_усл!AH291+ФМ_усл!AH309)</f>
        <v>0</v>
      </c>
      <c r="AI58" s="46">
        <f>IF(AI$7="",0,ФМ_усл!AI291+ФМ_усл!AI309)</f>
        <v>0</v>
      </c>
      <c r="AJ58" s="46">
        <f>IF(AJ$7="",0,ФМ_усл!AJ291+ФМ_усл!AJ309)</f>
        <v>0</v>
      </c>
      <c r="AK58" s="46">
        <f>IF(AK$7="",0,ФМ_усл!AK291+ФМ_усл!AK309)</f>
        <v>0</v>
      </c>
      <c r="AL58" s="46">
        <f>IF(AL$7="",0,ФМ_усл!AL291+ФМ_усл!AL309)</f>
        <v>0</v>
      </c>
      <c r="AM58" s="46">
        <f>IF(AM$7="",0,ФМ_усл!AM291+ФМ_усл!AM309)</f>
        <v>0</v>
      </c>
      <c r="AN58" s="46">
        <f>IF(AN$7="",0,ФМ_усл!AN291+ФМ_усл!AN309)</f>
        <v>0</v>
      </c>
      <c r="AO58" s="46">
        <f>IF(AO$7="",0,ФМ_усл!AO291+ФМ_усл!AO309)</f>
        <v>0</v>
      </c>
      <c r="AP58" s="46">
        <f>IF(AP$7="",0,ФМ_усл!AP291+ФМ_усл!AP309)</f>
        <v>0</v>
      </c>
      <c r="AQ58" s="46">
        <f>IF(AQ$7="",0,ФМ_усл!AQ291+ФМ_усл!AQ309)</f>
        <v>0</v>
      </c>
      <c r="AR58" s="46">
        <f>IF(AR$7="",0,ФМ_усл!AR291+ФМ_усл!AR309)</f>
        <v>0</v>
      </c>
      <c r="AS58" s="46">
        <f>IF(AS$7="",0,ФМ_усл!AS291+ФМ_усл!AS309)</f>
        <v>0</v>
      </c>
      <c r="AT58" s="46">
        <f>IF(AT$7="",0,ФМ_усл!AT291+ФМ_усл!AT309)</f>
        <v>0</v>
      </c>
      <c r="AU58" s="46">
        <f>IF(AU$7="",0,ФМ_усл!AU291+ФМ_усл!AU309)</f>
        <v>0</v>
      </c>
      <c r="AV58" s="43"/>
      <c r="AW58" s="4"/>
    </row>
    <row r="59" spans="1:49" ht="3.9" customHeight="1" x14ac:dyDescent="0.25">
      <c r="A59" s="3"/>
      <c r="B59" s="3"/>
      <c r="C59" s="3"/>
      <c r="D59" s="3"/>
      <c r="E59" s="120"/>
      <c r="F59" s="3"/>
      <c r="G59" s="167" t="str">
        <f t="shared" si="11"/>
        <v>CF</v>
      </c>
      <c r="H59" s="3"/>
      <c r="I59" s="3"/>
      <c r="J59" s="3"/>
      <c r="K59" s="25"/>
      <c r="L59" s="12"/>
      <c r="M59" s="20"/>
      <c r="N59" s="20"/>
      <c r="O59" s="20"/>
      <c r="P59" s="3"/>
      <c r="Q59" s="3"/>
      <c r="R59" s="3"/>
      <c r="S59" s="3"/>
      <c r="T59" s="3"/>
      <c r="U59" s="3"/>
      <c r="V59" s="3"/>
      <c r="W59" s="49"/>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1"/>
      <c r="AW59" s="3"/>
    </row>
    <row r="60" spans="1:49" s="5" customFormat="1" x14ac:dyDescent="0.25">
      <c r="A60" s="4"/>
      <c r="B60" s="4"/>
      <c r="C60" s="4"/>
      <c r="D60" s="4"/>
      <c r="E60" s="120"/>
      <c r="F60" s="3"/>
      <c r="G60" s="167" t="str">
        <f t="shared" si="11"/>
        <v>CF</v>
      </c>
      <c r="H60" s="38" t="str">
        <f>KPI!$E$166</f>
        <v>Оплаты ДС</v>
      </c>
      <c r="I60" s="4"/>
      <c r="J60" s="4"/>
      <c r="K60" s="39" t="str">
        <f>IF(H60="","",INDEX(KPI!$H:$H,SUMIFS(KPI!$C:$C,KPI!$E:$E,H60)))</f>
        <v>тыс.руб.</v>
      </c>
      <c r="L60" s="24"/>
      <c r="M60" s="20"/>
      <c r="N60" s="20"/>
      <c r="O60" s="20"/>
      <c r="P60" s="4"/>
      <c r="Q60" s="4"/>
      <c r="R60" s="47">
        <f>SUMIFS($W60:$AV60,$W$2:$AV$2,R$2)</f>
        <v>0</v>
      </c>
      <c r="S60" s="4"/>
      <c r="T60" s="47">
        <f>SUMIFS($W60:$AV60,$W$2:$AV$2,T$2)</f>
        <v>0</v>
      </c>
      <c r="U60" s="4"/>
      <c r="V60" s="4"/>
      <c r="W60" s="49"/>
      <c r="X60" s="46">
        <f>IF(X$7="",0,ФМ_усл!X294+ФМ_усл!X311+ФМ_усл!X319)</f>
        <v>0</v>
      </c>
      <c r="Y60" s="46">
        <f>IF(Y$7="",0,ФМ_усл!Y294+ФМ_усл!Y311+ФМ_усл!Y319)</f>
        <v>0</v>
      </c>
      <c r="Z60" s="46">
        <f>IF(Z$7="",0,ФМ_усл!Z294+ФМ_усл!Z311+ФМ_усл!Z319)</f>
        <v>0</v>
      </c>
      <c r="AA60" s="46">
        <f>IF(AA$7="",0,ФМ_усл!AA294+ФМ_усл!AA311+ФМ_усл!AA319)</f>
        <v>0</v>
      </c>
      <c r="AB60" s="46">
        <f>IF(AB$7="",0,ФМ_усл!AB294+ФМ_усл!AB311+ФМ_усл!AB319)</f>
        <v>0</v>
      </c>
      <c r="AC60" s="46">
        <f>IF(AC$7="",0,ФМ_усл!AC294+ФМ_усл!AC311+ФМ_усл!AC319)</f>
        <v>0</v>
      </c>
      <c r="AD60" s="46">
        <f>IF(AD$7="",0,ФМ_усл!AD294+ФМ_усл!AD311+ФМ_усл!AD319)</f>
        <v>0</v>
      </c>
      <c r="AE60" s="46">
        <f>IF(AE$7="",0,ФМ_усл!AE294+ФМ_усл!AE311+ФМ_усл!AE319)</f>
        <v>0</v>
      </c>
      <c r="AF60" s="46">
        <f>IF(AF$7="",0,ФМ_усл!AF294+ФМ_усл!AF311+ФМ_усл!AF319)</f>
        <v>0</v>
      </c>
      <c r="AG60" s="46">
        <f>IF(AG$7="",0,ФМ_усл!AG294+ФМ_усл!AG311+ФМ_усл!AG319)</f>
        <v>0</v>
      </c>
      <c r="AH60" s="46">
        <f>IF(AH$7="",0,ФМ_усл!AH294+ФМ_усл!AH311+ФМ_усл!AH319)</f>
        <v>0</v>
      </c>
      <c r="AI60" s="46">
        <f>IF(AI$7="",0,ФМ_усл!AI294+ФМ_усл!AI311+ФМ_усл!AI319)</f>
        <v>0</v>
      </c>
      <c r="AJ60" s="46">
        <f>IF(AJ$7="",0,ФМ_усл!AJ294+ФМ_усл!AJ311+ФМ_усл!AJ319)</f>
        <v>0</v>
      </c>
      <c r="AK60" s="46">
        <f>IF(AK$7="",0,ФМ_усл!AK294+ФМ_усл!AK311+ФМ_усл!AK319)</f>
        <v>0</v>
      </c>
      <c r="AL60" s="46">
        <f>IF(AL$7="",0,ФМ_усл!AL294+ФМ_усл!AL311+ФМ_усл!AL319)</f>
        <v>0</v>
      </c>
      <c r="AM60" s="46">
        <f>IF(AM$7="",0,ФМ_усл!AM294+ФМ_усл!AM311+ФМ_усл!AM319)</f>
        <v>0</v>
      </c>
      <c r="AN60" s="46">
        <f>IF(AN$7="",0,ФМ_усл!AN294+ФМ_усл!AN311+ФМ_усл!AN319)</f>
        <v>0</v>
      </c>
      <c r="AO60" s="46">
        <f>IF(AO$7="",0,ФМ_усл!AO294+ФМ_усл!AO311+ФМ_усл!AO319)</f>
        <v>0</v>
      </c>
      <c r="AP60" s="46">
        <f>IF(AP$7="",0,ФМ_усл!AP294+ФМ_усл!AP311+ФМ_усл!AP319)</f>
        <v>0</v>
      </c>
      <c r="AQ60" s="46">
        <f>IF(AQ$7="",0,ФМ_усл!AQ294+ФМ_усл!AQ311+ФМ_усл!AQ319)</f>
        <v>0</v>
      </c>
      <c r="AR60" s="46">
        <f>IF(AR$7="",0,ФМ_усл!AR294+ФМ_усл!AR311+ФМ_усл!AR319)</f>
        <v>0</v>
      </c>
      <c r="AS60" s="46">
        <f>IF(AS$7="",0,ФМ_усл!AS294+ФМ_усл!AS311+ФМ_усл!AS319)</f>
        <v>0</v>
      </c>
      <c r="AT60" s="46">
        <f>IF(AT$7="",0,ФМ_усл!AT294+ФМ_усл!AT311+ФМ_усл!AT319)</f>
        <v>0</v>
      </c>
      <c r="AU60" s="46">
        <f>IF(AU$7="",0,ФМ_усл!AU294+ФМ_усл!AU311+ФМ_усл!AU319)</f>
        <v>0</v>
      </c>
      <c r="AV60" s="43"/>
      <c r="AW60" s="4"/>
    </row>
    <row r="61" spans="1:49" ht="3.9" customHeight="1" x14ac:dyDescent="0.25">
      <c r="A61" s="3"/>
      <c r="B61" s="3"/>
      <c r="C61" s="3"/>
      <c r="D61" s="3"/>
      <c r="E61" s="120"/>
      <c r="F61" s="3"/>
      <c r="G61" s="167" t="str">
        <f t="shared" si="11"/>
        <v>CF</v>
      </c>
      <c r="H61" s="3"/>
      <c r="I61" s="3"/>
      <c r="J61" s="3"/>
      <c r="K61" s="25"/>
      <c r="L61" s="12"/>
      <c r="M61" s="20"/>
      <c r="N61" s="20"/>
      <c r="O61" s="20"/>
      <c r="P61" s="3"/>
      <c r="Q61" s="3"/>
      <c r="R61" s="3"/>
      <c r="S61" s="3"/>
      <c r="T61" s="3"/>
      <c r="U61" s="3"/>
      <c r="V61" s="3"/>
      <c r="W61" s="49"/>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1"/>
      <c r="AW61" s="3"/>
    </row>
    <row r="62" spans="1:49" s="5" customFormat="1" x14ac:dyDescent="0.25">
      <c r="A62" s="4"/>
      <c r="B62" s="4"/>
      <c r="C62" s="4"/>
      <c r="D62" s="4"/>
      <c r="E62" s="120"/>
      <c r="F62" s="3"/>
      <c r="G62" s="167" t="str">
        <f t="shared" si="11"/>
        <v>CF</v>
      </c>
      <c r="H62" s="38" t="str">
        <f>KPI!$E$167</f>
        <v>Финансовый поток</v>
      </c>
      <c r="I62" s="4"/>
      <c r="J62" s="4"/>
      <c r="K62" s="39" t="str">
        <f>IF(H62="","",INDEX(KPI!$H:$H,SUMIFS(KPI!$C:$C,KPI!$E:$E,H62)))</f>
        <v>тыс.руб.</v>
      </c>
      <c r="L62" s="24"/>
      <c r="M62" s="20"/>
      <c r="N62" s="20"/>
      <c r="O62" s="20"/>
      <c r="P62" s="4"/>
      <c r="Q62" s="4"/>
      <c r="R62" s="47">
        <f>SUMIFS($W62:$AV62,$W$2:$AV$2,R$2)</f>
        <v>0</v>
      </c>
      <c r="S62" s="4"/>
      <c r="T62" s="47">
        <f>SUMIFS($W62:$AV62,$W$2:$AV$2,T$2)</f>
        <v>0</v>
      </c>
      <c r="U62" s="4"/>
      <c r="V62" s="4"/>
      <c r="W62" s="49"/>
      <c r="X62" s="46">
        <f>X58-X60</f>
        <v>0</v>
      </c>
      <c r="Y62" s="46">
        <f>Y58-Y60</f>
        <v>0</v>
      </c>
      <c r="Z62" s="46">
        <f t="shared" ref="Z62:AU62" si="12">Z58-Z60</f>
        <v>0</v>
      </c>
      <c r="AA62" s="46">
        <f t="shared" si="12"/>
        <v>0</v>
      </c>
      <c r="AB62" s="46">
        <f t="shared" si="12"/>
        <v>0</v>
      </c>
      <c r="AC62" s="46">
        <f t="shared" si="12"/>
        <v>0</v>
      </c>
      <c r="AD62" s="46">
        <f t="shared" si="12"/>
        <v>0</v>
      </c>
      <c r="AE62" s="46">
        <f t="shared" si="12"/>
        <v>0</v>
      </c>
      <c r="AF62" s="46">
        <f t="shared" si="12"/>
        <v>0</v>
      </c>
      <c r="AG62" s="46">
        <f t="shared" si="12"/>
        <v>0</v>
      </c>
      <c r="AH62" s="46">
        <f t="shared" si="12"/>
        <v>0</v>
      </c>
      <c r="AI62" s="46">
        <f t="shared" si="12"/>
        <v>0</v>
      </c>
      <c r="AJ62" s="46">
        <f t="shared" si="12"/>
        <v>0</v>
      </c>
      <c r="AK62" s="46">
        <f t="shared" si="12"/>
        <v>0</v>
      </c>
      <c r="AL62" s="46">
        <f t="shared" si="12"/>
        <v>0</v>
      </c>
      <c r="AM62" s="46">
        <f t="shared" si="12"/>
        <v>0</v>
      </c>
      <c r="AN62" s="46">
        <f t="shared" si="12"/>
        <v>0</v>
      </c>
      <c r="AO62" s="46">
        <f t="shared" si="12"/>
        <v>0</v>
      </c>
      <c r="AP62" s="46">
        <f t="shared" si="12"/>
        <v>0</v>
      </c>
      <c r="AQ62" s="46">
        <f t="shared" si="12"/>
        <v>0</v>
      </c>
      <c r="AR62" s="46">
        <f t="shared" si="12"/>
        <v>0</v>
      </c>
      <c r="AS62" s="46">
        <f t="shared" si="12"/>
        <v>0</v>
      </c>
      <c r="AT62" s="46">
        <f t="shared" si="12"/>
        <v>0</v>
      </c>
      <c r="AU62" s="46">
        <f t="shared" si="12"/>
        <v>0</v>
      </c>
      <c r="AV62" s="43"/>
      <c r="AW62" s="4"/>
    </row>
    <row r="63" spans="1:49" ht="3.9" customHeight="1" x14ac:dyDescent="0.25">
      <c r="A63" s="3"/>
      <c r="B63" s="3"/>
      <c r="C63" s="3"/>
      <c r="D63" s="3"/>
      <c r="E63" s="120"/>
      <c r="F63" s="3"/>
      <c r="G63" s="167" t="str">
        <f t="shared" si="11"/>
        <v>CF</v>
      </c>
      <c r="H63" s="3"/>
      <c r="I63" s="3"/>
      <c r="J63" s="3"/>
      <c r="K63" s="25"/>
      <c r="L63" s="12"/>
      <c r="M63" s="20"/>
      <c r="N63" s="20"/>
      <c r="O63" s="20"/>
      <c r="P63" s="3"/>
      <c r="Q63" s="3"/>
      <c r="R63" s="3"/>
      <c r="S63" s="3"/>
      <c r="T63" s="3"/>
      <c r="U63" s="3"/>
      <c r="V63" s="3"/>
      <c r="W63" s="49"/>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1"/>
      <c r="AW63" s="3"/>
    </row>
    <row r="64" spans="1:49" s="5" customFormat="1" x14ac:dyDescent="0.25">
      <c r="A64" s="4"/>
      <c r="B64" s="4"/>
      <c r="C64" s="4"/>
      <c r="D64" s="4"/>
      <c r="E64" s="120"/>
      <c r="F64" s="3"/>
      <c r="G64" s="167" t="str">
        <f t="shared" si="11"/>
        <v>CF</v>
      </c>
      <c r="H64" s="38" t="str">
        <f>KPI!$E$168</f>
        <v>Остаток ДС на конец периода</v>
      </c>
      <c r="I64" s="4"/>
      <c r="J64" s="4"/>
      <c r="K64" s="39" t="str">
        <f>IF(H64="","",INDEX(KPI!$H:$H,SUMIFS(KPI!$C:$C,KPI!$E:$E,H64)))</f>
        <v>тыс.руб.</v>
      </c>
      <c r="L64" s="24"/>
      <c r="M64" s="20"/>
      <c r="N64" s="20"/>
      <c r="O64" s="20"/>
      <c r="P64" s="4"/>
      <c r="Q64" s="4"/>
      <c r="R64" s="47">
        <f>SUMIFS($W64:$AV64,$W$1:$AV$1,12)</f>
        <v>0</v>
      </c>
      <c r="S64" s="4"/>
      <c r="T64" s="47">
        <f>SUMIFS($W64:$AV64,$W$1:$AV$1,24)</f>
        <v>0</v>
      </c>
      <c r="U64" s="4"/>
      <c r="V64" s="4"/>
      <c r="W64" s="49"/>
      <c r="X64" s="46">
        <f>X56+X62</f>
        <v>0</v>
      </c>
      <c r="Y64" s="46">
        <f>Y56+Y62</f>
        <v>0</v>
      </c>
      <c r="Z64" s="46">
        <f t="shared" ref="Z64:AU64" si="13">Z56+Z62</f>
        <v>0</v>
      </c>
      <c r="AA64" s="46">
        <f t="shared" si="13"/>
        <v>0</v>
      </c>
      <c r="AB64" s="46">
        <f t="shared" si="13"/>
        <v>0</v>
      </c>
      <c r="AC64" s="46">
        <f t="shared" si="13"/>
        <v>0</v>
      </c>
      <c r="AD64" s="46">
        <f t="shared" si="13"/>
        <v>0</v>
      </c>
      <c r="AE64" s="46">
        <f t="shared" si="13"/>
        <v>0</v>
      </c>
      <c r="AF64" s="46">
        <f t="shared" si="13"/>
        <v>0</v>
      </c>
      <c r="AG64" s="46">
        <f t="shared" si="13"/>
        <v>0</v>
      </c>
      <c r="AH64" s="46">
        <f t="shared" si="13"/>
        <v>0</v>
      </c>
      <c r="AI64" s="46">
        <f t="shared" si="13"/>
        <v>0</v>
      </c>
      <c r="AJ64" s="46">
        <f t="shared" si="13"/>
        <v>0</v>
      </c>
      <c r="AK64" s="46">
        <f t="shared" si="13"/>
        <v>0</v>
      </c>
      <c r="AL64" s="46">
        <f t="shared" si="13"/>
        <v>0</v>
      </c>
      <c r="AM64" s="46">
        <f t="shared" si="13"/>
        <v>0</v>
      </c>
      <c r="AN64" s="46">
        <f t="shared" si="13"/>
        <v>0</v>
      </c>
      <c r="AO64" s="46">
        <f t="shared" si="13"/>
        <v>0</v>
      </c>
      <c r="AP64" s="46">
        <f t="shared" si="13"/>
        <v>0</v>
      </c>
      <c r="AQ64" s="46">
        <f t="shared" si="13"/>
        <v>0</v>
      </c>
      <c r="AR64" s="46">
        <f t="shared" si="13"/>
        <v>0</v>
      </c>
      <c r="AS64" s="46">
        <f t="shared" si="13"/>
        <v>0</v>
      </c>
      <c r="AT64" s="46">
        <f t="shared" si="13"/>
        <v>0</v>
      </c>
      <c r="AU64" s="46">
        <f t="shared" si="13"/>
        <v>0</v>
      </c>
      <c r="AV64" s="43"/>
      <c r="AW64" s="4"/>
    </row>
    <row r="65" spans="1:49" ht="3.9" customHeight="1" x14ac:dyDescent="0.25">
      <c r="A65" s="3"/>
      <c r="B65" s="3"/>
      <c r="C65" s="3"/>
      <c r="D65" s="3"/>
      <c r="E65" s="120"/>
      <c r="F65" s="3"/>
      <c r="G65" s="167" t="str">
        <f t="shared" si="11"/>
        <v>CF</v>
      </c>
      <c r="H65" s="3"/>
      <c r="I65" s="3"/>
      <c r="J65" s="3"/>
      <c r="K65" s="25"/>
      <c r="L65" s="12"/>
      <c r="M65" s="20"/>
      <c r="N65" s="20"/>
      <c r="O65" s="20"/>
      <c r="P65" s="3"/>
      <c r="Q65" s="3"/>
      <c r="R65" s="3"/>
      <c r="S65" s="3"/>
      <c r="T65" s="3"/>
      <c r="U65" s="3"/>
      <c r="V65" s="3"/>
      <c r="W65" s="49"/>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1"/>
      <c r="AW65" s="3"/>
    </row>
    <row r="66" spans="1:49" ht="8.1" customHeight="1" x14ac:dyDescent="0.25">
      <c r="A66" s="3"/>
      <c r="B66" s="3"/>
      <c r="C66" s="3"/>
      <c r="D66" s="3"/>
      <c r="E66" s="120"/>
      <c r="F66" s="3"/>
      <c r="G66" s="167" t="str">
        <f t="shared" si="11"/>
        <v>CF</v>
      </c>
      <c r="H66" s="3"/>
      <c r="I66" s="3"/>
      <c r="J66" s="3"/>
      <c r="K66" s="25"/>
      <c r="L66" s="12"/>
      <c r="M66" s="20"/>
      <c r="N66" s="20"/>
      <c r="O66" s="20"/>
      <c r="P66" s="3"/>
      <c r="Q66" s="3"/>
      <c r="R66" s="3"/>
      <c r="S66" s="3"/>
      <c r="T66" s="3"/>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x14ac:dyDescent="0.25">
      <c r="A67" s="3"/>
      <c r="B67" s="3"/>
      <c r="C67" s="3"/>
      <c r="D67" s="3"/>
      <c r="E67" s="120"/>
      <c r="F67" s="3"/>
      <c r="G67" s="167" t="str">
        <f t="shared" si="11"/>
        <v>CF</v>
      </c>
      <c r="H67" s="3"/>
      <c r="I67" s="3"/>
      <c r="J67" s="3"/>
      <c r="K67" s="130" t="str">
        <f>структура!$AL$28</f>
        <v>контроль</v>
      </c>
      <c r="L67" s="130"/>
      <c r="M67" s="131"/>
      <c r="N67" s="131"/>
      <c r="O67" s="131"/>
      <c r="P67" s="132"/>
      <c r="Q67" s="132"/>
      <c r="R67" s="133">
        <f>R62-R69-R102</f>
        <v>0</v>
      </c>
      <c r="S67" s="132"/>
      <c r="T67" s="133">
        <f>T62-T69-T102</f>
        <v>0</v>
      </c>
      <c r="U67" s="3"/>
      <c r="V67" s="3"/>
      <c r="W67" s="49"/>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1"/>
      <c r="AW67" s="3"/>
    </row>
    <row r="68" spans="1:49" ht="8.1" customHeight="1" x14ac:dyDescent="0.25">
      <c r="A68" s="3"/>
      <c r="B68" s="3"/>
      <c r="C68" s="3"/>
      <c r="D68" s="3"/>
      <c r="E68" s="120"/>
      <c r="F68" s="3"/>
      <c r="G68" s="167" t="str">
        <f t="shared" si="11"/>
        <v>CF</v>
      </c>
      <c r="H68" s="3"/>
      <c r="I68" s="3"/>
      <c r="J68" s="3"/>
      <c r="K68" s="25"/>
      <c r="L68" s="12"/>
      <c r="M68" s="20"/>
      <c r="N68" s="20"/>
      <c r="O68" s="20"/>
      <c r="P68" s="3"/>
      <c r="Q68" s="3"/>
      <c r="R68" s="3"/>
      <c r="S68" s="3"/>
      <c r="T68" s="3"/>
      <c r="U68" s="3"/>
      <c r="V68" s="3"/>
      <c r="W68" s="49"/>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1"/>
      <c r="AW68" s="3"/>
    </row>
    <row r="69" spans="1:49" s="5" customFormat="1" x14ac:dyDescent="0.25">
      <c r="A69" s="4"/>
      <c r="B69" s="4"/>
      <c r="C69" s="4"/>
      <c r="D69" s="4"/>
      <c r="E69" s="120"/>
      <c r="F69" s="3"/>
      <c r="G69" s="167" t="str">
        <f t="shared" si="11"/>
        <v>CF</v>
      </c>
      <c r="H69" s="38" t="str">
        <f>KPI!$E$135</f>
        <v>финансовый поток по операц. деят-ти</v>
      </c>
      <c r="I69" s="4"/>
      <c r="J69" s="4"/>
      <c r="K69" s="39" t="str">
        <f>IF(H69="","",INDEX(KPI!$H:$H,SUMIFS(KPI!$C:$C,KPI!$E:$E,H69)))</f>
        <v>тыс.руб.</v>
      </c>
      <c r="L69" s="24"/>
      <c r="M69" s="20"/>
      <c r="N69" s="20"/>
      <c r="O69" s="20"/>
      <c r="P69" s="4"/>
      <c r="Q69" s="4"/>
      <c r="R69" s="47">
        <f>SUMIFS($W69:$AV69,$W$2:$AV$2,R$2)</f>
        <v>0</v>
      </c>
      <c r="S69" s="4"/>
      <c r="T69" s="47">
        <f>SUMIFS($W69:$AV69,$W$2:$AV$2,T$2)</f>
        <v>0</v>
      </c>
      <c r="U69" s="4"/>
      <c r="V69" s="4"/>
      <c r="W69" s="49"/>
      <c r="X69" s="46">
        <f>X72-X75-X92</f>
        <v>0</v>
      </c>
      <c r="Y69" s="46">
        <f t="shared" ref="Y69:AU69" si="14">Y72-Y75-Y92</f>
        <v>0</v>
      </c>
      <c r="Z69" s="46">
        <f t="shared" si="14"/>
        <v>0</v>
      </c>
      <c r="AA69" s="46">
        <f t="shared" si="14"/>
        <v>0</v>
      </c>
      <c r="AB69" s="46">
        <f t="shared" si="14"/>
        <v>0</v>
      </c>
      <c r="AC69" s="46">
        <f t="shared" si="14"/>
        <v>0</v>
      </c>
      <c r="AD69" s="46">
        <f t="shared" si="14"/>
        <v>0</v>
      </c>
      <c r="AE69" s="46">
        <f t="shared" si="14"/>
        <v>0</v>
      </c>
      <c r="AF69" s="46">
        <f t="shared" si="14"/>
        <v>0</v>
      </c>
      <c r="AG69" s="46">
        <f t="shared" si="14"/>
        <v>0</v>
      </c>
      <c r="AH69" s="46">
        <f t="shared" si="14"/>
        <v>0</v>
      </c>
      <c r="AI69" s="46">
        <f t="shared" si="14"/>
        <v>0</v>
      </c>
      <c r="AJ69" s="46">
        <f t="shared" si="14"/>
        <v>0</v>
      </c>
      <c r="AK69" s="46">
        <f t="shared" si="14"/>
        <v>0</v>
      </c>
      <c r="AL69" s="46">
        <f t="shared" si="14"/>
        <v>0</v>
      </c>
      <c r="AM69" s="46">
        <f t="shared" si="14"/>
        <v>0</v>
      </c>
      <c r="AN69" s="46">
        <f t="shared" si="14"/>
        <v>0</v>
      </c>
      <c r="AO69" s="46">
        <f t="shared" si="14"/>
        <v>0</v>
      </c>
      <c r="AP69" s="46">
        <f t="shared" si="14"/>
        <v>0</v>
      </c>
      <c r="AQ69" s="46">
        <f t="shared" si="14"/>
        <v>0</v>
      </c>
      <c r="AR69" s="46">
        <f t="shared" si="14"/>
        <v>0</v>
      </c>
      <c r="AS69" s="46">
        <f t="shared" si="14"/>
        <v>0</v>
      </c>
      <c r="AT69" s="46">
        <f t="shared" si="14"/>
        <v>0</v>
      </c>
      <c r="AU69" s="46">
        <f t="shared" si="14"/>
        <v>0</v>
      </c>
      <c r="AV69" s="43"/>
      <c r="AW69" s="4"/>
    </row>
    <row r="70" spans="1:49" ht="3.9" customHeight="1" x14ac:dyDescent="0.25">
      <c r="A70" s="3"/>
      <c r="B70" s="3"/>
      <c r="C70" s="3"/>
      <c r="D70" s="3"/>
      <c r="E70" s="120"/>
      <c r="F70" s="3"/>
      <c r="G70" s="167" t="str">
        <f t="shared" si="11"/>
        <v>CF</v>
      </c>
      <c r="H70" s="3"/>
      <c r="I70" s="3"/>
      <c r="J70" s="3"/>
      <c r="K70" s="25"/>
      <c r="L70" s="12"/>
      <c r="M70" s="20"/>
      <c r="N70" s="20"/>
      <c r="O70" s="20"/>
      <c r="P70" s="3"/>
      <c r="Q70" s="3"/>
      <c r="R70" s="3"/>
      <c r="S70" s="3"/>
      <c r="T70" s="3"/>
      <c r="U70" s="3"/>
      <c r="V70" s="3"/>
      <c r="W70" s="49"/>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1"/>
      <c r="AW70" s="3"/>
    </row>
    <row r="71" spans="1:49" ht="8.1" customHeight="1" x14ac:dyDescent="0.25">
      <c r="A71" s="3"/>
      <c r="B71" s="3"/>
      <c r="C71" s="3"/>
      <c r="D71" s="3"/>
      <c r="E71" s="120"/>
      <c r="F71" s="3"/>
      <c r="G71" s="167" t="str">
        <f t="shared" si="11"/>
        <v>CF</v>
      </c>
      <c r="H71" s="3"/>
      <c r="I71" s="3"/>
      <c r="J71" s="3"/>
      <c r="K71" s="25"/>
      <c r="L71" s="12"/>
      <c r="M71" s="20"/>
      <c r="N71" s="20"/>
      <c r="O71" s="20"/>
      <c r="P71" s="3"/>
      <c r="Q71" s="3"/>
      <c r="R71" s="3"/>
      <c r="S71" s="3"/>
      <c r="T71" s="3"/>
      <c r="U71" s="3"/>
      <c r="V71" s="3"/>
      <c r="W71" s="49"/>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1"/>
      <c r="AW71" s="3"/>
    </row>
    <row r="72" spans="1:49" s="5" customFormat="1" x14ac:dyDescent="0.25">
      <c r="A72" s="4"/>
      <c r="B72" s="4"/>
      <c r="C72" s="4"/>
      <c r="D72" s="4"/>
      <c r="E72" s="120"/>
      <c r="F72" s="3"/>
      <c r="G72" s="167" t="str">
        <f t="shared" si="11"/>
        <v>CF</v>
      </c>
      <c r="H72" s="38" t="str">
        <f>KPI!$E$28</f>
        <v>поступления ДС от заказчиков</v>
      </c>
      <c r="I72" s="4"/>
      <c r="J72" s="4"/>
      <c r="K72" s="39" t="str">
        <f>IF(H72="","",INDEX(KPI!$H:$H,SUMIFS(KPI!$C:$C,KPI!$E:$E,H72)))</f>
        <v>тыс.руб.</v>
      </c>
      <c r="L72" s="24"/>
      <c r="M72" s="20"/>
      <c r="N72" s="20"/>
      <c r="O72" s="20"/>
      <c r="P72" s="4"/>
      <c r="Q72" s="4"/>
      <c r="R72" s="47">
        <f>SUMIFS($W72:$AV72,$W$2:$AV$2,R$2)</f>
        <v>0</v>
      </c>
      <c r="S72" s="4"/>
      <c r="T72" s="47">
        <f>SUMIFS($W72:$AV72,$W$2:$AV$2,T$2)</f>
        <v>0</v>
      </c>
      <c r="U72" s="4"/>
      <c r="V72" s="4"/>
      <c r="W72" s="49"/>
      <c r="X72" s="46">
        <f>IF(X$7="",0,ФМ_усл!X$60)</f>
        <v>0</v>
      </c>
      <c r="Y72" s="46">
        <f>IF(Y$7="",0,ФМ_усл!Y$60)</f>
        <v>0</v>
      </c>
      <c r="Z72" s="46">
        <f>IF(Z$7="",0,ФМ_усл!Z$60)</f>
        <v>0</v>
      </c>
      <c r="AA72" s="46">
        <f>IF(AA$7="",0,ФМ_усл!AA$60)</f>
        <v>0</v>
      </c>
      <c r="AB72" s="46">
        <f>IF(AB$7="",0,ФМ_усл!AB$60)</f>
        <v>0</v>
      </c>
      <c r="AC72" s="46">
        <f>IF(AC$7="",0,ФМ_усл!AC$60)</f>
        <v>0</v>
      </c>
      <c r="AD72" s="46">
        <f>IF(AD$7="",0,ФМ_усл!AD$60)</f>
        <v>0</v>
      </c>
      <c r="AE72" s="46">
        <f>IF(AE$7="",0,ФМ_усл!AE$60)</f>
        <v>0</v>
      </c>
      <c r="AF72" s="46">
        <f>IF(AF$7="",0,ФМ_усл!AF$60)</f>
        <v>0</v>
      </c>
      <c r="AG72" s="46">
        <f>IF(AG$7="",0,ФМ_усл!AG$60)</f>
        <v>0</v>
      </c>
      <c r="AH72" s="46">
        <f>IF(AH$7="",0,ФМ_усл!AH$60)</f>
        <v>0</v>
      </c>
      <c r="AI72" s="46">
        <f>IF(AI$7="",0,ФМ_усл!AI$60)</f>
        <v>0</v>
      </c>
      <c r="AJ72" s="46">
        <f>IF(AJ$7="",0,ФМ_усл!AJ$60)</f>
        <v>0</v>
      </c>
      <c r="AK72" s="46">
        <f>IF(AK$7="",0,ФМ_усл!AK$60)</f>
        <v>0</v>
      </c>
      <c r="AL72" s="46">
        <f>IF(AL$7="",0,ФМ_усл!AL$60)</f>
        <v>0</v>
      </c>
      <c r="AM72" s="46">
        <f>IF(AM$7="",0,ФМ_усл!AM$60)</f>
        <v>0</v>
      </c>
      <c r="AN72" s="46">
        <f>IF(AN$7="",0,ФМ_усл!AN$60)</f>
        <v>0</v>
      </c>
      <c r="AO72" s="46">
        <f>IF(AO$7="",0,ФМ_усл!AO$60)</f>
        <v>0</v>
      </c>
      <c r="AP72" s="46">
        <f>IF(AP$7="",0,ФМ_усл!AP$60)</f>
        <v>0</v>
      </c>
      <c r="AQ72" s="46">
        <f>IF(AQ$7="",0,ФМ_усл!AQ$60)</f>
        <v>0</v>
      </c>
      <c r="AR72" s="46">
        <f>IF(AR$7="",0,ФМ_усл!AR$60)</f>
        <v>0</v>
      </c>
      <c r="AS72" s="46">
        <f>IF(AS$7="",0,ФМ_усл!AS$60)</f>
        <v>0</v>
      </c>
      <c r="AT72" s="46">
        <f>IF(AT$7="",0,ФМ_усл!AT$60)</f>
        <v>0</v>
      </c>
      <c r="AU72" s="46">
        <f>IF(AU$7="",0,ФМ_усл!AU$60)</f>
        <v>0</v>
      </c>
      <c r="AV72" s="43"/>
      <c r="AW72" s="4"/>
    </row>
    <row r="73" spans="1:49" ht="3.9" customHeight="1" x14ac:dyDescent="0.25">
      <c r="A73" s="3"/>
      <c r="B73" s="3"/>
      <c r="C73" s="3"/>
      <c r="D73" s="3"/>
      <c r="E73" s="120"/>
      <c r="F73" s="3"/>
      <c r="G73" s="167" t="str">
        <f t="shared" si="11"/>
        <v>CF</v>
      </c>
      <c r="H73" s="3"/>
      <c r="I73" s="3"/>
      <c r="J73" s="3"/>
      <c r="K73" s="25"/>
      <c r="L73" s="12"/>
      <c r="M73" s="20"/>
      <c r="N73" s="20"/>
      <c r="O73" s="20"/>
      <c r="P73" s="3"/>
      <c r="Q73" s="3"/>
      <c r="R73" s="3"/>
      <c r="S73" s="3"/>
      <c r="T73" s="3"/>
      <c r="U73" s="3"/>
      <c r="V73" s="3"/>
      <c r="W73" s="49"/>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1"/>
      <c r="AW73" s="3"/>
    </row>
    <row r="74" spans="1:49" ht="8.1" customHeight="1" x14ac:dyDescent="0.25">
      <c r="A74" s="3"/>
      <c r="B74" s="3"/>
      <c r="C74" s="3"/>
      <c r="D74" s="3"/>
      <c r="E74" s="120"/>
      <c r="F74" s="3"/>
      <c r="G74" s="167" t="str">
        <f t="shared" si="11"/>
        <v>CF</v>
      </c>
      <c r="H74" s="3"/>
      <c r="I74" s="3"/>
      <c r="J74" s="3"/>
      <c r="K74" s="25"/>
      <c r="L74" s="12"/>
      <c r="M74" s="20"/>
      <c r="N74" s="20"/>
      <c r="O74" s="20"/>
      <c r="P74" s="3"/>
      <c r="Q74" s="3"/>
      <c r="R74" s="3"/>
      <c r="S74" s="3"/>
      <c r="T74" s="3"/>
      <c r="U74" s="3"/>
      <c r="V74" s="3"/>
      <c r="W74" s="49"/>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1"/>
      <c r="AW74" s="3"/>
    </row>
    <row r="75" spans="1:49" s="5" customFormat="1" x14ac:dyDescent="0.25">
      <c r="A75" s="4"/>
      <c r="B75" s="4"/>
      <c r="C75" s="4"/>
      <c r="D75" s="4"/>
      <c r="E75" s="121"/>
      <c r="F75" s="4"/>
      <c r="G75" s="168" t="str">
        <f t="shared" si="11"/>
        <v>CF</v>
      </c>
      <c r="H75" s="38" t="str">
        <f>KPI!$E$169</f>
        <v>оплаты ДС по операционной деят-ти</v>
      </c>
      <c r="I75" s="4"/>
      <c r="J75" s="4"/>
      <c r="K75" s="39" t="str">
        <f>IF(H75="","",INDEX(KPI!$H:$H,SUMIFS(KPI!$C:$C,KPI!$E:$E,H75)))</f>
        <v>тыс.руб.</v>
      </c>
      <c r="L75" s="24"/>
      <c r="M75" s="20"/>
      <c r="N75" s="20"/>
      <c r="O75" s="20"/>
      <c r="P75" s="4"/>
      <c r="Q75" s="4"/>
      <c r="R75" s="47">
        <f>SUMIFS($W75:$AV75,$W$2:$AV$2,R$2)</f>
        <v>0</v>
      </c>
      <c r="S75" s="4"/>
      <c r="T75" s="47">
        <f>SUMIFS($W75:$AV75,$W$2:$AV$2,T$2)</f>
        <v>0</v>
      </c>
      <c r="U75" s="4"/>
      <c r="V75" s="4"/>
      <c r="W75" s="49"/>
      <c r="X75" s="46">
        <f>SUM(X76:X88)</f>
        <v>0</v>
      </c>
      <c r="Y75" s="46">
        <f t="shared" ref="Y75:AU75" si="15">SUM(Y76:Y88)</f>
        <v>0</v>
      </c>
      <c r="Z75" s="46">
        <f t="shared" si="15"/>
        <v>0</v>
      </c>
      <c r="AA75" s="46">
        <f t="shared" si="15"/>
        <v>0</v>
      </c>
      <c r="AB75" s="46">
        <f t="shared" si="15"/>
        <v>0</v>
      </c>
      <c r="AC75" s="46">
        <f t="shared" si="15"/>
        <v>0</v>
      </c>
      <c r="AD75" s="46">
        <f t="shared" si="15"/>
        <v>0</v>
      </c>
      <c r="AE75" s="46">
        <f t="shared" si="15"/>
        <v>0</v>
      </c>
      <c r="AF75" s="46">
        <f t="shared" si="15"/>
        <v>0</v>
      </c>
      <c r="AG75" s="46">
        <f t="shared" si="15"/>
        <v>0</v>
      </c>
      <c r="AH75" s="46">
        <f t="shared" si="15"/>
        <v>0</v>
      </c>
      <c r="AI75" s="46">
        <f t="shared" si="15"/>
        <v>0</v>
      </c>
      <c r="AJ75" s="46">
        <f t="shared" si="15"/>
        <v>0</v>
      </c>
      <c r="AK75" s="46">
        <f t="shared" si="15"/>
        <v>0</v>
      </c>
      <c r="AL75" s="46">
        <f t="shared" si="15"/>
        <v>0</v>
      </c>
      <c r="AM75" s="46">
        <f t="shared" si="15"/>
        <v>0</v>
      </c>
      <c r="AN75" s="46">
        <f t="shared" si="15"/>
        <v>0</v>
      </c>
      <c r="AO75" s="46">
        <f t="shared" si="15"/>
        <v>0</v>
      </c>
      <c r="AP75" s="46">
        <f t="shared" si="15"/>
        <v>0</v>
      </c>
      <c r="AQ75" s="46">
        <f t="shared" si="15"/>
        <v>0</v>
      </c>
      <c r="AR75" s="46">
        <f t="shared" si="15"/>
        <v>0</v>
      </c>
      <c r="AS75" s="46">
        <f t="shared" si="15"/>
        <v>0</v>
      </c>
      <c r="AT75" s="46">
        <f t="shared" si="15"/>
        <v>0</v>
      </c>
      <c r="AU75" s="46">
        <f t="shared" si="15"/>
        <v>0</v>
      </c>
      <c r="AV75" s="43"/>
      <c r="AW75" s="4"/>
    </row>
    <row r="76" spans="1:49" ht="3.9" customHeight="1" x14ac:dyDescent="0.25">
      <c r="A76" s="3"/>
      <c r="B76" s="3"/>
      <c r="C76" s="3"/>
      <c r="D76" s="3"/>
      <c r="E76" s="120"/>
      <c r="F76" s="3"/>
      <c r="G76" s="167" t="str">
        <f t="shared" si="11"/>
        <v>CF</v>
      </c>
      <c r="H76" s="3"/>
      <c r="I76" s="3"/>
      <c r="J76" s="3"/>
      <c r="K76" s="25"/>
      <c r="L76" s="12"/>
      <c r="M76" s="20"/>
      <c r="N76" s="20"/>
      <c r="O76" s="20"/>
      <c r="P76" s="3"/>
      <c r="Q76" s="3"/>
      <c r="R76" s="3"/>
      <c r="S76" s="3"/>
      <c r="T76" s="3"/>
      <c r="U76" s="3"/>
      <c r="V76" s="3"/>
      <c r="W76" s="49"/>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1"/>
      <c r="AW76" s="3"/>
    </row>
    <row r="77" spans="1:49" s="1" customFormat="1" ht="10.199999999999999" x14ac:dyDescent="0.2">
      <c r="A77" s="12"/>
      <c r="B77" s="12"/>
      <c r="C77" s="12"/>
      <c r="D77" s="12"/>
      <c r="E77" s="120"/>
      <c r="F77" s="12"/>
      <c r="G77" s="169" t="str">
        <f t="shared" si="11"/>
        <v>CF</v>
      </c>
      <c r="H77" s="127" t="str">
        <f>структура!$AL$12</f>
        <v>в т.ч. по номенклатуре затрат</v>
      </c>
      <c r="I77" s="12"/>
      <c r="J77" s="12"/>
      <c r="K77" s="12"/>
      <c r="L77" s="12"/>
      <c r="M77" s="35"/>
      <c r="N77" s="35"/>
      <c r="O77" s="35"/>
      <c r="P77" s="12"/>
      <c r="Q77" s="12"/>
      <c r="R77" s="12"/>
      <c r="S77" s="12"/>
      <c r="T77" s="12"/>
      <c r="U77" s="12"/>
      <c r="V77" s="12"/>
      <c r="W77" s="73"/>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5"/>
      <c r="AW77" s="12"/>
    </row>
    <row r="78" spans="1:49" ht="3.9" customHeight="1" x14ac:dyDescent="0.25">
      <c r="A78" s="3"/>
      <c r="B78" s="3"/>
      <c r="C78" s="3"/>
      <c r="D78" s="3"/>
      <c r="E78" s="120"/>
      <c r="F78" s="3"/>
      <c r="G78" s="167" t="str">
        <f t="shared" si="11"/>
        <v>CF</v>
      </c>
      <c r="H78" s="128"/>
      <c r="I78" s="3"/>
      <c r="J78" s="3"/>
      <c r="K78" s="25"/>
      <c r="L78" s="12"/>
      <c r="M78" s="20"/>
      <c r="N78" s="20"/>
      <c r="O78" s="20"/>
      <c r="P78" s="3"/>
      <c r="Q78" s="3"/>
      <c r="R78" s="3"/>
      <c r="S78" s="3"/>
      <c r="T78" s="3"/>
      <c r="U78" s="3"/>
      <c r="V78" s="3"/>
      <c r="W78" s="49"/>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1"/>
      <c r="AW78" s="3"/>
    </row>
    <row r="79" spans="1:49" s="95" customFormat="1" x14ac:dyDescent="0.25">
      <c r="A79" s="89"/>
      <c r="B79" s="89"/>
      <c r="C79" s="89"/>
      <c r="D79" s="89"/>
      <c r="E79" s="124"/>
      <c r="F79" s="89"/>
      <c r="G79" s="167" t="str">
        <f t="shared" si="11"/>
        <v>CF</v>
      </c>
      <c r="H79" s="129" t="str">
        <f>KPI!$E$149</f>
        <v>материалы</v>
      </c>
      <c r="I79" s="89"/>
      <c r="J79" s="89"/>
      <c r="K79" s="125" t="str">
        <f>IF(H79="","",INDEX(KPI!$H:$H,SUMIFS(KPI!$C:$C,KPI!$E:$E,H79)))</f>
        <v>тыс.руб.</v>
      </c>
      <c r="L79" s="25"/>
      <c r="M79" s="117"/>
      <c r="N79" s="117"/>
      <c r="O79" s="117"/>
      <c r="P79" s="89"/>
      <c r="Q79" s="89"/>
      <c r="R79" s="123">
        <f>SUMIFS($W79:$AV79,$W$2:$AV$2,R$2)</f>
        <v>0</v>
      </c>
      <c r="S79" s="89"/>
      <c r="T79" s="123">
        <f>SUMIFS($W79:$AV79,$W$2:$AV$2,T$2)</f>
        <v>0</v>
      </c>
      <c r="U79" s="89"/>
      <c r="V79" s="89"/>
      <c r="W79" s="116"/>
      <c r="X79" s="126">
        <f>IF(X$7="",0,ФМ_усл!X$115+ФМ_усл!X$125)</f>
        <v>0</v>
      </c>
      <c r="Y79" s="126">
        <f>IF(Y$7="",0,ФМ_усл!Y$115+ФМ_усл!Y$125)</f>
        <v>0</v>
      </c>
      <c r="Z79" s="126">
        <f>IF(Z$7="",0,ФМ_усл!Z$115+ФМ_усл!Z$125)</f>
        <v>0</v>
      </c>
      <c r="AA79" s="126">
        <f>IF(AA$7="",0,ФМ_усл!AA$115+ФМ_усл!AA$125)</f>
        <v>0</v>
      </c>
      <c r="AB79" s="126">
        <f>IF(AB$7="",0,ФМ_усл!AB$115+ФМ_усл!AB$125)</f>
        <v>0</v>
      </c>
      <c r="AC79" s="126">
        <f>IF(AC$7="",0,ФМ_усл!AC$115+ФМ_усл!AC$125)</f>
        <v>0</v>
      </c>
      <c r="AD79" s="126">
        <f>IF(AD$7="",0,ФМ_усл!AD$115+ФМ_усл!AD$125)</f>
        <v>0</v>
      </c>
      <c r="AE79" s="126">
        <f>IF(AE$7="",0,ФМ_усл!AE$115+ФМ_усл!AE$125)</f>
        <v>0</v>
      </c>
      <c r="AF79" s="126">
        <f>IF(AF$7="",0,ФМ_усл!AF$115+ФМ_усл!AF$125)</f>
        <v>0</v>
      </c>
      <c r="AG79" s="126">
        <f>IF(AG$7="",0,ФМ_усл!AG$115+ФМ_усл!AG$125)</f>
        <v>0</v>
      </c>
      <c r="AH79" s="126">
        <f>IF(AH$7="",0,ФМ_усл!AH$115+ФМ_усл!AH$125)</f>
        <v>0</v>
      </c>
      <c r="AI79" s="126">
        <f>IF(AI$7="",0,ФМ_усл!AI$115+ФМ_усл!AI$125)</f>
        <v>0</v>
      </c>
      <c r="AJ79" s="126">
        <f>IF(AJ$7="",0,ФМ_усл!AJ$115+ФМ_усл!AJ$125)</f>
        <v>0</v>
      </c>
      <c r="AK79" s="126">
        <f>IF(AK$7="",0,ФМ_усл!AK$115+ФМ_усл!AK$125)</f>
        <v>0</v>
      </c>
      <c r="AL79" s="126">
        <f>IF(AL$7="",0,ФМ_усл!AL$115+ФМ_усл!AL$125)</f>
        <v>0</v>
      </c>
      <c r="AM79" s="126">
        <f>IF(AM$7="",0,ФМ_усл!AM$115+ФМ_усл!AM$125)</f>
        <v>0</v>
      </c>
      <c r="AN79" s="126">
        <f>IF(AN$7="",0,ФМ_усл!AN$115+ФМ_усл!AN$125)</f>
        <v>0</v>
      </c>
      <c r="AO79" s="126">
        <f>IF(AO$7="",0,ФМ_усл!AO$115+ФМ_усл!AO$125)</f>
        <v>0</v>
      </c>
      <c r="AP79" s="126">
        <f>IF(AP$7="",0,ФМ_усл!AP$115+ФМ_усл!AP$125)</f>
        <v>0</v>
      </c>
      <c r="AQ79" s="126">
        <f>IF(AQ$7="",0,ФМ_усл!AQ$115+ФМ_усл!AQ$125)</f>
        <v>0</v>
      </c>
      <c r="AR79" s="126">
        <f>IF(AR$7="",0,ФМ_усл!AR$115+ФМ_усл!AR$125)</f>
        <v>0</v>
      </c>
      <c r="AS79" s="126">
        <f>IF(AS$7="",0,ФМ_усл!AS$115+ФМ_усл!AS$125)</f>
        <v>0</v>
      </c>
      <c r="AT79" s="126">
        <f>IF(AT$7="",0,ФМ_усл!AT$115+ФМ_усл!AT$125)</f>
        <v>0</v>
      </c>
      <c r="AU79" s="126">
        <f>IF(AU$7="",0,ФМ_усл!AU$115+ФМ_усл!AU$125)</f>
        <v>0</v>
      </c>
      <c r="AV79" s="94"/>
      <c r="AW79" s="89"/>
    </row>
    <row r="80" spans="1:49" s="95" customFormat="1" x14ac:dyDescent="0.25">
      <c r="A80" s="89"/>
      <c r="B80" s="89"/>
      <c r="C80" s="89"/>
      <c r="D80" s="89"/>
      <c r="E80" s="124"/>
      <c r="F80" s="89"/>
      <c r="G80" s="167" t="str">
        <f t="shared" si="11"/>
        <v>CF</v>
      </c>
      <c r="H80" s="129" t="str">
        <f>KPI!$E$150</f>
        <v>изготовление</v>
      </c>
      <c r="I80" s="89"/>
      <c r="J80" s="89"/>
      <c r="K80" s="125" t="str">
        <f>IF(H80="","",INDEX(KPI!$H:$H,SUMIFS(KPI!$C:$C,KPI!$E:$E,H80)))</f>
        <v>тыс.руб.</v>
      </c>
      <c r="L80" s="25"/>
      <c r="M80" s="117"/>
      <c r="N80" s="117"/>
      <c r="O80" s="117"/>
      <c r="P80" s="89"/>
      <c r="Q80" s="89"/>
      <c r="R80" s="123">
        <f t="shared" ref="R80:R87" si="16">SUMIFS($W80:$AV80,$W$2:$AV$2,R$2)</f>
        <v>0</v>
      </c>
      <c r="S80" s="89"/>
      <c r="T80" s="123">
        <f t="shared" ref="T80:T87" si="17">SUMIFS($W80:$AV80,$W$2:$AV$2,T$2)</f>
        <v>0</v>
      </c>
      <c r="U80" s="89"/>
      <c r="V80" s="89"/>
      <c r="W80" s="116"/>
      <c r="X80" s="126">
        <f>IF(X$7="",0,ФМ_усл!X$135+ФМ_усл!X$145)</f>
        <v>0</v>
      </c>
      <c r="Y80" s="126">
        <f>IF(Y$7="",0,ФМ_усл!Y$135+ФМ_усл!Y$145)</f>
        <v>0</v>
      </c>
      <c r="Z80" s="126">
        <f>IF(Z$7="",0,ФМ_усл!Z$135+ФМ_усл!Z$145)</f>
        <v>0</v>
      </c>
      <c r="AA80" s="126">
        <f>IF(AA$7="",0,ФМ_усл!AA$135+ФМ_усл!AA$145)</f>
        <v>0</v>
      </c>
      <c r="AB80" s="126">
        <f>IF(AB$7="",0,ФМ_усл!AB$135+ФМ_усл!AB$145)</f>
        <v>0</v>
      </c>
      <c r="AC80" s="126">
        <f>IF(AC$7="",0,ФМ_усл!AC$135+ФМ_усл!AC$145)</f>
        <v>0</v>
      </c>
      <c r="AD80" s="126">
        <f>IF(AD$7="",0,ФМ_усл!AD$135+ФМ_усл!AD$145)</f>
        <v>0</v>
      </c>
      <c r="AE80" s="126">
        <f>IF(AE$7="",0,ФМ_усл!AE$135+ФМ_усл!AE$145)</f>
        <v>0</v>
      </c>
      <c r="AF80" s="126">
        <f>IF(AF$7="",0,ФМ_усл!AF$135+ФМ_усл!AF$145)</f>
        <v>0</v>
      </c>
      <c r="AG80" s="126">
        <f>IF(AG$7="",0,ФМ_усл!AG$135+ФМ_усл!AG$145)</f>
        <v>0</v>
      </c>
      <c r="AH80" s="126">
        <f>IF(AH$7="",0,ФМ_усл!AH$135+ФМ_усл!AH$145)</f>
        <v>0</v>
      </c>
      <c r="AI80" s="126">
        <f>IF(AI$7="",0,ФМ_усл!AI$135+ФМ_усл!AI$145)</f>
        <v>0</v>
      </c>
      <c r="AJ80" s="126">
        <f>IF(AJ$7="",0,ФМ_усл!AJ$135+ФМ_усл!AJ$145)</f>
        <v>0</v>
      </c>
      <c r="AK80" s="126">
        <f>IF(AK$7="",0,ФМ_усл!AK$135+ФМ_усл!AK$145)</f>
        <v>0</v>
      </c>
      <c r="AL80" s="126">
        <f>IF(AL$7="",0,ФМ_усл!AL$135+ФМ_усл!AL$145)</f>
        <v>0</v>
      </c>
      <c r="AM80" s="126">
        <f>IF(AM$7="",0,ФМ_усл!AM$135+ФМ_усл!AM$145)</f>
        <v>0</v>
      </c>
      <c r="AN80" s="126">
        <f>IF(AN$7="",0,ФМ_усл!AN$135+ФМ_усл!AN$145)</f>
        <v>0</v>
      </c>
      <c r="AO80" s="126">
        <f>IF(AO$7="",0,ФМ_усл!AO$135+ФМ_усл!AO$145)</f>
        <v>0</v>
      </c>
      <c r="AP80" s="126">
        <f>IF(AP$7="",0,ФМ_усл!AP$135+ФМ_усл!AP$145)</f>
        <v>0</v>
      </c>
      <c r="AQ80" s="126">
        <f>IF(AQ$7="",0,ФМ_усл!AQ$135+ФМ_усл!AQ$145)</f>
        <v>0</v>
      </c>
      <c r="AR80" s="126">
        <f>IF(AR$7="",0,ФМ_усл!AR$135+ФМ_усл!AR$145)</f>
        <v>0</v>
      </c>
      <c r="AS80" s="126">
        <f>IF(AS$7="",0,ФМ_усл!AS$135+ФМ_усл!AS$145)</f>
        <v>0</v>
      </c>
      <c r="AT80" s="126">
        <f>IF(AT$7="",0,ФМ_усл!AT$135+ФМ_усл!AT$145)</f>
        <v>0</v>
      </c>
      <c r="AU80" s="126">
        <f>IF(AU$7="",0,ФМ_усл!AU$135+ФМ_усл!AU$145)</f>
        <v>0</v>
      </c>
      <c r="AV80" s="94"/>
      <c r="AW80" s="89"/>
    </row>
    <row r="81" spans="1:49" s="95" customFormat="1" x14ac:dyDescent="0.25">
      <c r="A81" s="89"/>
      <c r="B81" s="89"/>
      <c r="C81" s="89"/>
      <c r="D81" s="89"/>
      <c r="E81" s="124"/>
      <c r="F81" s="89"/>
      <c r="G81" s="167" t="str">
        <f t="shared" si="11"/>
        <v>CF</v>
      </c>
      <c r="H81" s="129" t="str">
        <f>KPI!$E$151</f>
        <v>подрядные работы</v>
      </c>
      <c r="I81" s="89"/>
      <c r="J81" s="89"/>
      <c r="K81" s="125" t="str">
        <f>IF(H81="","",INDEX(KPI!$H:$H,SUMIFS(KPI!$C:$C,KPI!$E:$E,H81)))</f>
        <v>тыс.руб.</v>
      </c>
      <c r="L81" s="25"/>
      <c r="M81" s="117"/>
      <c r="N81" s="117"/>
      <c r="O81" s="117"/>
      <c r="P81" s="89"/>
      <c r="Q81" s="89"/>
      <c r="R81" s="123">
        <f t="shared" si="16"/>
        <v>0</v>
      </c>
      <c r="S81" s="89"/>
      <c r="T81" s="123">
        <f t="shared" si="17"/>
        <v>0</v>
      </c>
      <c r="U81" s="89"/>
      <c r="V81" s="89"/>
      <c r="W81" s="116"/>
      <c r="X81" s="126">
        <f>IF(X$7="",0,ФМ_усл!X$155+ФМ_усл!X$165)</f>
        <v>0</v>
      </c>
      <c r="Y81" s="126">
        <f>IF(Y$7="",0,ФМ_усл!Y$155+ФМ_усл!Y$165)</f>
        <v>0</v>
      </c>
      <c r="Z81" s="126">
        <f>IF(Z$7="",0,ФМ_усл!Z$155+ФМ_усл!Z$165)</f>
        <v>0</v>
      </c>
      <c r="AA81" s="126">
        <f>IF(AA$7="",0,ФМ_усл!AA$155+ФМ_усл!AA$165)</f>
        <v>0</v>
      </c>
      <c r="AB81" s="126">
        <f>IF(AB$7="",0,ФМ_усл!AB$155+ФМ_усл!AB$165)</f>
        <v>0</v>
      </c>
      <c r="AC81" s="126">
        <f>IF(AC$7="",0,ФМ_усл!AC$155+ФМ_усл!AC$165)</f>
        <v>0</v>
      </c>
      <c r="AD81" s="126">
        <f>IF(AD$7="",0,ФМ_усл!AD$155+ФМ_усл!AD$165)</f>
        <v>0</v>
      </c>
      <c r="AE81" s="126">
        <f>IF(AE$7="",0,ФМ_усл!AE$155+ФМ_усл!AE$165)</f>
        <v>0</v>
      </c>
      <c r="AF81" s="126">
        <f>IF(AF$7="",0,ФМ_усл!AF$155+ФМ_усл!AF$165)</f>
        <v>0</v>
      </c>
      <c r="AG81" s="126">
        <f>IF(AG$7="",0,ФМ_усл!AG$155+ФМ_усл!AG$165)</f>
        <v>0</v>
      </c>
      <c r="AH81" s="126">
        <f>IF(AH$7="",0,ФМ_усл!AH$155+ФМ_усл!AH$165)</f>
        <v>0</v>
      </c>
      <c r="AI81" s="126">
        <f>IF(AI$7="",0,ФМ_усл!AI$155+ФМ_усл!AI$165)</f>
        <v>0</v>
      </c>
      <c r="AJ81" s="126">
        <f>IF(AJ$7="",0,ФМ_усл!AJ$155+ФМ_усл!AJ$165)</f>
        <v>0</v>
      </c>
      <c r="AK81" s="126">
        <f>IF(AK$7="",0,ФМ_усл!AK$155+ФМ_усл!AK$165)</f>
        <v>0</v>
      </c>
      <c r="AL81" s="126">
        <f>IF(AL$7="",0,ФМ_усл!AL$155+ФМ_усл!AL$165)</f>
        <v>0</v>
      </c>
      <c r="AM81" s="126">
        <f>IF(AM$7="",0,ФМ_усл!AM$155+ФМ_усл!AM$165)</f>
        <v>0</v>
      </c>
      <c r="AN81" s="126">
        <f>IF(AN$7="",0,ФМ_усл!AN$155+ФМ_усл!AN$165)</f>
        <v>0</v>
      </c>
      <c r="AO81" s="126">
        <f>IF(AO$7="",0,ФМ_усл!AO$155+ФМ_усл!AO$165)</f>
        <v>0</v>
      </c>
      <c r="AP81" s="126">
        <f>IF(AP$7="",0,ФМ_усл!AP$155+ФМ_усл!AP$165)</f>
        <v>0</v>
      </c>
      <c r="AQ81" s="126">
        <f>IF(AQ$7="",0,ФМ_усл!AQ$155+ФМ_усл!AQ$165)</f>
        <v>0</v>
      </c>
      <c r="AR81" s="126">
        <f>IF(AR$7="",0,ФМ_усл!AR$155+ФМ_усл!AR$165)</f>
        <v>0</v>
      </c>
      <c r="AS81" s="126">
        <f>IF(AS$7="",0,ФМ_усл!AS$155+ФМ_усл!AS$165)</f>
        <v>0</v>
      </c>
      <c r="AT81" s="126">
        <f>IF(AT$7="",0,ФМ_усл!AT$155+ФМ_усл!AT$165)</f>
        <v>0</v>
      </c>
      <c r="AU81" s="126">
        <f>IF(AU$7="",0,ФМ_усл!AU$155+ФМ_усл!AU$165)</f>
        <v>0</v>
      </c>
      <c r="AV81" s="94"/>
      <c r="AW81" s="89"/>
    </row>
    <row r="82" spans="1:49" s="95" customFormat="1" x14ac:dyDescent="0.25">
      <c r="A82" s="89"/>
      <c r="B82" s="89"/>
      <c r="C82" s="89"/>
      <c r="D82" s="89"/>
      <c r="E82" s="124"/>
      <c r="F82" s="89"/>
      <c r="G82" s="167" t="str">
        <f t="shared" si="11"/>
        <v>CF</v>
      </c>
      <c r="H82" s="129" t="str">
        <f>KPI!$E$152</f>
        <v>ФОТ</v>
      </c>
      <c r="I82" s="89"/>
      <c r="J82" s="89"/>
      <c r="K82" s="125" t="str">
        <f>IF(H82="","",INDEX(KPI!$H:$H,SUMIFS(KPI!$C:$C,KPI!$E:$E,H82)))</f>
        <v>тыс.руб.</v>
      </c>
      <c r="L82" s="25"/>
      <c r="M82" s="117"/>
      <c r="N82" s="117"/>
      <c r="O82" s="117"/>
      <c r="P82" s="89"/>
      <c r="Q82" s="89"/>
      <c r="R82" s="123">
        <f t="shared" si="16"/>
        <v>0</v>
      </c>
      <c r="S82" s="89"/>
      <c r="T82" s="123">
        <f t="shared" si="17"/>
        <v>0</v>
      </c>
      <c r="U82" s="89"/>
      <c r="V82" s="89"/>
      <c r="W82" s="116"/>
      <c r="X82" s="126">
        <f>IF(X$7="",0,ФМ_усл!X$175+ФМ_усл!X$185)</f>
        <v>0</v>
      </c>
      <c r="Y82" s="126">
        <f>IF(Y$7="",0,ФМ_усл!Y$175+ФМ_усл!Y$185)</f>
        <v>0</v>
      </c>
      <c r="Z82" s="126">
        <f>IF(Z$7="",0,ФМ_усл!Z$175+ФМ_усл!Z$185)</f>
        <v>0</v>
      </c>
      <c r="AA82" s="126">
        <f>IF(AA$7="",0,ФМ_усл!AA$175+ФМ_усл!AA$185)</f>
        <v>0</v>
      </c>
      <c r="AB82" s="126">
        <f>IF(AB$7="",0,ФМ_усл!AB$175+ФМ_усл!AB$185)</f>
        <v>0</v>
      </c>
      <c r="AC82" s="126">
        <f>IF(AC$7="",0,ФМ_усл!AC$175+ФМ_усл!AC$185)</f>
        <v>0</v>
      </c>
      <c r="AD82" s="126">
        <f>IF(AD$7="",0,ФМ_усл!AD$175+ФМ_усл!AD$185)</f>
        <v>0</v>
      </c>
      <c r="AE82" s="126">
        <f>IF(AE$7="",0,ФМ_усл!AE$175+ФМ_усл!AE$185)</f>
        <v>0</v>
      </c>
      <c r="AF82" s="126">
        <f>IF(AF$7="",0,ФМ_усл!AF$175+ФМ_усл!AF$185)</f>
        <v>0</v>
      </c>
      <c r="AG82" s="126">
        <f>IF(AG$7="",0,ФМ_усл!AG$175+ФМ_усл!AG$185)</f>
        <v>0</v>
      </c>
      <c r="AH82" s="126">
        <f>IF(AH$7="",0,ФМ_усл!AH$175+ФМ_усл!AH$185)</f>
        <v>0</v>
      </c>
      <c r="AI82" s="126">
        <f>IF(AI$7="",0,ФМ_усл!AI$175+ФМ_усл!AI$185)</f>
        <v>0</v>
      </c>
      <c r="AJ82" s="126">
        <f>IF(AJ$7="",0,ФМ_усл!AJ$175+ФМ_усл!AJ$185)</f>
        <v>0</v>
      </c>
      <c r="AK82" s="126">
        <f>IF(AK$7="",0,ФМ_усл!AK$175+ФМ_усл!AK$185)</f>
        <v>0</v>
      </c>
      <c r="AL82" s="126">
        <f>IF(AL$7="",0,ФМ_усл!AL$175+ФМ_усл!AL$185)</f>
        <v>0</v>
      </c>
      <c r="AM82" s="126">
        <f>IF(AM$7="",0,ФМ_усл!AM$175+ФМ_усл!AM$185)</f>
        <v>0</v>
      </c>
      <c r="AN82" s="126">
        <f>IF(AN$7="",0,ФМ_усл!AN$175+ФМ_усл!AN$185)</f>
        <v>0</v>
      </c>
      <c r="AO82" s="126">
        <f>IF(AO$7="",0,ФМ_усл!AO$175+ФМ_усл!AO$185)</f>
        <v>0</v>
      </c>
      <c r="AP82" s="126">
        <f>IF(AP$7="",0,ФМ_усл!AP$175+ФМ_усл!AP$185)</f>
        <v>0</v>
      </c>
      <c r="AQ82" s="126">
        <f>IF(AQ$7="",0,ФМ_усл!AQ$175+ФМ_усл!AQ$185)</f>
        <v>0</v>
      </c>
      <c r="AR82" s="126">
        <f>IF(AR$7="",0,ФМ_усл!AR$175+ФМ_усл!AR$185)</f>
        <v>0</v>
      </c>
      <c r="AS82" s="126">
        <f>IF(AS$7="",0,ФМ_усл!AS$175+ФМ_усл!AS$185)</f>
        <v>0</v>
      </c>
      <c r="AT82" s="126">
        <f>IF(AT$7="",0,ФМ_усл!AT$175+ФМ_усл!AT$185)</f>
        <v>0</v>
      </c>
      <c r="AU82" s="126">
        <f>IF(AU$7="",0,ФМ_усл!AU$175+ФМ_усл!AU$185)</f>
        <v>0</v>
      </c>
      <c r="AV82" s="94"/>
      <c r="AW82" s="89"/>
    </row>
    <row r="83" spans="1:49" s="95" customFormat="1" x14ac:dyDescent="0.25">
      <c r="A83" s="89"/>
      <c r="B83" s="89"/>
      <c r="C83" s="89"/>
      <c r="D83" s="89"/>
      <c r="E83" s="124"/>
      <c r="F83" s="89"/>
      <c r="G83" s="167" t="str">
        <f t="shared" si="11"/>
        <v>CF</v>
      </c>
      <c r="H83" s="129" t="str">
        <f>KPI!$E$153</f>
        <v>соцсборы</v>
      </c>
      <c r="I83" s="89"/>
      <c r="J83" s="89"/>
      <c r="K83" s="125" t="str">
        <f>IF(H83="","",INDEX(KPI!$H:$H,SUMIFS(KPI!$C:$C,KPI!$E:$E,H83)))</f>
        <v>тыс.руб.</v>
      </c>
      <c r="L83" s="25"/>
      <c r="M83" s="117"/>
      <c r="N83" s="117"/>
      <c r="O83" s="117"/>
      <c r="P83" s="89"/>
      <c r="Q83" s="89"/>
      <c r="R83" s="123">
        <f t="shared" si="16"/>
        <v>0</v>
      </c>
      <c r="S83" s="89"/>
      <c r="T83" s="123">
        <f t="shared" si="17"/>
        <v>0</v>
      </c>
      <c r="U83" s="89"/>
      <c r="V83" s="89"/>
      <c r="W83" s="116"/>
      <c r="X83" s="126">
        <f>IF(X$7="",0,ФМ_усл!X$190)</f>
        <v>0</v>
      </c>
      <c r="Y83" s="126">
        <f>IF(Y$7="",0,ФМ_усл!Y$190)</f>
        <v>0</v>
      </c>
      <c r="Z83" s="126">
        <f>IF(Z$7="",0,ФМ_усл!Z$190)</f>
        <v>0</v>
      </c>
      <c r="AA83" s="126">
        <f>IF(AA$7="",0,ФМ_усл!AA$190)</f>
        <v>0</v>
      </c>
      <c r="AB83" s="126">
        <f>IF(AB$7="",0,ФМ_усл!AB$190)</f>
        <v>0</v>
      </c>
      <c r="AC83" s="126">
        <f>IF(AC$7="",0,ФМ_усл!AC$190)</f>
        <v>0</v>
      </c>
      <c r="AD83" s="126">
        <f>IF(AD$7="",0,ФМ_усл!AD$190)</f>
        <v>0</v>
      </c>
      <c r="AE83" s="126">
        <f>IF(AE$7="",0,ФМ_усл!AE$190)</f>
        <v>0</v>
      </c>
      <c r="AF83" s="126">
        <f>IF(AF$7="",0,ФМ_усл!AF$190)</f>
        <v>0</v>
      </c>
      <c r="AG83" s="126">
        <f>IF(AG$7="",0,ФМ_усл!AG$190)</f>
        <v>0</v>
      </c>
      <c r="AH83" s="126">
        <f>IF(AH$7="",0,ФМ_усл!AH$190)</f>
        <v>0</v>
      </c>
      <c r="AI83" s="126">
        <f>IF(AI$7="",0,ФМ_усл!AI$190)</f>
        <v>0</v>
      </c>
      <c r="AJ83" s="126">
        <f>IF(AJ$7="",0,ФМ_усл!AJ$190)</f>
        <v>0</v>
      </c>
      <c r="AK83" s="126">
        <f>IF(AK$7="",0,ФМ_усл!AK$190)</f>
        <v>0</v>
      </c>
      <c r="AL83" s="126">
        <f>IF(AL$7="",0,ФМ_усл!AL$190)</f>
        <v>0</v>
      </c>
      <c r="AM83" s="126">
        <f>IF(AM$7="",0,ФМ_усл!AM$190)</f>
        <v>0</v>
      </c>
      <c r="AN83" s="126">
        <f>IF(AN$7="",0,ФМ_усл!AN$190)</f>
        <v>0</v>
      </c>
      <c r="AO83" s="126">
        <f>IF(AO$7="",0,ФМ_усл!AO$190)</f>
        <v>0</v>
      </c>
      <c r="AP83" s="126">
        <f>IF(AP$7="",0,ФМ_усл!AP$190)</f>
        <v>0</v>
      </c>
      <c r="AQ83" s="126">
        <f>IF(AQ$7="",0,ФМ_усл!AQ$190)</f>
        <v>0</v>
      </c>
      <c r="AR83" s="126">
        <f>IF(AR$7="",0,ФМ_усл!AR$190)</f>
        <v>0</v>
      </c>
      <c r="AS83" s="126">
        <f>IF(AS$7="",0,ФМ_усл!AS$190)</f>
        <v>0</v>
      </c>
      <c r="AT83" s="126">
        <f>IF(AT$7="",0,ФМ_усл!AT$190)</f>
        <v>0</v>
      </c>
      <c r="AU83" s="126">
        <f>IF(AU$7="",0,ФМ_усл!AU$190)</f>
        <v>0</v>
      </c>
      <c r="AV83" s="94"/>
      <c r="AW83" s="89"/>
    </row>
    <row r="84" spans="1:49" s="95" customFormat="1" x14ac:dyDescent="0.25">
      <c r="A84" s="89"/>
      <c r="B84" s="89"/>
      <c r="C84" s="89"/>
      <c r="D84" s="89"/>
      <c r="E84" s="124"/>
      <c r="F84" s="89"/>
      <c r="G84" s="167" t="str">
        <f t="shared" si="11"/>
        <v>CF</v>
      </c>
      <c r="H84" s="129" t="str">
        <f>KPI!$E$154</f>
        <v>оборудование</v>
      </c>
      <c r="I84" s="89"/>
      <c r="J84" s="89"/>
      <c r="K84" s="125" t="str">
        <f>IF(H84="","",INDEX(KPI!$H:$H,SUMIFS(KPI!$C:$C,KPI!$E:$E,H84)))</f>
        <v>тыс.руб.</v>
      </c>
      <c r="L84" s="25"/>
      <c r="M84" s="117"/>
      <c r="N84" s="117"/>
      <c r="O84" s="117"/>
      <c r="P84" s="89"/>
      <c r="Q84" s="89"/>
      <c r="R84" s="123">
        <f t="shared" si="16"/>
        <v>0</v>
      </c>
      <c r="S84" s="89"/>
      <c r="T84" s="123">
        <f t="shared" si="17"/>
        <v>0</v>
      </c>
      <c r="U84" s="89"/>
      <c r="V84" s="89"/>
      <c r="W84" s="116"/>
      <c r="X84" s="126">
        <f>IF(X$7="",0,ФМ_усл!X$200+ФМ_усл!X$210)</f>
        <v>0</v>
      </c>
      <c r="Y84" s="126">
        <f>IF(Y$7="",0,ФМ_усл!Y$200+ФМ_усл!Y$210)</f>
        <v>0</v>
      </c>
      <c r="Z84" s="126">
        <f>IF(Z$7="",0,ФМ_усл!Z$200+ФМ_усл!Z$210)</f>
        <v>0</v>
      </c>
      <c r="AA84" s="126">
        <f>IF(AA$7="",0,ФМ_усл!AA$200+ФМ_усл!AA$210)</f>
        <v>0</v>
      </c>
      <c r="AB84" s="126">
        <f>IF(AB$7="",0,ФМ_усл!AB$200+ФМ_усл!AB$210)</f>
        <v>0</v>
      </c>
      <c r="AC84" s="126">
        <f>IF(AC$7="",0,ФМ_усл!AC$200+ФМ_усл!AC$210)</f>
        <v>0</v>
      </c>
      <c r="AD84" s="126">
        <f>IF(AD$7="",0,ФМ_усл!AD$200+ФМ_усл!AD$210)</f>
        <v>0</v>
      </c>
      <c r="AE84" s="126">
        <f>IF(AE$7="",0,ФМ_усл!AE$200+ФМ_усл!AE$210)</f>
        <v>0</v>
      </c>
      <c r="AF84" s="126">
        <f>IF(AF$7="",0,ФМ_усл!AF$200+ФМ_усл!AF$210)</f>
        <v>0</v>
      </c>
      <c r="AG84" s="126">
        <f>IF(AG$7="",0,ФМ_усл!AG$200+ФМ_усл!AG$210)</f>
        <v>0</v>
      </c>
      <c r="AH84" s="126">
        <f>IF(AH$7="",0,ФМ_усл!AH$200+ФМ_усл!AH$210)</f>
        <v>0</v>
      </c>
      <c r="AI84" s="126">
        <f>IF(AI$7="",0,ФМ_усл!AI$200+ФМ_усл!AI$210)</f>
        <v>0</v>
      </c>
      <c r="AJ84" s="126">
        <f>IF(AJ$7="",0,ФМ_усл!AJ$200+ФМ_усл!AJ$210)</f>
        <v>0</v>
      </c>
      <c r="AK84" s="126">
        <f>IF(AK$7="",0,ФМ_усл!AK$200+ФМ_усл!AK$210)</f>
        <v>0</v>
      </c>
      <c r="AL84" s="126">
        <f>IF(AL$7="",0,ФМ_усл!AL$200+ФМ_усл!AL$210)</f>
        <v>0</v>
      </c>
      <c r="AM84" s="126">
        <f>IF(AM$7="",0,ФМ_усл!AM$200+ФМ_усл!AM$210)</f>
        <v>0</v>
      </c>
      <c r="AN84" s="126">
        <f>IF(AN$7="",0,ФМ_усл!AN$200+ФМ_усл!AN$210)</f>
        <v>0</v>
      </c>
      <c r="AO84" s="126">
        <f>IF(AO$7="",0,ФМ_усл!AO$200+ФМ_усл!AO$210)</f>
        <v>0</v>
      </c>
      <c r="AP84" s="126">
        <f>IF(AP$7="",0,ФМ_усл!AP$200+ФМ_усл!AP$210)</f>
        <v>0</v>
      </c>
      <c r="AQ84" s="126">
        <f>IF(AQ$7="",0,ФМ_усл!AQ$200+ФМ_усл!AQ$210)</f>
        <v>0</v>
      </c>
      <c r="AR84" s="126">
        <f>IF(AR$7="",0,ФМ_усл!AR$200+ФМ_усл!AR$210)</f>
        <v>0</v>
      </c>
      <c r="AS84" s="126">
        <f>IF(AS$7="",0,ФМ_усл!AS$200+ФМ_усл!AS$210)</f>
        <v>0</v>
      </c>
      <c r="AT84" s="126">
        <f>IF(AT$7="",0,ФМ_усл!AT$200+ФМ_усл!AT$210)</f>
        <v>0</v>
      </c>
      <c r="AU84" s="126">
        <f>IF(AU$7="",0,ФМ_усл!AU$200+ФМ_усл!AU$210)</f>
        <v>0</v>
      </c>
      <c r="AV84" s="94"/>
      <c r="AW84" s="89"/>
    </row>
    <row r="85" spans="1:49" s="95" customFormat="1" x14ac:dyDescent="0.25">
      <c r="A85" s="89"/>
      <c r="B85" s="89"/>
      <c r="C85" s="89"/>
      <c r="D85" s="89"/>
      <c r="E85" s="124"/>
      <c r="F85" s="89"/>
      <c r="G85" s="167" t="str">
        <f t="shared" si="11"/>
        <v>CF</v>
      </c>
      <c r="H85" s="129" t="str">
        <f>KPI!$E$155</f>
        <v>прочее</v>
      </c>
      <c r="I85" s="89"/>
      <c r="J85" s="89"/>
      <c r="K85" s="125" t="str">
        <f>IF(H85="","",INDEX(KPI!$H:$H,SUMIFS(KPI!$C:$C,KPI!$E:$E,H85)))</f>
        <v>тыс.руб.</v>
      </c>
      <c r="L85" s="25"/>
      <c r="M85" s="117"/>
      <c r="N85" s="117"/>
      <c r="O85" s="117"/>
      <c r="P85" s="89"/>
      <c r="Q85" s="89"/>
      <c r="R85" s="123">
        <f t="shared" si="16"/>
        <v>0</v>
      </c>
      <c r="S85" s="89"/>
      <c r="T85" s="123">
        <f t="shared" si="17"/>
        <v>0</v>
      </c>
      <c r="U85" s="89"/>
      <c r="V85" s="89"/>
      <c r="W85" s="116"/>
      <c r="X85" s="126">
        <f>IF(X$7="",0,ФМ_усл!X$213)</f>
        <v>0</v>
      </c>
      <c r="Y85" s="126">
        <f>IF(Y$7="",0,ФМ_усл!Y$213)</f>
        <v>0</v>
      </c>
      <c r="Z85" s="126">
        <f>IF(Z$7="",0,ФМ_усл!Z$213)</f>
        <v>0</v>
      </c>
      <c r="AA85" s="126">
        <f>IF(AA$7="",0,ФМ_усл!AA$213)</f>
        <v>0</v>
      </c>
      <c r="AB85" s="126">
        <f>IF(AB$7="",0,ФМ_усл!AB$213)</f>
        <v>0</v>
      </c>
      <c r="AC85" s="126">
        <f>IF(AC$7="",0,ФМ_усл!AC$213)</f>
        <v>0</v>
      </c>
      <c r="AD85" s="126">
        <f>IF(AD$7="",0,ФМ_усл!AD$213)</f>
        <v>0</v>
      </c>
      <c r="AE85" s="126">
        <f>IF(AE$7="",0,ФМ_усл!AE$213)</f>
        <v>0</v>
      </c>
      <c r="AF85" s="126">
        <f>IF(AF$7="",0,ФМ_усл!AF$213)</f>
        <v>0</v>
      </c>
      <c r="AG85" s="126">
        <f>IF(AG$7="",0,ФМ_усл!AG$213)</f>
        <v>0</v>
      </c>
      <c r="AH85" s="126">
        <f>IF(AH$7="",0,ФМ_усл!AH$213)</f>
        <v>0</v>
      </c>
      <c r="AI85" s="126">
        <f>IF(AI$7="",0,ФМ_усл!AI$213)</f>
        <v>0</v>
      </c>
      <c r="AJ85" s="126">
        <f>IF(AJ$7="",0,ФМ_усл!AJ$213)</f>
        <v>0</v>
      </c>
      <c r="AK85" s="126">
        <f>IF(AK$7="",0,ФМ_усл!AK$213)</f>
        <v>0</v>
      </c>
      <c r="AL85" s="126">
        <f>IF(AL$7="",0,ФМ_усл!AL$213)</f>
        <v>0</v>
      </c>
      <c r="AM85" s="126">
        <f>IF(AM$7="",0,ФМ_усл!AM$213)</f>
        <v>0</v>
      </c>
      <c r="AN85" s="126">
        <f>IF(AN$7="",0,ФМ_усл!AN$213)</f>
        <v>0</v>
      </c>
      <c r="AO85" s="126">
        <f>IF(AO$7="",0,ФМ_усл!AO$213)</f>
        <v>0</v>
      </c>
      <c r="AP85" s="126">
        <f>IF(AP$7="",0,ФМ_усл!AP$213)</f>
        <v>0</v>
      </c>
      <c r="AQ85" s="126">
        <f>IF(AQ$7="",0,ФМ_усл!AQ$213)</f>
        <v>0</v>
      </c>
      <c r="AR85" s="126">
        <f>IF(AR$7="",0,ФМ_усл!AR$213)</f>
        <v>0</v>
      </c>
      <c r="AS85" s="126">
        <f>IF(AS$7="",0,ФМ_усл!AS$213)</f>
        <v>0</v>
      </c>
      <c r="AT85" s="126">
        <f>IF(AT$7="",0,ФМ_усл!AT$213)</f>
        <v>0</v>
      </c>
      <c r="AU85" s="126">
        <f>IF(AU$7="",0,ФМ_усл!AU$213)</f>
        <v>0</v>
      </c>
      <c r="AV85" s="94"/>
      <c r="AW85" s="89"/>
    </row>
    <row r="86" spans="1:49" s="95" customFormat="1" x14ac:dyDescent="0.25">
      <c r="A86" s="89"/>
      <c r="B86" s="89"/>
      <c r="C86" s="89"/>
      <c r="D86" s="89"/>
      <c r="E86" s="124"/>
      <c r="F86" s="89"/>
      <c r="G86" s="167" t="str">
        <f t="shared" si="11"/>
        <v>CF</v>
      </c>
      <c r="H86" s="129" t="str">
        <f>KPI!$E$127</f>
        <v>отток ДС по накладным расходам</v>
      </c>
      <c r="I86" s="89"/>
      <c r="J86" s="89"/>
      <c r="K86" s="125" t="str">
        <f>IF(H86="","",INDEX(KPI!$H:$H,SUMIFS(KPI!$C:$C,KPI!$E:$E,H86)))</f>
        <v>тыс.руб.</v>
      </c>
      <c r="L86" s="25"/>
      <c r="M86" s="117"/>
      <c r="N86" s="117"/>
      <c r="O86" s="117"/>
      <c r="P86" s="89"/>
      <c r="Q86" s="89"/>
      <c r="R86" s="123">
        <f t="shared" si="16"/>
        <v>0</v>
      </c>
      <c r="S86" s="89"/>
      <c r="T86" s="123">
        <f t="shared" si="17"/>
        <v>0</v>
      </c>
      <c r="U86" s="89"/>
      <c r="V86" s="89"/>
      <c r="W86" s="116"/>
      <c r="X86" s="126">
        <f>IF(X$7="",0,ФМ_усл!X$271)</f>
        <v>0</v>
      </c>
      <c r="Y86" s="126">
        <f>IF(Y$7="",0,ФМ_усл!Y$271)</f>
        <v>0</v>
      </c>
      <c r="Z86" s="126">
        <f>IF(Z$7="",0,ФМ_усл!Z$271)</f>
        <v>0</v>
      </c>
      <c r="AA86" s="126">
        <f>IF(AA$7="",0,ФМ_усл!AA$271)</f>
        <v>0</v>
      </c>
      <c r="AB86" s="126">
        <f>IF(AB$7="",0,ФМ_усл!AB$271)</f>
        <v>0</v>
      </c>
      <c r="AC86" s="126">
        <f>IF(AC$7="",0,ФМ_усл!AC$271)</f>
        <v>0</v>
      </c>
      <c r="AD86" s="126">
        <f>IF(AD$7="",0,ФМ_усл!AD$271)</f>
        <v>0</v>
      </c>
      <c r="AE86" s="126">
        <f>IF(AE$7="",0,ФМ_усл!AE$271)</f>
        <v>0</v>
      </c>
      <c r="AF86" s="126">
        <f>IF(AF$7="",0,ФМ_усл!AF$271)</f>
        <v>0</v>
      </c>
      <c r="AG86" s="126">
        <f>IF(AG$7="",0,ФМ_усл!AG$271)</f>
        <v>0</v>
      </c>
      <c r="AH86" s="126">
        <f>IF(AH$7="",0,ФМ_усл!AH$271)</f>
        <v>0</v>
      </c>
      <c r="AI86" s="126">
        <f>IF(AI$7="",0,ФМ_усл!AI$271)</f>
        <v>0</v>
      </c>
      <c r="AJ86" s="126">
        <f>IF(AJ$7="",0,ФМ_усл!AJ$271)</f>
        <v>0</v>
      </c>
      <c r="AK86" s="126">
        <f>IF(AK$7="",0,ФМ_усл!AK$271)</f>
        <v>0</v>
      </c>
      <c r="AL86" s="126">
        <f>IF(AL$7="",0,ФМ_усл!AL$271)</f>
        <v>0</v>
      </c>
      <c r="AM86" s="126">
        <f>IF(AM$7="",0,ФМ_усл!AM$271)</f>
        <v>0</v>
      </c>
      <c r="AN86" s="126">
        <f>IF(AN$7="",0,ФМ_усл!AN$271)</f>
        <v>0</v>
      </c>
      <c r="AO86" s="126">
        <f>IF(AO$7="",0,ФМ_усл!AO$271)</f>
        <v>0</v>
      </c>
      <c r="AP86" s="126">
        <f>IF(AP$7="",0,ФМ_усл!AP$271)</f>
        <v>0</v>
      </c>
      <c r="AQ86" s="126">
        <f>IF(AQ$7="",0,ФМ_усл!AQ$271)</f>
        <v>0</v>
      </c>
      <c r="AR86" s="126">
        <f>IF(AR$7="",0,ФМ_усл!AR$271)</f>
        <v>0</v>
      </c>
      <c r="AS86" s="126">
        <f>IF(AS$7="",0,ФМ_усл!AS$271)</f>
        <v>0</v>
      </c>
      <c r="AT86" s="126">
        <f>IF(AT$7="",0,ФМ_усл!AT$271)</f>
        <v>0</v>
      </c>
      <c r="AU86" s="126">
        <f>IF(AU$7="",0,ФМ_усл!AU$271)</f>
        <v>0</v>
      </c>
      <c r="AV86" s="94"/>
      <c r="AW86" s="89"/>
    </row>
    <row r="87" spans="1:49" s="95" customFormat="1" x14ac:dyDescent="0.25">
      <c r="A87" s="89"/>
      <c r="B87" s="89"/>
      <c r="C87" s="89"/>
      <c r="D87" s="89"/>
      <c r="E87" s="124"/>
      <c r="F87" s="89"/>
      <c r="G87" s="167" t="str">
        <f t="shared" si="11"/>
        <v>CF</v>
      </c>
      <c r="H87" s="129" t="str">
        <f>KPI!$E$128</f>
        <v>отток ДС по хоз-управленческим расходам</v>
      </c>
      <c r="I87" s="89"/>
      <c r="J87" s="89"/>
      <c r="K87" s="125" t="str">
        <f>IF(H87="","",INDEX(KPI!$H:$H,SUMIFS(KPI!$C:$C,KPI!$E:$E,H87)))</f>
        <v>тыс.руб.</v>
      </c>
      <c r="L87" s="25"/>
      <c r="M87" s="117"/>
      <c r="N87" s="117"/>
      <c r="O87" s="117"/>
      <c r="P87" s="89"/>
      <c r="Q87" s="89"/>
      <c r="R87" s="123">
        <f t="shared" si="16"/>
        <v>0</v>
      </c>
      <c r="S87" s="89"/>
      <c r="T87" s="123">
        <f t="shared" si="17"/>
        <v>0</v>
      </c>
      <c r="U87" s="89"/>
      <c r="V87" s="89"/>
      <c r="W87" s="116"/>
      <c r="X87" s="126">
        <f>IF(X$7="",0,ФМ_усл!X$274)</f>
        <v>0</v>
      </c>
      <c r="Y87" s="126">
        <f>IF(Y$7="",0,ФМ_усл!Y$274)</f>
        <v>0</v>
      </c>
      <c r="Z87" s="126">
        <f>IF(Z$7="",0,ФМ_усл!Z$274)</f>
        <v>0</v>
      </c>
      <c r="AA87" s="126">
        <f>IF(AA$7="",0,ФМ_усл!AA$274)</f>
        <v>0</v>
      </c>
      <c r="AB87" s="126">
        <f>IF(AB$7="",0,ФМ_усл!AB$274)</f>
        <v>0</v>
      </c>
      <c r="AC87" s="126">
        <f>IF(AC$7="",0,ФМ_усл!AC$274)</f>
        <v>0</v>
      </c>
      <c r="AD87" s="126">
        <f>IF(AD$7="",0,ФМ_усл!AD$274)</f>
        <v>0</v>
      </c>
      <c r="AE87" s="126">
        <f>IF(AE$7="",0,ФМ_усл!AE$274)</f>
        <v>0</v>
      </c>
      <c r="AF87" s="126">
        <f>IF(AF$7="",0,ФМ_усл!AF$274)</f>
        <v>0</v>
      </c>
      <c r="AG87" s="126">
        <f>IF(AG$7="",0,ФМ_усл!AG$274)</f>
        <v>0</v>
      </c>
      <c r="AH87" s="126">
        <f>IF(AH$7="",0,ФМ_усл!AH$274)</f>
        <v>0</v>
      </c>
      <c r="AI87" s="126">
        <f>IF(AI$7="",0,ФМ_усл!AI$274)</f>
        <v>0</v>
      </c>
      <c r="AJ87" s="126">
        <f>IF(AJ$7="",0,ФМ_усл!AJ$274)</f>
        <v>0</v>
      </c>
      <c r="AK87" s="126">
        <f>IF(AK$7="",0,ФМ_усл!AK$274)</f>
        <v>0</v>
      </c>
      <c r="AL87" s="126">
        <f>IF(AL$7="",0,ФМ_усл!AL$274)</f>
        <v>0</v>
      </c>
      <c r="AM87" s="126">
        <f>IF(AM$7="",0,ФМ_усл!AM$274)</f>
        <v>0</v>
      </c>
      <c r="AN87" s="126">
        <f>IF(AN$7="",0,ФМ_усл!AN$274)</f>
        <v>0</v>
      </c>
      <c r="AO87" s="126">
        <f>IF(AO$7="",0,ФМ_усл!AO$274)</f>
        <v>0</v>
      </c>
      <c r="AP87" s="126">
        <f>IF(AP$7="",0,ФМ_усл!AP$274)</f>
        <v>0</v>
      </c>
      <c r="AQ87" s="126">
        <f>IF(AQ$7="",0,ФМ_усл!AQ$274)</f>
        <v>0</v>
      </c>
      <c r="AR87" s="126">
        <f>IF(AR$7="",0,ФМ_усл!AR$274)</f>
        <v>0</v>
      </c>
      <c r="AS87" s="126">
        <f>IF(AS$7="",0,ФМ_усл!AS$274)</f>
        <v>0</v>
      </c>
      <c r="AT87" s="126">
        <f>IF(AT$7="",0,ФМ_усл!AT$274)</f>
        <v>0</v>
      </c>
      <c r="AU87" s="126">
        <f>IF(AU$7="",0,ФМ_усл!AU$274)</f>
        <v>0</v>
      </c>
      <c r="AV87" s="94"/>
      <c r="AW87" s="89"/>
    </row>
    <row r="88" spans="1:49" ht="3.9" customHeight="1" x14ac:dyDescent="0.25">
      <c r="A88" s="3"/>
      <c r="B88" s="3"/>
      <c r="C88" s="3"/>
      <c r="D88" s="3"/>
      <c r="E88" s="120"/>
      <c r="F88" s="3"/>
      <c r="G88" s="167" t="str">
        <f t="shared" si="11"/>
        <v>CF</v>
      </c>
      <c r="H88" s="3"/>
      <c r="I88" s="3"/>
      <c r="J88" s="3"/>
      <c r="K88" s="25"/>
      <c r="L88" s="12"/>
      <c r="M88" s="20"/>
      <c r="N88" s="20"/>
      <c r="O88" s="20"/>
      <c r="P88" s="3"/>
      <c r="Q88" s="3"/>
      <c r="R88" s="3"/>
      <c r="S88" s="3"/>
      <c r="T88" s="3"/>
      <c r="U88" s="3"/>
      <c r="V88" s="3"/>
      <c r="W88" s="49"/>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1"/>
      <c r="AW88" s="3"/>
    </row>
    <row r="89" spans="1:49" x14ac:dyDescent="0.25">
      <c r="A89" s="3"/>
      <c r="B89" s="3"/>
      <c r="C89" s="3"/>
      <c r="D89" s="3"/>
      <c r="E89" s="120"/>
      <c r="F89" s="3"/>
      <c r="G89" s="167" t="str">
        <f t="shared" si="11"/>
        <v>CF</v>
      </c>
      <c r="H89" s="3"/>
      <c r="I89" s="3"/>
      <c r="J89" s="3"/>
      <c r="K89" s="130" t="str">
        <f>структура!$AL$28</f>
        <v>контроль</v>
      </c>
      <c r="L89" s="130"/>
      <c r="M89" s="131"/>
      <c r="N89" s="131"/>
      <c r="O89" s="131"/>
      <c r="P89" s="132"/>
      <c r="Q89" s="132"/>
      <c r="R89" s="133">
        <f>SUM(R76:R88)-R75</f>
        <v>0</v>
      </c>
      <c r="S89" s="132"/>
      <c r="T89" s="133">
        <f>SUM(T76:T88)-T75</f>
        <v>0</v>
      </c>
      <c r="U89" s="3"/>
      <c r="V89" s="3"/>
      <c r="W89" s="49"/>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1"/>
      <c r="AW89" s="3"/>
    </row>
    <row r="90" spans="1:49" ht="3.9" customHeight="1" x14ac:dyDescent="0.25">
      <c r="A90" s="3"/>
      <c r="B90" s="3"/>
      <c r="C90" s="3"/>
      <c r="D90" s="3"/>
      <c r="E90" s="120"/>
      <c r="F90" s="3"/>
      <c r="G90" s="167" t="str">
        <f t="shared" si="11"/>
        <v>CF</v>
      </c>
      <c r="H90" s="3"/>
      <c r="I90" s="3"/>
      <c r="J90" s="3"/>
      <c r="K90" s="25"/>
      <c r="L90" s="12"/>
      <c r="M90" s="20"/>
      <c r="N90" s="20"/>
      <c r="O90" s="20"/>
      <c r="P90" s="3"/>
      <c r="Q90" s="3"/>
      <c r="R90" s="3"/>
      <c r="S90" s="3"/>
      <c r="T90" s="3"/>
      <c r="U90" s="3"/>
      <c r="V90" s="3"/>
      <c r="W90" s="49"/>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1"/>
      <c r="AW90" s="3"/>
    </row>
    <row r="91" spans="1:49" ht="8.1" customHeight="1" x14ac:dyDescent="0.25">
      <c r="A91" s="3"/>
      <c r="B91" s="3"/>
      <c r="C91" s="3"/>
      <c r="D91" s="3"/>
      <c r="E91" s="120"/>
      <c r="F91" s="3"/>
      <c r="G91" s="167" t="str">
        <f t="shared" si="11"/>
        <v>CF</v>
      </c>
      <c r="H91" s="3"/>
      <c r="I91" s="3"/>
      <c r="J91" s="3"/>
      <c r="K91" s="25"/>
      <c r="L91" s="12"/>
      <c r="M91" s="20"/>
      <c r="N91" s="20"/>
      <c r="O91" s="20"/>
      <c r="P91" s="3"/>
      <c r="Q91" s="3"/>
      <c r="R91" s="3"/>
      <c r="S91" s="3"/>
      <c r="T91" s="3"/>
      <c r="U91" s="3"/>
      <c r="V91" s="3"/>
      <c r="W91" s="49"/>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1"/>
      <c r="AW91" s="3"/>
    </row>
    <row r="92" spans="1:49" s="5" customFormat="1" x14ac:dyDescent="0.25">
      <c r="A92" s="4"/>
      <c r="B92" s="4"/>
      <c r="C92" s="4"/>
      <c r="D92" s="4"/>
      <c r="E92" s="121"/>
      <c r="F92" s="4"/>
      <c r="G92" s="168" t="str">
        <f t="shared" si="11"/>
        <v>CF</v>
      </c>
      <c r="H92" s="38" t="str">
        <f>KPI!$E$170</f>
        <v>Оплата налогов</v>
      </c>
      <c r="I92" s="4"/>
      <c r="J92" s="4"/>
      <c r="K92" s="39" t="str">
        <f>IF(H92="","",INDEX(KPI!$H:$H,SUMIFS(KPI!$C:$C,KPI!$E:$E,H92)))</f>
        <v>тыс.руб.</v>
      </c>
      <c r="L92" s="24"/>
      <c r="M92" s="20"/>
      <c r="N92" s="20"/>
      <c r="O92" s="20"/>
      <c r="P92" s="4"/>
      <c r="Q92" s="4"/>
      <c r="R92" s="47">
        <f>SUMIFS($W92:$AV92,$W$2:$AV$2,R$2)</f>
        <v>0</v>
      </c>
      <c r="S92" s="4"/>
      <c r="T92" s="47">
        <f>SUMIFS($W92:$AV92,$W$2:$AV$2,T$2)</f>
        <v>0</v>
      </c>
      <c r="U92" s="4"/>
      <c r="V92" s="4"/>
      <c r="W92" s="49"/>
      <c r="X92" s="46">
        <f t="shared" ref="X92:AU92" si="18">SUM(X93:X98)</f>
        <v>0</v>
      </c>
      <c r="Y92" s="46">
        <f t="shared" si="18"/>
        <v>0</v>
      </c>
      <c r="Z92" s="46">
        <f t="shared" si="18"/>
        <v>0</v>
      </c>
      <c r="AA92" s="46">
        <f t="shared" si="18"/>
        <v>0</v>
      </c>
      <c r="AB92" s="46">
        <f t="shared" si="18"/>
        <v>0</v>
      </c>
      <c r="AC92" s="46">
        <f t="shared" si="18"/>
        <v>0</v>
      </c>
      <c r="AD92" s="46">
        <f t="shared" si="18"/>
        <v>0</v>
      </c>
      <c r="AE92" s="46">
        <f t="shared" si="18"/>
        <v>0</v>
      </c>
      <c r="AF92" s="46">
        <f t="shared" si="18"/>
        <v>0</v>
      </c>
      <c r="AG92" s="46">
        <f t="shared" si="18"/>
        <v>0</v>
      </c>
      <c r="AH92" s="46">
        <f t="shared" si="18"/>
        <v>0</v>
      </c>
      <c r="AI92" s="46">
        <f t="shared" si="18"/>
        <v>0</v>
      </c>
      <c r="AJ92" s="46">
        <f t="shared" si="18"/>
        <v>0</v>
      </c>
      <c r="AK92" s="46">
        <f t="shared" si="18"/>
        <v>0</v>
      </c>
      <c r="AL92" s="46">
        <f t="shared" si="18"/>
        <v>0</v>
      </c>
      <c r="AM92" s="46">
        <f t="shared" si="18"/>
        <v>0</v>
      </c>
      <c r="AN92" s="46">
        <f t="shared" si="18"/>
        <v>0</v>
      </c>
      <c r="AO92" s="46">
        <f t="shared" si="18"/>
        <v>0</v>
      </c>
      <c r="AP92" s="46">
        <f t="shared" si="18"/>
        <v>0</v>
      </c>
      <c r="AQ92" s="46">
        <f t="shared" si="18"/>
        <v>0</v>
      </c>
      <c r="AR92" s="46">
        <f t="shared" si="18"/>
        <v>0</v>
      </c>
      <c r="AS92" s="46">
        <f t="shared" si="18"/>
        <v>0</v>
      </c>
      <c r="AT92" s="46">
        <f t="shared" si="18"/>
        <v>0</v>
      </c>
      <c r="AU92" s="46">
        <f t="shared" si="18"/>
        <v>0</v>
      </c>
      <c r="AV92" s="43"/>
      <c r="AW92" s="4"/>
    </row>
    <row r="93" spans="1:49" ht="3.9" customHeight="1" x14ac:dyDescent="0.25">
      <c r="A93" s="3"/>
      <c r="B93" s="3"/>
      <c r="C93" s="3"/>
      <c r="D93" s="3"/>
      <c r="E93" s="120"/>
      <c r="F93" s="3"/>
      <c r="G93" s="167" t="str">
        <f t="shared" si="11"/>
        <v>CF</v>
      </c>
      <c r="H93" s="3"/>
      <c r="I93" s="3"/>
      <c r="J93" s="3"/>
      <c r="K93" s="25"/>
      <c r="L93" s="12"/>
      <c r="M93" s="20"/>
      <c r="N93" s="20"/>
      <c r="O93" s="20"/>
      <c r="P93" s="3"/>
      <c r="Q93" s="3"/>
      <c r="R93" s="3"/>
      <c r="S93" s="3"/>
      <c r="T93" s="3"/>
      <c r="U93" s="3"/>
      <c r="V93" s="3"/>
      <c r="W93" s="4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1"/>
      <c r="AW93" s="3"/>
    </row>
    <row r="94" spans="1:49" s="1" customFormat="1" ht="10.199999999999999" x14ac:dyDescent="0.2">
      <c r="A94" s="12"/>
      <c r="B94" s="12"/>
      <c r="C94" s="12"/>
      <c r="D94" s="12"/>
      <c r="E94" s="120"/>
      <c r="F94" s="12"/>
      <c r="G94" s="169" t="str">
        <f t="shared" si="11"/>
        <v>CF</v>
      </c>
      <c r="H94" s="127" t="str">
        <f>структура!$AL$12</f>
        <v>в т.ч. по номенклатуре затрат</v>
      </c>
      <c r="I94" s="12"/>
      <c r="J94" s="12"/>
      <c r="K94" s="12"/>
      <c r="L94" s="12"/>
      <c r="M94" s="35"/>
      <c r="N94" s="35"/>
      <c r="O94" s="35"/>
      <c r="P94" s="12"/>
      <c r="Q94" s="12"/>
      <c r="R94" s="12"/>
      <c r="S94" s="12"/>
      <c r="T94" s="12"/>
      <c r="U94" s="12"/>
      <c r="V94" s="12"/>
      <c r="W94" s="73"/>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5"/>
      <c r="AW94" s="12"/>
    </row>
    <row r="95" spans="1:49" ht="3.9" customHeight="1" x14ac:dyDescent="0.25">
      <c r="A95" s="3"/>
      <c r="B95" s="3"/>
      <c r="C95" s="3"/>
      <c r="D95" s="3"/>
      <c r="E95" s="120"/>
      <c r="F95" s="3"/>
      <c r="G95" s="167" t="str">
        <f t="shared" si="11"/>
        <v>CF</v>
      </c>
      <c r="H95" s="128"/>
      <c r="I95" s="3"/>
      <c r="J95" s="3"/>
      <c r="K95" s="25"/>
      <c r="L95" s="12"/>
      <c r="M95" s="20"/>
      <c r="N95" s="20"/>
      <c r="O95" s="20"/>
      <c r="P95" s="3"/>
      <c r="Q95" s="3"/>
      <c r="R95" s="3"/>
      <c r="S95" s="3"/>
      <c r="T95" s="3"/>
      <c r="U95" s="3"/>
      <c r="V95" s="3"/>
      <c r="W95" s="49"/>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1"/>
      <c r="AW95" s="3"/>
    </row>
    <row r="96" spans="1:49" s="95" customFormat="1" x14ac:dyDescent="0.25">
      <c r="A96" s="89"/>
      <c r="B96" s="89"/>
      <c r="C96" s="89"/>
      <c r="D96" s="89"/>
      <c r="E96" s="124"/>
      <c r="F96" s="89"/>
      <c r="G96" s="167" t="str">
        <f t="shared" si="11"/>
        <v>CF</v>
      </c>
      <c r="H96" s="129" t="str">
        <f>KPI!$E$132</f>
        <v>оплата НДС</v>
      </c>
      <c r="I96" s="89"/>
      <c r="J96" s="89"/>
      <c r="K96" s="125" t="str">
        <f>IF(H96="","",INDEX(KPI!$H:$H,SUMIFS(KPI!$C:$C,KPI!$E:$E,H96)))</f>
        <v>тыс.руб.</v>
      </c>
      <c r="L96" s="25"/>
      <c r="M96" s="117"/>
      <c r="N96" s="117"/>
      <c r="O96" s="117"/>
      <c r="P96" s="89"/>
      <c r="Q96" s="89"/>
      <c r="R96" s="123">
        <f>SUMIFS($W96:$AV96,$W$2:$AV$2,R$2)</f>
        <v>0</v>
      </c>
      <c r="S96" s="89"/>
      <c r="T96" s="123">
        <f>SUMIFS($W96:$AV96,$W$2:$AV$2,T$2)</f>
        <v>0</v>
      </c>
      <c r="U96" s="89"/>
      <c r="V96" s="89"/>
      <c r="W96" s="116"/>
      <c r="X96" s="126">
        <f>IF(X$7="",0,ФМ_усл!X$284)</f>
        <v>0</v>
      </c>
      <c r="Y96" s="126">
        <f>IF(Y$7="",0,ФМ_усл!Y$284)</f>
        <v>0</v>
      </c>
      <c r="Z96" s="126">
        <f>IF(Z$7="",0,ФМ_усл!Z$284)</f>
        <v>0</v>
      </c>
      <c r="AA96" s="126">
        <f>IF(AA$7="",0,ФМ_усл!AA$284)</f>
        <v>0</v>
      </c>
      <c r="AB96" s="126">
        <f>IF(AB$7="",0,ФМ_усл!AB$284)</f>
        <v>0</v>
      </c>
      <c r="AC96" s="126">
        <f>IF(AC$7="",0,ФМ_усл!AC$284)</f>
        <v>0</v>
      </c>
      <c r="AD96" s="126">
        <f>IF(AD$7="",0,ФМ_усл!AD$284)</f>
        <v>0</v>
      </c>
      <c r="AE96" s="126">
        <f>IF(AE$7="",0,ФМ_усл!AE$284)</f>
        <v>0</v>
      </c>
      <c r="AF96" s="126">
        <f>IF(AF$7="",0,ФМ_усл!AF$284)</f>
        <v>0</v>
      </c>
      <c r="AG96" s="126">
        <f>IF(AG$7="",0,ФМ_усл!AG$284)</f>
        <v>0</v>
      </c>
      <c r="AH96" s="126">
        <f>IF(AH$7="",0,ФМ_усл!AH$284)</f>
        <v>0</v>
      </c>
      <c r="AI96" s="126">
        <f>IF(AI$7="",0,ФМ_усл!AI$284)</f>
        <v>0</v>
      </c>
      <c r="AJ96" s="126">
        <f>IF(AJ$7="",0,ФМ_усл!AJ$284)</f>
        <v>0</v>
      </c>
      <c r="AK96" s="126">
        <f>IF(AK$7="",0,ФМ_усл!AK$284)</f>
        <v>0</v>
      </c>
      <c r="AL96" s="126">
        <f>IF(AL$7="",0,ФМ_усл!AL$284)</f>
        <v>0</v>
      </c>
      <c r="AM96" s="126">
        <f>IF(AM$7="",0,ФМ_усл!AM$284)</f>
        <v>0</v>
      </c>
      <c r="AN96" s="126">
        <f>IF(AN$7="",0,ФМ_усл!AN$284)</f>
        <v>0</v>
      </c>
      <c r="AO96" s="126">
        <f>IF(AO$7="",0,ФМ_усл!AO$284)</f>
        <v>0</v>
      </c>
      <c r="AP96" s="126">
        <f>IF(AP$7="",0,ФМ_усл!AP$284)</f>
        <v>0</v>
      </c>
      <c r="AQ96" s="126">
        <f>IF(AQ$7="",0,ФМ_усл!AQ$284)</f>
        <v>0</v>
      </c>
      <c r="AR96" s="126">
        <f>IF(AR$7="",0,ФМ_усл!AR$284)</f>
        <v>0</v>
      </c>
      <c r="AS96" s="126">
        <f>IF(AS$7="",0,ФМ_усл!AS$284)</f>
        <v>0</v>
      </c>
      <c r="AT96" s="126">
        <f>IF(AT$7="",0,ФМ_усл!AT$284)</f>
        <v>0</v>
      </c>
      <c r="AU96" s="126">
        <f>IF(AU$7="",0,ФМ_усл!AU$284)</f>
        <v>0</v>
      </c>
      <c r="AV96" s="94"/>
      <c r="AW96" s="89"/>
    </row>
    <row r="97" spans="1:49" s="95" customFormat="1" x14ac:dyDescent="0.25">
      <c r="A97" s="89"/>
      <c r="B97" s="89"/>
      <c r="C97" s="89"/>
      <c r="D97" s="89"/>
      <c r="E97" s="124"/>
      <c r="F97" s="89"/>
      <c r="G97" s="167" t="str">
        <f t="shared" si="11"/>
        <v>CF</v>
      </c>
      <c r="H97" s="129" t="str">
        <f>KPI!$E$171</f>
        <v>оплата налога на прибыль</v>
      </c>
      <c r="I97" s="89"/>
      <c r="J97" s="89"/>
      <c r="K97" s="125" t="str">
        <f>IF(H97="","",INDEX(KPI!$H:$H,SUMIFS(KPI!$C:$C,KPI!$E:$E,H97)))</f>
        <v>тыс.руб.</v>
      </c>
      <c r="L97" s="25"/>
      <c r="M97" s="117"/>
      <c r="N97" s="117"/>
      <c r="O97" s="117"/>
      <c r="P97" s="89"/>
      <c r="Q97" s="89"/>
      <c r="R97" s="123">
        <f t="shared" ref="R97" si="19">SUMIFS($W97:$AV97,$W$2:$AV$2,R$2)</f>
        <v>0</v>
      </c>
      <c r="S97" s="89"/>
      <c r="T97" s="123">
        <f t="shared" ref="T97" si="20">SUMIFS($W97:$AV97,$W$2:$AV$2,T$2)</f>
        <v>0</v>
      </c>
      <c r="U97" s="89"/>
      <c r="V97" s="89"/>
      <c r="W97" s="116"/>
      <c r="X97" s="126">
        <f>IF(X$7="",0,ФМ_усл!X$287)</f>
        <v>0</v>
      </c>
      <c r="Y97" s="126">
        <f>IF(Y$7="",0,ФМ_усл!Y$287)</f>
        <v>0</v>
      </c>
      <c r="Z97" s="126">
        <f>IF(Z$7="",0,ФМ_усл!Z$287)</f>
        <v>0</v>
      </c>
      <c r="AA97" s="126">
        <f>IF(AA$7="",0,ФМ_усл!AA$287)</f>
        <v>0</v>
      </c>
      <c r="AB97" s="126">
        <f>IF(AB$7="",0,ФМ_усл!AB$287)</f>
        <v>0</v>
      </c>
      <c r="AC97" s="126">
        <f>IF(AC$7="",0,ФМ_усл!AC$287)</f>
        <v>0</v>
      </c>
      <c r="AD97" s="126">
        <f>IF(AD$7="",0,ФМ_усл!AD$287)</f>
        <v>0</v>
      </c>
      <c r="AE97" s="126">
        <f>IF(AE$7="",0,ФМ_усл!AE$287)</f>
        <v>0</v>
      </c>
      <c r="AF97" s="126">
        <f>IF(AF$7="",0,ФМ_усл!AF$287)</f>
        <v>0</v>
      </c>
      <c r="AG97" s="126">
        <f>IF(AG$7="",0,ФМ_усл!AG$287)</f>
        <v>0</v>
      </c>
      <c r="AH97" s="126">
        <f>IF(AH$7="",0,ФМ_усл!AH$287)</f>
        <v>0</v>
      </c>
      <c r="AI97" s="126">
        <f>IF(AI$7="",0,ФМ_усл!AI$287)</f>
        <v>0</v>
      </c>
      <c r="AJ97" s="126">
        <f>IF(AJ$7="",0,ФМ_усл!AJ$287)</f>
        <v>0</v>
      </c>
      <c r="AK97" s="126">
        <f>IF(AK$7="",0,ФМ_усл!AK$287)</f>
        <v>0</v>
      </c>
      <c r="AL97" s="126">
        <f>IF(AL$7="",0,ФМ_усл!AL$287)</f>
        <v>0</v>
      </c>
      <c r="AM97" s="126">
        <f>IF(AM$7="",0,ФМ_усл!AM$287)</f>
        <v>0</v>
      </c>
      <c r="AN97" s="126">
        <f>IF(AN$7="",0,ФМ_усл!AN$287)</f>
        <v>0</v>
      </c>
      <c r="AO97" s="126">
        <f>IF(AO$7="",0,ФМ_усл!AO$287)</f>
        <v>0</v>
      </c>
      <c r="AP97" s="126">
        <f>IF(AP$7="",0,ФМ_усл!AP$287)</f>
        <v>0</v>
      </c>
      <c r="AQ97" s="126">
        <f>IF(AQ$7="",0,ФМ_усл!AQ$287)</f>
        <v>0</v>
      </c>
      <c r="AR97" s="126">
        <f>IF(AR$7="",0,ФМ_усл!AR$287)</f>
        <v>0</v>
      </c>
      <c r="AS97" s="126">
        <f>IF(AS$7="",0,ФМ_усл!AS$287)</f>
        <v>0</v>
      </c>
      <c r="AT97" s="126">
        <f>IF(AT$7="",0,ФМ_усл!AT$287)</f>
        <v>0</v>
      </c>
      <c r="AU97" s="126">
        <f>IF(AU$7="",0,ФМ_усл!AU$287)</f>
        <v>0</v>
      </c>
      <c r="AV97" s="94"/>
      <c r="AW97" s="89"/>
    </row>
    <row r="98" spans="1:49" ht="3.9" customHeight="1" x14ac:dyDescent="0.25">
      <c r="A98" s="3"/>
      <c r="B98" s="3"/>
      <c r="C98" s="3"/>
      <c r="D98" s="3"/>
      <c r="E98" s="120"/>
      <c r="F98" s="3"/>
      <c r="G98" s="167" t="str">
        <f t="shared" si="11"/>
        <v>CF</v>
      </c>
      <c r="H98" s="3"/>
      <c r="I98" s="3"/>
      <c r="J98" s="3"/>
      <c r="K98" s="25"/>
      <c r="L98" s="12"/>
      <c r="M98" s="20"/>
      <c r="N98" s="20"/>
      <c r="O98" s="20"/>
      <c r="P98" s="3"/>
      <c r="Q98" s="3"/>
      <c r="R98" s="3"/>
      <c r="S98" s="3"/>
      <c r="T98" s="3"/>
      <c r="U98" s="3"/>
      <c r="V98" s="3"/>
      <c r="W98" s="49"/>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3"/>
    </row>
    <row r="99" spans="1:49" x14ac:dyDescent="0.25">
      <c r="A99" s="3"/>
      <c r="B99" s="3"/>
      <c r="C99" s="3"/>
      <c r="D99" s="3"/>
      <c r="E99" s="120"/>
      <c r="F99" s="3"/>
      <c r="G99" s="167" t="str">
        <f t="shared" si="11"/>
        <v>CF</v>
      </c>
      <c r="H99" s="3"/>
      <c r="I99" s="3"/>
      <c r="J99" s="3"/>
      <c r="K99" s="130" t="str">
        <f>структура!$AL$28</f>
        <v>контроль</v>
      </c>
      <c r="L99" s="130"/>
      <c r="M99" s="131"/>
      <c r="N99" s="131"/>
      <c r="O99" s="131"/>
      <c r="P99" s="132"/>
      <c r="Q99" s="132"/>
      <c r="R99" s="133">
        <f>SUM(R93:R98)-R92</f>
        <v>0</v>
      </c>
      <c r="S99" s="132"/>
      <c r="T99" s="133">
        <f>SUM(T93:T98)-T92</f>
        <v>0</v>
      </c>
      <c r="U99" s="3"/>
      <c r="V99" s="3"/>
      <c r="W99" s="49"/>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3"/>
    </row>
    <row r="100" spans="1:49" ht="3.9" customHeight="1" x14ac:dyDescent="0.25">
      <c r="A100" s="3"/>
      <c r="B100" s="3"/>
      <c r="C100" s="3"/>
      <c r="D100" s="3"/>
      <c r="E100" s="120"/>
      <c r="F100" s="3"/>
      <c r="G100" s="167" t="str">
        <f t="shared" si="11"/>
        <v>CF</v>
      </c>
      <c r="H100" s="3"/>
      <c r="I100" s="3"/>
      <c r="J100" s="3"/>
      <c r="K100" s="25"/>
      <c r="L100" s="12"/>
      <c r="M100" s="20"/>
      <c r="N100" s="20"/>
      <c r="O100" s="20"/>
      <c r="P100" s="3"/>
      <c r="Q100" s="3"/>
      <c r="R100" s="3"/>
      <c r="S100" s="3"/>
      <c r="T100" s="3"/>
      <c r="U100" s="3"/>
      <c r="V100" s="3"/>
      <c r="W100" s="49"/>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1"/>
      <c r="AW100" s="3"/>
    </row>
    <row r="101" spans="1:49" ht="8.1" customHeight="1" x14ac:dyDescent="0.25">
      <c r="A101" s="3"/>
      <c r="B101" s="3"/>
      <c r="C101" s="3"/>
      <c r="D101" s="3"/>
      <c r="E101" s="120"/>
      <c r="F101" s="3"/>
      <c r="G101" s="167" t="str">
        <f t="shared" si="11"/>
        <v>CF</v>
      </c>
      <c r="H101" s="3"/>
      <c r="I101" s="3"/>
      <c r="J101" s="3"/>
      <c r="K101" s="25"/>
      <c r="L101" s="12"/>
      <c r="M101" s="20"/>
      <c r="N101" s="20"/>
      <c r="O101" s="20"/>
      <c r="P101" s="3"/>
      <c r="Q101" s="3"/>
      <c r="R101" s="3"/>
      <c r="S101" s="3"/>
      <c r="T101" s="3"/>
      <c r="U101" s="3"/>
      <c r="V101" s="3"/>
      <c r="W101" s="49"/>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1"/>
      <c r="AW101" s="3"/>
    </row>
    <row r="102" spans="1:49" s="5" customFormat="1" x14ac:dyDescent="0.25">
      <c r="A102" s="4"/>
      <c r="B102" s="4"/>
      <c r="C102" s="4"/>
      <c r="D102" s="4"/>
      <c r="E102" s="121"/>
      <c r="F102" s="4"/>
      <c r="G102" s="168" t="str">
        <f t="shared" si="11"/>
        <v>CF</v>
      </c>
      <c r="H102" s="38" t="str">
        <f>KPI!$E$172</f>
        <v>финансовый поток по финансовой деят-ти</v>
      </c>
      <c r="I102" s="4"/>
      <c r="J102" s="4"/>
      <c r="K102" s="39" t="str">
        <f>IF(H102="","",INDEX(KPI!$H:$H,SUMIFS(KPI!$C:$C,KPI!$E:$E,H102)))</f>
        <v>тыс.руб.</v>
      </c>
      <c r="L102" s="24"/>
      <c r="M102" s="20"/>
      <c r="N102" s="20"/>
      <c r="O102" s="20"/>
      <c r="P102" s="4"/>
      <c r="Q102" s="4"/>
      <c r="R102" s="47">
        <f>SUMIFS($W102:$AV102,$W$2:$AV$2,R$2)</f>
        <v>0</v>
      </c>
      <c r="S102" s="4"/>
      <c r="T102" s="47">
        <f>SUMIFS($W102:$AV102,$W$2:$AV$2,T$2)</f>
        <v>0</v>
      </c>
      <c r="U102" s="4"/>
      <c r="V102" s="4"/>
      <c r="W102" s="49"/>
      <c r="X102" s="46">
        <f>X105-X108-X111</f>
        <v>0</v>
      </c>
      <c r="Y102" s="46">
        <f t="shared" ref="Y102:AU102" si="21">Y105-Y108-Y111</f>
        <v>0</v>
      </c>
      <c r="Z102" s="46">
        <f t="shared" si="21"/>
        <v>0</v>
      </c>
      <c r="AA102" s="46">
        <f t="shared" si="21"/>
        <v>0</v>
      </c>
      <c r="AB102" s="46">
        <f t="shared" si="21"/>
        <v>0</v>
      </c>
      <c r="AC102" s="46">
        <f t="shared" si="21"/>
        <v>0</v>
      </c>
      <c r="AD102" s="46">
        <f t="shared" si="21"/>
        <v>0</v>
      </c>
      <c r="AE102" s="46">
        <f t="shared" si="21"/>
        <v>0</v>
      </c>
      <c r="AF102" s="46">
        <f t="shared" si="21"/>
        <v>0</v>
      </c>
      <c r="AG102" s="46">
        <f t="shared" si="21"/>
        <v>0</v>
      </c>
      <c r="AH102" s="46">
        <f t="shared" si="21"/>
        <v>0</v>
      </c>
      <c r="AI102" s="46">
        <f t="shared" si="21"/>
        <v>0</v>
      </c>
      <c r="AJ102" s="46">
        <f t="shared" si="21"/>
        <v>0</v>
      </c>
      <c r="AK102" s="46">
        <f t="shared" si="21"/>
        <v>0</v>
      </c>
      <c r="AL102" s="46">
        <f t="shared" si="21"/>
        <v>0</v>
      </c>
      <c r="AM102" s="46">
        <f t="shared" si="21"/>
        <v>0</v>
      </c>
      <c r="AN102" s="46">
        <f t="shared" si="21"/>
        <v>0</v>
      </c>
      <c r="AO102" s="46">
        <f t="shared" si="21"/>
        <v>0</v>
      </c>
      <c r="AP102" s="46">
        <f t="shared" si="21"/>
        <v>0</v>
      </c>
      <c r="AQ102" s="46">
        <f t="shared" si="21"/>
        <v>0</v>
      </c>
      <c r="AR102" s="46">
        <f t="shared" si="21"/>
        <v>0</v>
      </c>
      <c r="AS102" s="46">
        <f t="shared" si="21"/>
        <v>0</v>
      </c>
      <c r="AT102" s="46">
        <f t="shared" si="21"/>
        <v>0</v>
      </c>
      <c r="AU102" s="46">
        <f t="shared" si="21"/>
        <v>0</v>
      </c>
      <c r="AV102" s="43"/>
      <c r="AW102" s="4"/>
    </row>
    <row r="103" spans="1:49" ht="3.9" customHeight="1" x14ac:dyDescent="0.25">
      <c r="A103" s="3"/>
      <c r="B103" s="3"/>
      <c r="C103" s="3"/>
      <c r="D103" s="3"/>
      <c r="E103" s="120"/>
      <c r="F103" s="3"/>
      <c r="G103" s="167" t="str">
        <f t="shared" si="11"/>
        <v>CF</v>
      </c>
      <c r="H103" s="3"/>
      <c r="I103" s="3"/>
      <c r="J103" s="3"/>
      <c r="K103" s="25"/>
      <c r="L103" s="12"/>
      <c r="M103" s="20"/>
      <c r="N103" s="20"/>
      <c r="O103" s="20"/>
      <c r="P103" s="3"/>
      <c r="Q103" s="3"/>
      <c r="R103" s="3"/>
      <c r="S103" s="3"/>
      <c r="T103" s="3"/>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ht="8.1" customHeight="1" x14ac:dyDescent="0.25">
      <c r="A104" s="3"/>
      <c r="B104" s="3"/>
      <c r="C104" s="3"/>
      <c r="D104" s="3"/>
      <c r="E104" s="120"/>
      <c r="F104" s="3"/>
      <c r="G104" s="167" t="str">
        <f t="shared" si="11"/>
        <v>CF</v>
      </c>
      <c r="H104" s="3"/>
      <c r="I104" s="3"/>
      <c r="J104" s="3"/>
      <c r="K104" s="25"/>
      <c r="L104" s="12"/>
      <c r="M104" s="20"/>
      <c r="N104" s="20"/>
      <c r="O104" s="20"/>
      <c r="P104" s="3"/>
      <c r="Q104" s="3"/>
      <c r="R104" s="3"/>
      <c r="S104" s="3"/>
      <c r="T104" s="3"/>
      <c r="U104" s="3"/>
      <c r="V104" s="3"/>
      <c r="W104" s="49"/>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1"/>
      <c r="AW104" s="3"/>
    </row>
    <row r="105" spans="1:49" s="5" customFormat="1" x14ac:dyDescent="0.25">
      <c r="A105" s="4"/>
      <c r="B105" s="4"/>
      <c r="C105" s="4"/>
      <c r="D105" s="4"/>
      <c r="E105" s="120"/>
      <c r="F105" s="3"/>
      <c r="G105" s="167" t="str">
        <f t="shared" si="11"/>
        <v>CF</v>
      </c>
      <c r="H105" s="38" t="str">
        <f>KPI!$E$139</f>
        <v>Объем поступлений кредитных средств</v>
      </c>
      <c r="I105" s="4"/>
      <c r="J105" s="4"/>
      <c r="K105" s="39" t="str">
        <f>IF(H105="","",INDEX(KPI!$H:$H,SUMIFS(KPI!$C:$C,KPI!$E:$E,H105)))</f>
        <v>тыс.руб.</v>
      </c>
      <c r="L105" s="24"/>
      <c r="M105" s="20"/>
      <c r="N105" s="20"/>
      <c r="O105" s="20"/>
      <c r="P105" s="4"/>
      <c r="Q105" s="4"/>
      <c r="R105" s="47">
        <f>SUMIFS($W105:$AV105,$W$2:$AV$2,R$2)</f>
        <v>0</v>
      </c>
      <c r="S105" s="4"/>
      <c r="T105" s="47">
        <f>SUMIFS($W105:$AV105,$W$2:$AV$2,T$2)</f>
        <v>0</v>
      </c>
      <c r="U105" s="4"/>
      <c r="V105" s="4"/>
      <c r="W105" s="49"/>
      <c r="X105" s="46">
        <f>IF(X$7="",0,ФМ_усл!X$309)</f>
        <v>0</v>
      </c>
      <c r="Y105" s="46">
        <f>IF(Y$7="",0,ФМ_усл!Y$309)</f>
        <v>0</v>
      </c>
      <c r="Z105" s="46">
        <f>IF(Z$7="",0,ФМ_усл!Z$309)</f>
        <v>0</v>
      </c>
      <c r="AA105" s="46">
        <f>IF(AA$7="",0,ФМ_усл!AA$309)</f>
        <v>0</v>
      </c>
      <c r="AB105" s="46">
        <f>IF(AB$7="",0,ФМ_усл!AB$309)</f>
        <v>0</v>
      </c>
      <c r="AC105" s="46">
        <f>IF(AC$7="",0,ФМ_усл!AC$309)</f>
        <v>0</v>
      </c>
      <c r="AD105" s="46">
        <f>IF(AD$7="",0,ФМ_усл!AD$309)</f>
        <v>0</v>
      </c>
      <c r="AE105" s="46">
        <f>IF(AE$7="",0,ФМ_усл!AE$309)</f>
        <v>0</v>
      </c>
      <c r="AF105" s="46">
        <f>IF(AF$7="",0,ФМ_усл!AF$309)</f>
        <v>0</v>
      </c>
      <c r="AG105" s="46">
        <f>IF(AG$7="",0,ФМ_усл!AG$309)</f>
        <v>0</v>
      </c>
      <c r="AH105" s="46">
        <f>IF(AH$7="",0,ФМ_усл!AH$309)</f>
        <v>0</v>
      </c>
      <c r="AI105" s="46">
        <f>IF(AI$7="",0,ФМ_усл!AI$309)</f>
        <v>0</v>
      </c>
      <c r="AJ105" s="46">
        <f>IF(AJ$7="",0,ФМ_усл!AJ$309)</f>
        <v>0</v>
      </c>
      <c r="AK105" s="46">
        <f>IF(AK$7="",0,ФМ_усл!AK$309)</f>
        <v>0</v>
      </c>
      <c r="AL105" s="46">
        <f>IF(AL$7="",0,ФМ_усл!AL$309)</f>
        <v>0</v>
      </c>
      <c r="AM105" s="46">
        <f>IF(AM$7="",0,ФМ_усл!AM$309)</f>
        <v>0</v>
      </c>
      <c r="AN105" s="46">
        <f>IF(AN$7="",0,ФМ_усл!AN$309)</f>
        <v>0</v>
      </c>
      <c r="AO105" s="46">
        <f>IF(AO$7="",0,ФМ_усл!AO$309)</f>
        <v>0</v>
      </c>
      <c r="AP105" s="46">
        <f>IF(AP$7="",0,ФМ_усл!AP$309)</f>
        <v>0</v>
      </c>
      <c r="AQ105" s="46">
        <f>IF(AQ$7="",0,ФМ_усл!AQ$309)</f>
        <v>0</v>
      </c>
      <c r="AR105" s="46">
        <f>IF(AR$7="",0,ФМ_усл!AR$309)</f>
        <v>0</v>
      </c>
      <c r="AS105" s="46">
        <f>IF(AS$7="",0,ФМ_усл!AS$309)</f>
        <v>0</v>
      </c>
      <c r="AT105" s="46">
        <f>IF(AT$7="",0,ФМ_усл!AT$309)</f>
        <v>0</v>
      </c>
      <c r="AU105" s="46">
        <f>IF(AU$7="",0,ФМ_усл!AU$309)</f>
        <v>0</v>
      </c>
      <c r="AV105" s="43"/>
      <c r="AW105" s="4"/>
    </row>
    <row r="106" spans="1:49" ht="3.9" customHeight="1" x14ac:dyDescent="0.25">
      <c r="A106" s="3"/>
      <c r="B106" s="3"/>
      <c r="C106" s="3"/>
      <c r="D106" s="3"/>
      <c r="E106" s="120"/>
      <c r="F106" s="3"/>
      <c r="G106" s="167" t="str">
        <f t="shared" si="11"/>
        <v>CF</v>
      </c>
      <c r="H106" s="3"/>
      <c r="I106" s="3"/>
      <c r="J106" s="3"/>
      <c r="K106" s="25"/>
      <c r="L106" s="12"/>
      <c r="M106" s="20"/>
      <c r="N106" s="20"/>
      <c r="O106" s="20"/>
      <c r="P106" s="3"/>
      <c r="Q106" s="3"/>
      <c r="R106" s="3"/>
      <c r="S106" s="3"/>
      <c r="T106" s="3"/>
      <c r="U106" s="3"/>
      <c r="V106" s="3"/>
      <c r="W106" s="49"/>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1"/>
      <c r="AW106" s="3"/>
    </row>
    <row r="107" spans="1:49" ht="8.1" customHeight="1" x14ac:dyDescent="0.25">
      <c r="A107" s="3"/>
      <c r="B107" s="3"/>
      <c r="C107" s="3"/>
      <c r="D107" s="3"/>
      <c r="E107" s="120"/>
      <c r="F107" s="3"/>
      <c r="G107" s="167" t="str">
        <f t="shared" si="11"/>
        <v>CF</v>
      </c>
      <c r="H107" s="3"/>
      <c r="I107" s="3"/>
      <c r="J107" s="3"/>
      <c r="K107" s="25"/>
      <c r="L107" s="12"/>
      <c r="M107" s="20"/>
      <c r="N107" s="20"/>
      <c r="O107" s="20"/>
      <c r="P107" s="3"/>
      <c r="Q107" s="3"/>
      <c r="R107" s="3"/>
      <c r="S107" s="3"/>
      <c r="T107" s="3"/>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s="5" customFormat="1" x14ac:dyDescent="0.25">
      <c r="A108" s="4"/>
      <c r="B108" s="4"/>
      <c r="C108" s="4"/>
      <c r="D108" s="4"/>
      <c r="E108" s="120"/>
      <c r="F108" s="3"/>
      <c r="G108" s="167" t="str">
        <f t="shared" si="11"/>
        <v>CF</v>
      </c>
      <c r="H108" s="38" t="str">
        <f>KPI!$E$140</f>
        <v>Объем возвратов кредитных средств</v>
      </c>
      <c r="I108" s="4"/>
      <c r="J108" s="4"/>
      <c r="K108" s="39" t="str">
        <f>IF(H108="","",INDEX(KPI!$H:$H,SUMIFS(KPI!$C:$C,KPI!$E:$E,H108)))</f>
        <v>тыс.руб.</v>
      </c>
      <c r="L108" s="24"/>
      <c r="M108" s="20"/>
      <c r="N108" s="20"/>
      <c r="O108" s="20"/>
      <c r="P108" s="4"/>
      <c r="Q108" s="4"/>
      <c r="R108" s="47">
        <f>SUMIFS($W108:$AV108,$W$2:$AV$2,R$2)</f>
        <v>0</v>
      </c>
      <c r="S108" s="4"/>
      <c r="T108" s="47">
        <f>SUMIFS($W108:$AV108,$W$2:$AV$2,T$2)</f>
        <v>0</v>
      </c>
      <c r="U108" s="4"/>
      <c r="V108" s="4"/>
      <c r="W108" s="49"/>
      <c r="X108" s="46">
        <f>IF(X$7="",0,ФМ_усл!X$311)</f>
        <v>0</v>
      </c>
      <c r="Y108" s="46">
        <f>IF(Y$7="",0,ФМ_усл!Y$311)</f>
        <v>0</v>
      </c>
      <c r="Z108" s="46">
        <f>IF(Z$7="",0,ФМ_усл!Z$311)</f>
        <v>0</v>
      </c>
      <c r="AA108" s="46">
        <f>IF(AA$7="",0,ФМ_усл!AA$311)</f>
        <v>0</v>
      </c>
      <c r="AB108" s="46">
        <f>IF(AB$7="",0,ФМ_усл!AB$311)</f>
        <v>0</v>
      </c>
      <c r="AC108" s="46">
        <f>IF(AC$7="",0,ФМ_усл!AC$311)</f>
        <v>0</v>
      </c>
      <c r="AD108" s="46">
        <f>IF(AD$7="",0,ФМ_усл!AD$311)</f>
        <v>0</v>
      </c>
      <c r="AE108" s="46">
        <f>IF(AE$7="",0,ФМ_усл!AE$311)</f>
        <v>0</v>
      </c>
      <c r="AF108" s="46">
        <f>IF(AF$7="",0,ФМ_усл!AF$311)</f>
        <v>0</v>
      </c>
      <c r="AG108" s="46">
        <f>IF(AG$7="",0,ФМ_усл!AG$311)</f>
        <v>0</v>
      </c>
      <c r="AH108" s="46">
        <f>IF(AH$7="",0,ФМ_усл!AH$311)</f>
        <v>0</v>
      </c>
      <c r="AI108" s="46">
        <f>IF(AI$7="",0,ФМ_усл!AI$311)</f>
        <v>0</v>
      </c>
      <c r="AJ108" s="46">
        <f>IF(AJ$7="",0,ФМ_усл!AJ$311)</f>
        <v>0</v>
      </c>
      <c r="AK108" s="46">
        <f>IF(AK$7="",0,ФМ_усл!AK$311)</f>
        <v>0</v>
      </c>
      <c r="AL108" s="46">
        <f>IF(AL$7="",0,ФМ_усл!AL$311)</f>
        <v>0</v>
      </c>
      <c r="AM108" s="46">
        <f>IF(AM$7="",0,ФМ_усл!AM$311)</f>
        <v>0</v>
      </c>
      <c r="AN108" s="46">
        <f>IF(AN$7="",0,ФМ_усл!AN$311)</f>
        <v>0</v>
      </c>
      <c r="AO108" s="46">
        <f>IF(AO$7="",0,ФМ_усл!AO$311)</f>
        <v>0</v>
      </c>
      <c r="AP108" s="46">
        <f>IF(AP$7="",0,ФМ_усл!AP$311)</f>
        <v>0</v>
      </c>
      <c r="AQ108" s="46">
        <f>IF(AQ$7="",0,ФМ_усл!AQ$311)</f>
        <v>0</v>
      </c>
      <c r="AR108" s="46">
        <f>IF(AR$7="",0,ФМ_усл!AR$311)</f>
        <v>0</v>
      </c>
      <c r="AS108" s="46">
        <f>IF(AS$7="",0,ФМ_усл!AS$311)</f>
        <v>0</v>
      </c>
      <c r="AT108" s="46">
        <f>IF(AT$7="",0,ФМ_усл!AT$311)</f>
        <v>0</v>
      </c>
      <c r="AU108" s="46">
        <f>IF(AU$7="",0,ФМ_усл!AU$311)</f>
        <v>0</v>
      </c>
      <c r="AV108" s="43"/>
      <c r="AW108" s="4"/>
    </row>
    <row r="109" spans="1:49" ht="3.9" customHeight="1" x14ac:dyDescent="0.25">
      <c r="A109" s="3"/>
      <c r="B109" s="3"/>
      <c r="C109" s="3"/>
      <c r="D109" s="3"/>
      <c r="E109" s="120"/>
      <c r="F109" s="3"/>
      <c r="G109" s="167" t="str">
        <f t="shared" si="11"/>
        <v>CF</v>
      </c>
      <c r="H109" s="3"/>
      <c r="I109" s="3"/>
      <c r="J109" s="3"/>
      <c r="K109" s="25"/>
      <c r="L109" s="12"/>
      <c r="M109" s="20"/>
      <c r="N109" s="20"/>
      <c r="O109" s="20"/>
      <c r="P109" s="3"/>
      <c r="Q109" s="3"/>
      <c r="R109" s="3"/>
      <c r="S109" s="3"/>
      <c r="T109" s="3"/>
      <c r="U109" s="3"/>
      <c r="V109" s="3"/>
      <c r="W109" s="49"/>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1"/>
      <c r="AW109" s="3"/>
    </row>
    <row r="110" spans="1:49" ht="8.1" customHeight="1" x14ac:dyDescent="0.25">
      <c r="A110" s="3"/>
      <c r="B110" s="3"/>
      <c r="C110" s="3"/>
      <c r="D110" s="3"/>
      <c r="E110" s="120"/>
      <c r="F110" s="3"/>
      <c r="G110" s="167" t="str">
        <f t="shared" si="11"/>
        <v>CF</v>
      </c>
      <c r="H110" s="3"/>
      <c r="I110" s="3"/>
      <c r="J110" s="3"/>
      <c r="K110" s="25"/>
      <c r="L110" s="12"/>
      <c r="M110" s="20"/>
      <c r="N110" s="20"/>
      <c r="O110" s="20"/>
      <c r="P110" s="3"/>
      <c r="Q110" s="3"/>
      <c r="R110" s="3"/>
      <c r="S110" s="3"/>
      <c r="T110" s="3"/>
      <c r="U110" s="3"/>
      <c r="V110" s="3"/>
      <c r="W110" s="49"/>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3"/>
    </row>
    <row r="111" spans="1:49" s="5" customFormat="1" x14ac:dyDescent="0.25">
      <c r="A111" s="4"/>
      <c r="B111" s="4"/>
      <c r="C111" s="4"/>
      <c r="D111" s="4"/>
      <c r="E111" s="120"/>
      <c r="F111" s="3"/>
      <c r="G111" s="167" t="str">
        <f t="shared" si="11"/>
        <v>CF</v>
      </c>
      <c r="H111" s="38" t="str">
        <f>KPI!$E$144</f>
        <v>Оплата процентов по овердрафту</v>
      </c>
      <c r="I111" s="4"/>
      <c r="J111" s="4"/>
      <c r="K111" s="39" t="str">
        <f>IF(H111="","",INDEX(KPI!$H:$H,SUMIFS(KPI!$C:$C,KPI!$E:$E,H111)))</f>
        <v>тыс.руб.</v>
      </c>
      <c r="L111" s="24"/>
      <c r="M111" s="20"/>
      <c r="N111" s="20"/>
      <c r="O111" s="20"/>
      <c r="P111" s="4"/>
      <c r="Q111" s="4"/>
      <c r="R111" s="47">
        <f>SUMIFS($W111:$AV111,$W$2:$AV$2,R$2)</f>
        <v>0</v>
      </c>
      <c r="S111" s="4"/>
      <c r="T111" s="47">
        <f>SUMIFS($W111:$AV111,$W$2:$AV$2,T$2)</f>
        <v>0</v>
      </c>
      <c r="U111" s="4"/>
      <c r="V111" s="4"/>
      <c r="W111" s="49"/>
      <c r="X111" s="46">
        <f>IF(X$7="",0,ФМ_усл!X$319)</f>
        <v>0</v>
      </c>
      <c r="Y111" s="46">
        <f>IF(Y$7="",0,ФМ_усл!Y$319)</f>
        <v>0</v>
      </c>
      <c r="Z111" s="46">
        <f>IF(Z$7="",0,ФМ_усл!Z$319)</f>
        <v>0</v>
      </c>
      <c r="AA111" s="46">
        <f>IF(AA$7="",0,ФМ_усл!AA$319)</f>
        <v>0</v>
      </c>
      <c r="AB111" s="46">
        <f>IF(AB$7="",0,ФМ_усл!AB$319)</f>
        <v>0</v>
      </c>
      <c r="AC111" s="46">
        <f>IF(AC$7="",0,ФМ_усл!AC$319)</f>
        <v>0</v>
      </c>
      <c r="AD111" s="46">
        <f>IF(AD$7="",0,ФМ_усл!AD$319)</f>
        <v>0</v>
      </c>
      <c r="AE111" s="46">
        <f>IF(AE$7="",0,ФМ_усл!AE$319)</f>
        <v>0</v>
      </c>
      <c r="AF111" s="46">
        <f>IF(AF$7="",0,ФМ_усл!AF$319)</f>
        <v>0</v>
      </c>
      <c r="AG111" s="46">
        <f>IF(AG$7="",0,ФМ_усл!AG$319)</f>
        <v>0</v>
      </c>
      <c r="AH111" s="46">
        <f>IF(AH$7="",0,ФМ_усл!AH$319)</f>
        <v>0</v>
      </c>
      <c r="AI111" s="46">
        <f>IF(AI$7="",0,ФМ_усл!AI$319)</f>
        <v>0</v>
      </c>
      <c r="AJ111" s="46">
        <f>IF(AJ$7="",0,ФМ_усл!AJ$319)</f>
        <v>0</v>
      </c>
      <c r="AK111" s="46">
        <f>IF(AK$7="",0,ФМ_усл!AK$319)</f>
        <v>0</v>
      </c>
      <c r="AL111" s="46">
        <f>IF(AL$7="",0,ФМ_усл!AL$319)</f>
        <v>0</v>
      </c>
      <c r="AM111" s="46">
        <f>IF(AM$7="",0,ФМ_усл!AM$319)</f>
        <v>0</v>
      </c>
      <c r="AN111" s="46">
        <f>IF(AN$7="",0,ФМ_усл!AN$319)</f>
        <v>0</v>
      </c>
      <c r="AO111" s="46">
        <f>IF(AO$7="",0,ФМ_усл!AO$319)</f>
        <v>0</v>
      </c>
      <c r="AP111" s="46">
        <f>IF(AP$7="",0,ФМ_усл!AP$319)</f>
        <v>0</v>
      </c>
      <c r="AQ111" s="46">
        <f>IF(AQ$7="",0,ФМ_усл!AQ$319)</f>
        <v>0</v>
      </c>
      <c r="AR111" s="46">
        <f>IF(AR$7="",0,ФМ_усл!AR$319)</f>
        <v>0</v>
      </c>
      <c r="AS111" s="46">
        <f>IF(AS$7="",0,ФМ_усл!AS$319)</f>
        <v>0</v>
      </c>
      <c r="AT111" s="46">
        <f>IF(AT$7="",0,ФМ_усл!AT$319)</f>
        <v>0</v>
      </c>
      <c r="AU111" s="46">
        <f>IF(AU$7="",0,ФМ_усл!AU$319)</f>
        <v>0</v>
      </c>
      <c r="AV111" s="43"/>
      <c r="AW111" s="4"/>
    </row>
    <row r="112" spans="1:49" ht="3.9" customHeight="1" x14ac:dyDescent="0.25">
      <c r="A112" s="3"/>
      <c r="B112" s="3"/>
      <c r="C112" s="3"/>
      <c r="D112" s="3"/>
      <c r="E112" s="120"/>
      <c r="F112" s="3"/>
      <c r="G112" s="167" t="str">
        <f t="shared" si="11"/>
        <v>CF</v>
      </c>
      <c r="H112" s="3"/>
      <c r="I112" s="3"/>
      <c r="J112" s="3"/>
      <c r="K112" s="25"/>
      <c r="L112" s="12"/>
      <c r="M112" s="20"/>
      <c r="N112" s="20"/>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ht="8.1" customHeight="1" x14ac:dyDescent="0.25">
      <c r="A113" s="3"/>
      <c r="B113" s="3"/>
      <c r="C113" s="3"/>
      <c r="D113" s="3"/>
      <c r="E113" s="120"/>
      <c r="F113" s="3"/>
      <c r="G113" s="167" t="str">
        <f t="shared" si="11"/>
        <v>CF</v>
      </c>
      <c r="H113" s="3"/>
      <c r="I113" s="3"/>
      <c r="J113" s="3"/>
      <c r="K113" s="25"/>
      <c r="L113" s="12"/>
      <c r="M113" s="20"/>
      <c r="N113" s="20"/>
      <c r="O113" s="20"/>
      <c r="P113" s="3"/>
      <c r="Q113" s="3"/>
      <c r="R113" s="3"/>
      <c r="S113" s="3"/>
      <c r="T113" s="3"/>
      <c r="U113" s="3"/>
      <c r="V113" s="3"/>
      <c r="W113" s="49"/>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1"/>
      <c r="AW113" s="3"/>
    </row>
    <row r="114" spans="1:49" ht="8.1" customHeight="1" x14ac:dyDescent="0.25">
      <c r="A114" s="3"/>
      <c r="B114" s="3"/>
      <c r="C114" s="3"/>
      <c r="D114" s="3"/>
      <c r="E114" s="120"/>
      <c r="F114" s="3"/>
      <c r="G114" s="167" t="str">
        <f>$G$116</f>
        <v>BS</v>
      </c>
      <c r="H114" s="3"/>
      <c r="I114" s="3"/>
      <c r="J114" s="3"/>
      <c r="K114" s="25"/>
      <c r="L114" s="12"/>
      <c r="M114" s="20"/>
      <c r="N114" s="20"/>
      <c r="O114" s="20"/>
      <c r="P114" s="3"/>
      <c r="Q114" s="3"/>
      <c r="R114" s="3"/>
      <c r="S114" s="3"/>
      <c r="T114" s="3"/>
      <c r="U114" s="3"/>
      <c r="V114" s="3"/>
      <c r="W114" s="49"/>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
    </row>
    <row r="115" spans="1:49" ht="3.9" customHeight="1" x14ac:dyDescent="0.25">
      <c r="A115" s="3"/>
      <c r="B115" s="3"/>
      <c r="C115" s="3"/>
      <c r="D115" s="3"/>
      <c r="E115" s="120"/>
      <c r="F115" s="3"/>
      <c r="G115" s="167" t="str">
        <f>$G$116</f>
        <v>BS</v>
      </c>
      <c r="H115" s="3"/>
      <c r="I115" s="3"/>
      <c r="J115" s="3"/>
      <c r="K115" s="25"/>
      <c r="L115" s="12"/>
      <c r="M115" s="20"/>
      <c r="N115" s="20"/>
      <c r="O115" s="20"/>
      <c r="P115" s="3"/>
      <c r="Q115" s="3"/>
      <c r="R115" s="3"/>
      <c r="S115" s="3"/>
      <c r="T115" s="3"/>
      <c r="U115" s="3"/>
      <c r="V115" s="3"/>
      <c r="W115" s="49"/>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1"/>
      <c r="AW115" s="3"/>
    </row>
    <row r="116" spans="1:49" s="5" customFormat="1" x14ac:dyDescent="0.25">
      <c r="A116" s="4"/>
      <c r="B116" s="4"/>
      <c r="C116" s="4"/>
      <c r="D116" s="4"/>
      <c r="E116" s="121"/>
      <c r="F116" s="4"/>
      <c r="G116" s="62" t="str">
        <f>структура!$AL$25</f>
        <v>BS</v>
      </c>
      <c r="H116" s="142" t="str">
        <f>KPI!$E$173</f>
        <v>БАЛАНС (Активы-Пассивы)</v>
      </c>
      <c r="I116" s="143"/>
      <c r="J116" s="143"/>
      <c r="K116" s="144" t="str">
        <f>IF(H116="","",INDEX(KPI!$H:$H,SUMIFS(KPI!$C:$C,KPI!$E:$E,H116)))</f>
        <v>тыс.руб.</v>
      </c>
      <c r="L116" s="145"/>
      <c r="M116" s="131"/>
      <c r="N116" s="131"/>
      <c r="O116" s="131"/>
      <c r="P116" s="143"/>
      <c r="Q116" s="143"/>
      <c r="R116" s="147">
        <f>R119-R136</f>
        <v>0</v>
      </c>
      <c r="S116" s="143"/>
      <c r="T116" s="147">
        <f>T119-T136</f>
        <v>0</v>
      </c>
      <c r="U116" s="143"/>
      <c r="V116" s="143"/>
      <c r="W116" s="146"/>
      <c r="X116" s="147">
        <f t="shared" ref="X116:AU116" si="22">IF(X$7="",0,X119-X136)</f>
        <v>0</v>
      </c>
      <c r="Y116" s="147">
        <f t="shared" si="22"/>
        <v>0</v>
      </c>
      <c r="Z116" s="147">
        <f t="shared" si="22"/>
        <v>0</v>
      </c>
      <c r="AA116" s="147">
        <f t="shared" si="22"/>
        <v>0</v>
      </c>
      <c r="AB116" s="147">
        <f t="shared" si="22"/>
        <v>0</v>
      </c>
      <c r="AC116" s="147">
        <f t="shared" si="22"/>
        <v>0</v>
      </c>
      <c r="AD116" s="147">
        <f t="shared" si="22"/>
        <v>0</v>
      </c>
      <c r="AE116" s="147">
        <f t="shared" si="22"/>
        <v>0</v>
      </c>
      <c r="AF116" s="147">
        <f t="shared" si="22"/>
        <v>0</v>
      </c>
      <c r="AG116" s="147">
        <f t="shared" si="22"/>
        <v>0</v>
      </c>
      <c r="AH116" s="147">
        <f t="shared" si="22"/>
        <v>0</v>
      </c>
      <c r="AI116" s="147">
        <f t="shared" si="22"/>
        <v>0</v>
      </c>
      <c r="AJ116" s="147">
        <f t="shared" si="22"/>
        <v>0</v>
      </c>
      <c r="AK116" s="147">
        <f t="shared" si="22"/>
        <v>0</v>
      </c>
      <c r="AL116" s="147">
        <f t="shared" si="22"/>
        <v>0</v>
      </c>
      <c r="AM116" s="147">
        <f t="shared" si="22"/>
        <v>0</v>
      </c>
      <c r="AN116" s="147">
        <f t="shared" si="22"/>
        <v>0</v>
      </c>
      <c r="AO116" s="147">
        <f t="shared" si="22"/>
        <v>0</v>
      </c>
      <c r="AP116" s="147">
        <f t="shared" si="22"/>
        <v>0</v>
      </c>
      <c r="AQ116" s="147">
        <f t="shared" si="22"/>
        <v>0</v>
      </c>
      <c r="AR116" s="147">
        <f t="shared" si="22"/>
        <v>0</v>
      </c>
      <c r="AS116" s="147">
        <f t="shared" si="22"/>
        <v>0</v>
      </c>
      <c r="AT116" s="147">
        <f t="shared" si="22"/>
        <v>0</v>
      </c>
      <c r="AU116" s="147">
        <f t="shared" si="22"/>
        <v>0</v>
      </c>
      <c r="AV116" s="43"/>
      <c r="AW116" s="4"/>
    </row>
    <row r="117" spans="1:49" ht="3.9" customHeight="1" x14ac:dyDescent="0.25">
      <c r="A117" s="3"/>
      <c r="B117" s="3"/>
      <c r="C117" s="3"/>
      <c r="D117" s="3"/>
      <c r="E117" s="120"/>
      <c r="F117" s="3"/>
      <c r="G117" s="167" t="str">
        <f t="shared" ref="G117:G153" si="23">$G$116</f>
        <v>BS</v>
      </c>
      <c r="H117" s="3"/>
      <c r="I117" s="3"/>
      <c r="J117" s="3"/>
      <c r="K117" s="25"/>
      <c r="L117" s="12"/>
      <c r="M117" s="20"/>
      <c r="N117" s="20"/>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ht="8.1" customHeight="1" x14ac:dyDescent="0.25">
      <c r="A118" s="3"/>
      <c r="B118" s="3"/>
      <c r="C118" s="3"/>
      <c r="D118" s="3"/>
      <c r="E118" s="120"/>
      <c r="F118" s="3"/>
      <c r="G118" s="167" t="str">
        <f t="shared" si="23"/>
        <v>BS</v>
      </c>
      <c r="H118" s="3"/>
      <c r="I118" s="3"/>
      <c r="J118" s="3"/>
      <c r="K118" s="25"/>
      <c r="L118" s="12"/>
      <c r="M118" s="20"/>
      <c r="N118" s="20"/>
      <c r="O118" s="20"/>
      <c r="P118" s="3"/>
      <c r="Q118" s="3"/>
      <c r="R118" s="3"/>
      <c r="S118" s="3"/>
      <c r="T118" s="3"/>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s="5" customFormat="1" x14ac:dyDescent="0.25">
      <c r="A119" s="4"/>
      <c r="B119" s="4"/>
      <c r="C119" s="4"/>
      <c r="D119" s="4"/>
      <c r="E119" s="120"/>
      <c r="F119" s="3"/>
      <c r="G119" s="167" t="str">
        <f t="shared" si="23"/>
        <v>BS</v>
      </c>
      <c r="H119" s="135" t="str">
        <f>KPI!$E$174</f>
        <v>АКТИВЫ</v>
      </c>
      <c r="I119" s="87"/>
      <c r="J119" s="87"/>
      <c r="K119" s="136" t="str">
        <f>IF(H119="","",INDEX(KPI!$H:$H,SUMIFS(KPI!$C:$C,KPI!$E:$E,H119)))</f>
        <v>тыс.руб.</v>
      </c>
      <c r="L119" s="137"/>
      <c r="M119" s="138"/>
      <c r="N119" s="138"/>
      <c r="O119" s="138"/>
      <c r="P119" s="87"/>
      <c r="Q119" s="87"/>
      <c r="R119" s="141">
        <f>SUM(R120:R135)</f>
        <v>0</v>
      </c>
      <c r="S119" s="87"/>
      <c r="T119" s="141">
        <f>SUM(T120:T135)</f>
        <v>0</v>
      </c>
      <c r="U119" s="87"/>
      <c r="V119" s="87"/>
      <c r="W119" s="140"/>
      <c r="X119" s="141">
        <f t="shared" ref="X119:AU119" si="24">SUM(X120:X135)</f>
        <v>0</v>
      </c>
      <c r="Y119" s="141">
        <f t="shared" si="24"/>
        <v>0</v>
      </c>
      <c r="Z119" s="141">
        <f t="shared" si="24"/>
        <v>0</v>
      </c>
      <c r="AA119" s="141">
        <f t="shared" si="24"/>
        <v>0</v>
      </c>
      <c r="AB119" s="141">
        <f t="shared" si="24"/>
        <v>0</v>
      </c>
      <c r="AC119" s="141">
        <f t="shared" si="24"/>
        <v>0</v>
      </c>
      <c r="AD119" s="141">
        <f t="shared" si="24"/>
        <v>0</v>
      </c>
      <c r="AE119" s="141">
        <f t="shared" si="24"/>
        <v>0</v>
      </c>
      <c r="AF119" s="141">
        <f t="shared" si="24"/>
        <v>0</v>
      </c>
      <c r="AG119" s="141">
        <f t="shared" si="24"/>
        <v>0</v>
      </c>
      <c r="AH119" s="141">
        <f t="shared" si="24"/>
        <v>0</v>
      </c>
      <c r="AI119" s="141">
        <f t="shared" si="24"/>
        <v>0</v>
      </c>
      <c r="AJ119" s="141">
        <f t="shared" si="24"/>
        <v>0</v>
      </c>
      <c r="AK119" s="141">
        <f t="shared" si="24"/>
        <v>0</v>
      </c>
      <c r="AL119" s="141">
        <f t="shared" si="24"/>
        <v>0</v>
      </c>
      <c r="AM119" s="141">
        <f t="shared" si="24"/>
        <v>0</v>
      </c>
      <c r="AN119" s="141">
        <f t="shared" si="24"/>
        <v>0</v>
      </c>
      <c r="AO119" s="141">
        <f t="shared" si="24"/>
        <v>0</v>
      </c>
      <c r="AP119" s="141">
        <f t="shared" si="24"/>
        <v>0</v>
      </c>
      <c r="AQ119" s="141">
        <f t="shared" si="24"/>
        <v>0</v>
      </c>
      <c r="AR119" s="141">
        <f t="shared" si="24"/>
        <v>0</v>
      </c>
      <c r="AS119" s="141">
        <f t="shared" si="24"/>
        <v>0</v>
      </c>
      <c r="AT119" s="141">
        <f t="shared" si="24"/>
        <v>0</v>
      </c>
      <c r="AU119" s="141">
        <f t="shared" si="24"/>
        <v>0</v>
      </c>
      <c r="AV119" s="43"/>
      <c r="AW119" s="4"/>
    </row>
    <row r="120" spans="1:49" ht="3.9" customHeight="1" x14ac:dyDescent="0.25">
      <c r="A120" s="3"/>
      <c r="B120" s="3"/>
      <c r="C120" s="3"/>
      <c r="D120" s="3"/>
      <c r="E120" s="120"/>
      <c r="F120" s="3"/>
      <c r="G120" s="167" t="str">
        <f t="shared" si="23"/>
        <v>BS</v>
      </c>
      <c r="H120" s="3"/>
      <c r="I120" s="3"/>
      <c r="J120" s="3"/>
      <c r="K120" s="25"/>
      <c r="L120" s="12"/>
      <c r="M120" s="20"/>
      <c r="N120" s="20"/>
      <c r="O120" s="20"/>
      <c r="P120" s="3"/>
      <c r="Q120" s="3"/>
      <c r="R120" s="3"/>
      <c r="S120" s="3"/>
      <c r="T120" s="3"/>
      <c r="U120" s="3"/>
      <c r="V120" s="3"/>
      <c r="W120" s="49"/>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1"/>
      <c r="AW120" s="3"/>
    </row>
    <row r="121" spans="1:49" ht="8.1" customHeight="1" x14ac:dyDescent="0.25">
      <c r="A121" s="3"/>
      <c r="B121" s="3"/>
      <c r="C121" s="3"/>
      <c r="D121" s="3"/>
      <c r="E121" s="120"/>
      <c r="F121" s="3"/>
      <c r="G121" s="167" t="str">
        <f t="shared" si="23"/>
        <v>BS</v>
      </c>
      <c r="H121" s="3"/>
      <c r="I121" s="3"/>
      <c r="J121" s="3"/>
      <c r="K121" s="25"/>
      <c r="L121" s="12"/>
      <c r="M121" s="20"/>
      <c r="N121" s="20"/>
      <c r="O121" s="20"/>
      <c r="P121" s="3"/>
      <c r="Q121" s="3"/>
      <c r="R121" s="3"/>
      <c r="S121" s="3"/>
      <c r="T121" s="3"/>
      <c r="U121" s="3"/>
      <c r="V121" s="3"/>
      <c r="W121" s="49"/>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1"/>
      <c r="AW121" s="3"/>
    </row>
    <row r="122" spans="1:49" s="95" customFormat="1" x14ac:dyDescent="0.25">
      <c r="A122" s="89"/>
      <c r="B122" s="89"/>
      <c r="C122" s="89"/>
      <c r="D122" s="89"/>
      <c r="E122" s="124"/>
      <c r="F122" s="89"/>
      <c r="G122" s="167" t="str">
        <f t="shared" si="23"/>
        <v>BS</v>
      </c>
      <c r="H122" s="151" t="str">
        <f>KPI!$E$176</f>
        <v>денежные средства (ДС)</v>
      </c>
      <c r="I122" s="88"/>
      <c r="J122" s="88"/>
      <c r="K122" s="153" t="str">
        <f>IF(H122="","",INDEX(KPI!$H:$H,SUMIFS(KPI!$C:$C,KPI!$E:$E,H122)))</f>
        <v>тыс.руб.</v>
      </c>
      <c r="L122" s="148"/>
      <c r="M122" s="149"/>
      <c r="N122" s="149"/>
      <c r="O122" s="149"/>
      <c r="P122" s="88"/>
      <c r="Q122" s="88"/>
      <c r="R122" s="155">
        <f>SUMIFS($W122:$AV122,$W$1:$AV$1,12)</f>
        <v>0</v>
      </c>
      <c r="S122" s="88"/>
      <c r="T122" s="155">
        <f>SUMIFS($W122:$AV122,$W$1:$AV$1,24)</f>
        <v>0</v>
      </c>
      <c r="U122" s="88"/>
      <c r="V122" s="88"/>
      <c r="W122" s="150"/>
      <c r="X122" s="157">
        <f>X64</f>
        <v>0</v>
      </c>
      <c r="Y122" s="157">
        <f t="shared" ref="Y122" si="25">Y64</f>
        <v>0</v>
      </c>
      <c r="Z122" s="157">
        <f t="shared" ref="Z122:AU122" si="26">Z64</f>
        <v>0</v>
      </c>
      <c r="AA122" s="157">
        <f t="shared" si="26"/>
        <v>0</v>
      </c>
      <c r="AB122" s="157">
        <f t="shared" si="26"/>
        <v>0</v>
      </c>
      <c r="AC122" s="157">
        <f t="shared" si="26"/>
        <v>0</v>
      </c>
      <c r="AD122" s="157">
        <f t="shared" si="26"/>
        <v>0</v>
      </c>
      <c r="AE122" s="157">
        <f t="shared" si="26"/>
        <v>0</v>
      </c>
      <c r="AF122" s="157">
        <f t="shared" si="26"/>
        <v>0</v>
      </c>
      <c r="AG122" s="157">
        <f t="shared" si="26"/>
        <v>0</v>
      </c>
      <c r="AH122" s="157">
        <f t="shared" si="26"/>
        <v>0</v>
      </c>
      <c r="AI122" s="157">
        <f t="shared" si="26"/>
        <v>0</v>
      </c>
      <c r="AJ122" s="157">
        <f t="shared" si="26"/>
        <v>0</v>
      </c>
      <c r="AK122" s="157">
        <f t="shared" si="26"/>
        <v>0</v>
      </c>
      <c r="AL122" s="157">
        <f t="shared" si="26"/>
        <v>0</v>
      </c>
      <c r="AM122" s="157">
        <f t="shared" si="26"/>
        <v>0</v>
      </c>
      <c r="AN122" s="157">
        <f t="shared" si="26"/>
        <v>0</v>
      </c>
      <c r="AO122" s="157">
        <f t="shared" si="26"/>
        <v>0</v>
      </c>
      <c r="AP122" s="157">
        <f t="shared" si="26"/>
        <v>0</v>
      </c>
      <c r="AQ122" s="157">
        <f t="shared" si="26"/>
        <v>0</v>
      </c>
      <c r="AR122" s="157">
        <f t="shared" si="26"/>
        <v>0</v>
      </c>
      <c r="AS122" s="157">
        <f t="shared" si="26"/>
        <v>0</v>
      </c>
      <c r="AT122" s="157">
        <f t="shared" si="26"/>
        <v>0</v>
      </c>
      <c r="AU122" s="157">
        <f t="shared" si="26"/>
        <v>0</v>
      </c>
      <c r="AV122" s="94"/>
      <c r="AW122" s="89"/>
    </row>
    <row r="123" spans="1:49" s="95" customFormat="1" x14ac:dyDescent="0.25">
      <c r="A123" s="89"/>
      <c r="B123" s="89"/>
      <c r="C123" s="89"/>
      <c r="D123" s="89"/>
      <c r="E123" s="124"/>
      <c r="F123" s="89"/>
      <c r="G123" s="167" t="str">
        <f t="shared" si="23"/>
        <v>BS</v>
      </c>
      <c r="H123" s="152" t="str">
        <f>KPI!$E$149</f>
        <v>материалы</v>
      </c>
      <c r="I123" s="88"/>
      <c r="J123" s="88"/>
      <c r="K123" s="154" t="str">
        <f>IF(H123="","",INDEX(KPI!$H:$H,SUMIFS(KPI!$C:$C,KPI!$E:$E,H123)))</f>
        <v>тыс.руб.</v>
      </c>
      <c r="L123" s="148"/>
      <c r="M123" s="149"/>
      <c r="N123" s="149"/>
      <c r="O123" s="149"/>
      <c r="P123" s="88"/>
      <c r="Q123" s="88"/>
      <c r="R123" s="156">
        <f t="shared" ref="R123:R133" si="27">SUMIFS($W123:$AV123,$W$1:$AV$1,12)</f>
        <v>0</v>
      </c>
      <c r="S123" s="88"/>
      <c r="T123" s="156">
        <f t="shared" ref="T123:T133" si="28">SUMIFS($W123:$AV123,$W$1:$AV$1,24)</f>
        <v>0</v>
      </c>
      <c r="U123" s="88"/>
      <c r="V123" s="88"/>
      <c r="W123" s="150"/>
      <c r="X123" s="158">
        <f>IF(X$7="",0,IF((1+ФМ_усл!$N$277)=0,0,(SUM(ФМ_усл!$W$84:X$84)-SUM(ФМ_усл!$W$68:X$70))/(1+ФМ_усл!$N$277)))</f>
        <v>0</v>
      </c>
      <c r="Y123" s="158">
        <f>IF(Y$7="",0,IF((1+ФМ_усл!$N$277)=0,0,(SUM(ФМ_усл!$W$84:Y$84)-SUM(ФМ_усл!$W$68:Y$70))/(1+ФМ_усл!$N$277)))</f>
        <v>0</v>
      </c>
      <c r="Z123" s="158">
        <f>IF(Z$7="",0,IF((1+ФМ_усл!$N$277)=0,0,(SUM(ФМ_усл!$W$84:Z$84)-SUM(ФМ_усл!$W$68:Z$70))/(1+ФМ_усл!$N$277)))</f>
        <v>0</v>
      </c>
      <c r="AA123" s="158">
        <f>IF(AA$7="",0,IF((1+ФМ_усл!$N$277)=0,0,(SUM(ФМ_усл!$W$84:AA$84)-SUM(ФМ_усл!$W$68:AA$70))/(1+ФМ_усл!$N$277)))</f>
        <v>0</v>
      </c>
      <c r="AB123" s="158">
        <f>IF(AB$7="",0,IF((1+ФМ_усл!$N$277)=0,0,(SUM(ФМ_усл!$W$84:AB$84)-SUM(ФМ_усл!$W$68:AB$70))/(1+ФМ_усл!$N$277)))</f>
        <v>0</v>
      </c>
      <c r="AC123" s="158">
        <f>IF(AC$7="",0,IF((1+ФМ_усл!$N$277)=0,0,(SUM(ФМ_усл!$W$84:AC$84)-SUM(ФМ_усл!$W$68:AC$70))/(1+ФМ_усл!$N$277)))</f>
        <v>0</v>
      </c>
      <c r="AD123" s="158">
        <f>IF(AD$7="",0,IF((1+ФМ_усл!$N$277)=0,0,(SUM(ФМ_усл!$W$84:AD$84)-SUM(ФМ_усл!$W$68:AD$70))/(1+ФМ_усл!$N$277)))</f>
        <v>0</v>
      </c>
      <c r="AE123" s="158">
        <f>IF(AE$7="",0,IF((1+ФМ_усл!$N$277)=0,0,(SUM(ФМ_усл!$W$84:AE$84)-SUM(ФМ_усл!$W$68:AE$70))/(1+ФМ_усл!$N$277)))</f>
        <v>0</v>
      </c>
      <c r="AF123" s="158">
        <f>IF(AF$7="",0,IF((1+ФМ_усл!$N$277)=0,0,(SUM(ФМ_усл!$W$84:AF$84)-SUM(ФМ_усл!$W$68:AF$70))/(1+ФМ_усл!$N$277)))</f>
        <v>0</v>
      </c>
      <c r="AG123" s="158">
        <f>IF(AG$7="",0,IF((1+ФМ_усл!$N$277)=0,0,(SUM(ФМ_усл!$W$84:AG$84)-SUM(ФМ_усл!$W$68:AG$70))/(1+ФМ_усл!$N$277)))</f>
        <v>0</v>
      </c>
      <c r="AH123" s="158">
        <f>IF(AH$7="",0,IF((1+ФМ_усл!$N$277)=0,0,(SUM(ФМ_усл!$W$84:AH$84)-SUM(ФМ_усл!$W$68:AH$70))/(1+ФМ_усл!$N$277)))</f>
        <v>0</v>
      </c>
      <c r="AI123" s="158">
        <f>IF(AI$7="",0,IF((1+ФМ_усл!$N$277)=0,0,(SUM(ФМ_усл!$W$84:AI$84)-SUM(ФМ_усл!$W$68:AI$70))/(1+ФМ_усл!$N$277)))</f>
        <v>0</v>
      </c>
      <c r="AJ123" s="158">
        <f>IF(AJ$7="",0,IF((1+ФМ_усл!$N$277)=0,0,(SUM(ФМ_усл!$W$84:AJ$84)-SUM(ФМ_усл!$W$68:AJ$70))/(1+ФМ_усл!$N$277)))</f>
        <v>0</v>
      </c>
      <c r="AK123" s="158">
        <f>IF(AK$7="",0,IF((1+ФМ_усл!$N$277)=0,0,(SUM(ФМ_усл!$W$84:AK$84)-SUM(ФМ_усл!$W$68:AK$70))/(1+ФМ_усл!$N$277)))</f>
        <v>0</v>
      </c>
      <c r="AL123" s="158">
        <f>IF(AL$7="",0,IF((1+ФМ_усл!$N$277)=0,0,(SUM(ФМ_усл!$W$84:AL$84)-SUM(ФМ_усл!$W$68:AL$70))/(1+ФМ_усл!$N$277)))</f>
        <v>0</v>
      </c>
      <c r="AM123" s="158">
        <f>IF(AM$7="",0,IF((1+ФМ_усл!$N$277)=0,0,(SUM(ФМ_усл!$W$84:AM$84)-SUM(ФМ_усл!$W$68:AM$70))/(1+ФМ_усл!$N$277)))</f>
        <v>0</v>
      </c>
      <c r="AN123" s="158">
        <f>IF(AN$7="",0,IF((1+ФМ_усл!$N$277)=0,0,(SUM(ФМ_усл!$W$84:AN$84)-SUM(ФМ_усл!$W$68:AN$70))/(1+ФМ_усл!$N$277)))</f>
        <v>0</v>
      </c>
      <c r="AO123" s="158">
        <f>IF(AO$7="",0,IF((1+ФМ_усл!$N$277)=0,0,(SUM(ФМ_усл!$W$84:AO$84)-SUM(ФМ_усл!$W$68:AO$70))/(1+ФМ_усл!$N$277)))</f>
        <v>0</v>
      </c>
      <c r="AP123" s="158">
        <f>IF(AP$7="",0,IF((1+ФМ_усл!$N$277)=0,0,(SUM(ФМ_усл!$W$84:AP$84)-SUM(ФМ_усл!$W$68:AP$70))/(1+ФМ_усл!$N$277)))</f>
        <v>0</v>
      </c>
      <c r="AQ123" s="158">
        <f>IF(AQ$7="",0,IF((1+ФМ_усл!$N$277)=0,0,(SUM(ФМ_усл!$W$84:AQ$84)-SUM(ФМ_усл!$W$68:AQ$70))/(1+ФМ_усл!$N$277)))</f>
        <v>0</v>
      </c>
      <c r="AR123" s="158">
        <f>IF(AR$7="",0,IF((1+ФМ_усл!$N$277)=0,0,(SUM(ФМ_усл!$W$84:AR$84)-SUM(ФМ_усл!$W$68:AR$70))/(1+ФМ_усл!$N$277)))</f>
        <v>0</v>
      </c>
      <c r="AS123" s="158">
        <f>IF(AS$7="",0,IF((1+ФМ_усл!$N$277)=0,0,(SUM(ФМ_усл!$W$84:AS$84)-SUM(ФМ_усл!$W$68:AS$70))/(1+ФМ_усл!$N$277)))</f>
        <v>0</v>
      </c>
      <c r="AT123" s="158">
        <f>IF(AT$7="",0,IF((1+ФМ_усл!$N$277)=0,0,(SUM(ФМ_усл!$W$84:AT$84)-SUM(ФМ_усл!$W$68:AT$70))/(1+ФМ_усл!$N$277)))</f>
        <v>0</v>
      </c>
      <c r="AU123" s="158">
        <f>IF(AU$7="",0,IF((1+ФМ_усл!$N$277)=0,0,(SUM(ФМ_усл!$W$84:AU$84)-SUM(ФМ_усл!$W$68:AU$70))/(1+ФМ_усл!$N$277)))</f>
        <v>0</v>
      </c>
      <c r="AV123" s="94"/>
      <c r="AW123" s="89"/>
    </row>
    <row r="124" spans="1:49" s="95" customFormat="1" x14ac:dyDescent="0.25">
      <c r="A124" s="89"/>
      <c r="B124" s="89"/>
      <c r="C124" s="89"/>
      <c r="D124" s="89"/>
      <c r="E124" s="124"/>
      <c r="F124" s="89"/>
      <c r="G124" s="167" t="str">
        <f t="shared" si="23"/>
        <v>BS</v>
      </c>
      <c r="H124" s="152" t="str">
        <f>KPI!$E$177</f>
        <v>незавершенное произв-во (изготовление)</v>
      </c>
      <c r="I124" s="88"/>
      <c r="J124" s="88"/>
      <c r="K124" s="154" t="str">
        <f>IF(H124="","",INDEX(KPI!$H:$H,SUMIFS(KPI!$C:$C,KPI!$E:$E,H124)))</f>
        <v>тыс.руб.</v>
      </c>
      <c r="L124" s="148"/>
      <c r="M124" s="149"/>
      <c r="N124" s="149"/>
      <c r="O124" s="149"/>
      <c r="P124" s="88"/>
      <c r="Q124" s="88"/>
      <c r="R124" s="156">
        <f t="shared" si="27"/>
        <v>0</v>
      </c>
      <c r="S124" s="88"/>
      <c r="T124" s="156">
        <f t="shared" si="28"/>
        <v>0</v>
      </c>
      <c r="U124" s="88"/>
      <c r="V124" s="88"/>
      <c r="W124" s="150"/>
      <c r="X124" s="158">
        <f>IF(X$7="",0,IF((1+ФМ_усл!$N$277)=0,0,(SUM(ФМ_усл!$W$89:X$89)-SUM(ФМ_усл!$W$71:X$71))/(1+ФМ_усл!$N$277)))</f>
        <v>0</v>
      </c>
      <c r="Y124" s="158">
        <f>IF(Y$7="",0,IF((1+ФМ_усл!$N$277)=0,0,(SUM(ФМ_усл!$W$89:Y$89)-SUM(ФМ_усл!$W$71:Y$71))/(1+ФМ_усл!$N$277)))</f>
        <v>0</v>
      </c>
      <c r="Z124" s="158">
        <f>IF(Z$7="",0,IF((1+ФМ_усл!$N$277)=0,0,(SUM(ФМ_усл!$W$89:Z$89)-SUM(ФМ_усл!$W$71:Z$71))/(1+ФМ_усл!$N$277)))</f>
        <v>0</v>
      </c>
      <c r="AA124" s="158">
        <f>IF(AA$7="",0,IF((1+ФМ_усл!$N$277)=0,0,(SUM(ФМ_усл!$W$89:AA$89)-SUM(ФМ_усл!$W$71:AA$71))/(1+ФМ_усл!$N$277)))</f>
        <v>0</v>
      </c>
      <c r="AB124" s="158">
        <f>IF(AB$7="",0,IF((1+ФМ_усл!$N$277)=0,0,(SUM(ФМ_усл!$W$89:AB$89)-SUM(ФМ_усл!$W$71:AB$71))/(1+ФМ_усл!$N$277)))</f>
        <v>0</v>
      </c>
      <c r="AC124" s="158">
        <f>IF(AC$7="",0,IF((1+ФМ_усл!$N$277)=0,0,(SUM(ФМ_усл!$W$89:AC$89)-SUM(ФМ_усл!$W$71:AC$71))/(1+ФМ_усл!$N$277)))</f>
        <v>0</v>
      </c>
      <c r="AD124" s="158">
        <f>IF(AD$7="",0,IF((1+ФМ_усл!$N$277)=0,0,(SUM(ФМ_усл!$W$89:AD$89)-SUM(ФМ_усл!$W$71:AD$71))/(1+ФМ_усл!$N$277)))</f>
        <v>0</v>
      </c>
      <c r="AE124" s="158">
        <f>IF(AE$7="",0,IF((1+ФМ_усл!$N$277)=0,0,(SUM(ФМ_усл!$W$89:AE$89)-SUM(ФМ_усл!$W$71:AE$71))/(1+ФМ_усл!$N$277)))</f>
        <v>0</v>
      </c>
      <c r="AF124" s="158">
        <f>IF(AF$7="",0,IF((1+ФМ_усл!$N$277)=0,0,(SUM(ФМ_усл!$W$89:AF$89)-SUM(ФМ_усл!$W$71:AF$71))/(1+ФМ_усл!$N$277)))</f>
        <v>0</v>
      </c>
      <c r="AG124" s="158">
        <f>IF(AG$7="",0,IF((1+ФМ_усл!$N$277)=0,0,(SUM(ФМ_усл!$W$89:AG$89)-SUM(ФМ_усл!$W$71:AG$71))/(1+ФМ_усл!$N$277)))</f>
        <v>0</v>
      </c>
      <c r="AH124" s="158">
        <f>IF(AH$7="",0,IF((1+ФМ_усл!$N$277)=0,0,(SUM(ФМ_усл!$W$89:AH$89)-SUM(ФМ_усл!$W$71:AH$71))/(1+ФМ_усл!$N$277)))</f>
        <v>0</v>
      </c>
      <c r="AI124" s="158">
        <f>IF(AI$7="",0,IF((1+ФМ_усл!$N$277)=0,0,(SUM(ФМ_усл!$W$89:AI$89)-SUM(ФМ_усл!$W$71:AI$71))/(1+ФМ_усл!$N$277)))</f>
        <v>0</v>
      </c>
      <c r="AJ124" s="158">
        <f>IF(AJ$7="",0,IF((1+ФМ_усл!$N$277)=0,0,(SUM(ФМ_усл!$W$89:AJ$89)-SUM(ФМ_усл!$W$71:AJ$71))/(1+ФМ_усл!$N$277)))</f>
        <v>0</v>
      </c>
      <c r="AK124" s="158">
        <f>IF(AK$7="",0,IF((1+ФМ_усл!$N$277)=0,0,(SUM(ФМ_усл!$W$89:AK$89)-SUM(ФМ_усл!$W$71:AK$71))/(1+ФМ_усл!$N$277)))</f>
        <v>0</v>
      </c>
      <c r="AL124" s="158">
        <f>IF(AL$7="",0,IF((1+ФМ_усл!$N$277)=0,0,(SUM(ФМ_усл!$W$89:AL$89)-SUM(ФМ_усл!$W$71:AL$71))/(1+ФМ_усл!$N$277)))</f>
        <v>0</v>
      </c>
      <c r="AM124" s="158">
        <f>IF(AM$7="",0,IF((1+ФМ_усл!$N$277)=0,0,(SUM(ФМ_усл!$W$89:AM$89)-SUM(ФМ_усл!$W$71:AM$71))/(1+ФМ_усл!$N$277)))</f>
        <v>0</v>
      </c>
      <c r="AN124" s="158">
        <f>IF(AN$7="",0,IF((1+ФМ_усл!$N$277)=0,0,(SUM(ФМ_усл!$W$89:AN$89)-SUM(ФМ_усл!$W$71:AN$71))/(1+ФМ_усл!$N$277)))</f>
        <v>0</v>
      </c>
      <c r="AO124" s="158">
        <f>IF(AO$7="",0,IF((1+ФМ_усл!$N$277)=0,0,(SUM(ФМ_усл!$W$89:AO$89)-SUM(ФМ_усл!$W$71:AO$71))/(1+ФМ_усл!$N$277)))</f>
        <v>0</v>
      </c>
      <c r="AP124" s="158">
        <f>IF(AP$7="",0,IF((1+ФМ_усл!$N$277)=0,0,(SUM(ФМ_усл!$W$89:AP$89)-SUM(ФМ_усл!$W$71:AP$71))/(1+ФМ_усл!$N$277)))</f>
        <v>0</v>
      </c>
      <c r="AQ124" s="158">
        <f>IF(AQ$7="",0,IF((1+ФМ_усл!$N$277)=0,0,(SUM(ФМ_усл!$W$89:AQ$89)-SUM(ФМ_усл!$W$71:AQ$71))/(1+ФМ_усл!$N$277)))</f>
        <v>0</v>
      </c>
      <c r="AR124" s="158">
        <f>IF(AR$7="",0,IF((1+ФМ_усл!$N$277)=0,0,(SUM(ФМ_усл!$W$89:AR$89)-SUM(ФМ_усл!$W$71:AR$71))/(1+ФМ_усл!$N$277)))</f>
        <v>0</v>
      </c>
      <c r="AS124" s="158">
        <f>IF(AS$7="",0,IF((1+ФМ_усл!$N$277)=0,0,(SUM(ФМ_усл!$W$89:AS$89)-SUM(ФМ_усл!$W$71:AS$71))/(1+ФМ_усл!$N$277)))</f>
        <v>0</v>
      </c>
      <c r="AT124" s="158">
        <f>IF(AT$7="",0,IF((1+ФМ_усл!$N$277)=0,0,(SUM(ФМ_усл!$W$89:AT$89)-SUM(ФМ_усл!$W$71:AT$71))/(1+ФМ_усл!$N$277)))</f>
        <v>0</v>
      </c>
      <c r="AU124" s="158">
        <f>IF(AU$7="",0,IF((1+ФМ_усл!$N$277)=0,0,(SUM(ФМ_усл!$W$89:AU$89)-SUM(ФМ_усл!$W$71:AU$71))/(1+ФМ_усл!$N$277)))</f>
        <v>0</v>
      </c>
      <c r="AV124" s="94"/>
      <c r="AW124" s="89"/>
    </row>
    <row r="125" spans="1:49" s="95" customFormat="1" x14ac:dyDescent="0.25">
      <c r="A125" s="89"/>
      <c r="B125" s="89"/>
      <c r="C125" s="89"/>
      <c r="D125" s="89"/>
      <c r="E125" s="124"/>
      <c r="F125" s="89"/>
      <c r="G125" s="167" t="str">
        <f t="shared" si="23"/>
        <v>BS</v>
      </c>
      <c r="H125" s="152" t="str">
        <f>KPI!$E$178</f>
        <v>незавершенные подрядные работы</v>
      </c>
      <c r="I125" s="88"/>
      <c r="J125" s="88"/>
      <c r="K125" s="154" t="str">
        <f>IF(H125="","",INDEX(KPI!$H:$H,SUMIFS(KPI!$C:$C,KPI!$E:$E,H125)))</f>
        <v>тыс.руб.</v>
      </c>
      <c r="L125" s="148"/>
      <c r="M125" s="149"/>
      <c r="N125" s="149"/>
      <c r="O125" s="149"/>
      <c r="P125" s="88"/>
      <c r="Q125" s="88"/>
      <c r="R125" s="156">
        <f t="shared" si="27"/>
        <v>0</v>
      </c>
      <c r="S125" s="88"/>
      <c r="T125" s="156">
        <f t="shared" si="28"/>
        <v>0</v>
      </c>
      <c r="U125" s="88"/>
      <c r="V125" s="88"/>
      <c r="W125" s="150"/>
      <c r="X125" s="158">
        <f>IF(X$7="",0,IF((1+ФМ_усл!$N$277)=0,0,(SUM(ФМ_усл!$W$94:X$94)-SUM(ФМ_усл!$W$72:X$72))/(1+ФМ_усл!$N$277)))</f>
        <v>0</v>
      </c>
      <c r="Y125" s="158">
        <f>IF(Y$7="",0,IF((1+ФМ_усл!$N$277)=0,0,(SUM(ФМ_усл!$W$94:Y$94)-SUM(ФМ_усл!$W$72:Y$72))/(1+ФМ_усл!$N$277)))</f>
        <v>0</v>
      </c>
      <c r="Z125" s="158">
        <f>IF(Z$7="",0,IF((1+ФМ_усл!$N$277)=0,0,(SUM(ФМ_усл!$W$94:Z$94)-SUM(ФМ_усл!$W$72:Z$72))/(1+ФМ_усл!$N$277)))</f>
        <v>0</v>
      </c>
      <c r="AA125" s="158">
        <f>IF(AA$7="",0,IF((1+ФМ_усл!$N$277)=0,0,(SUM(ФМ_усл!$W$94:AA$94)-SUM(ФМ_усл!$W$72:AA$72))/(1+ФМ_усл!$N$277)))</f>
        <v>0</v>
      </c>
      <c r="AB125" s="158">
        <f>IF(AB$7="",0,IF((1+ФМ_усл!$N$277)=0,0,(SUM(ФМ_усл!$W$94:AB$94)-SUM(ФМ_усл!$W$72:AB$72))/(1+ФМ_усл!$N$277)))</f>
        <v>0</v>
      </c>
      <c r="AC125" s="158">
        <f>IF(AC$7="",0,IF((1+ФМ_усл!$N$277)=0,0,(SUM(ФМ_усл!$W$94:AC$94)-SUM(ФМ_усл!$W$72:AC$72))/(1+ФМ_усл!$N$277)))</f>
        <v>0</v>
      </c>
      <c r="AD125" s="158">
        <f>IF(AD$7="",0,IF((1+ФМ_усл!$N$277)=0,0,(SUM(ФМ_усл!$W$94:AD$94)-SUM(ФМ_усл!$W$72:AD$72))/(1+ФМ_усл!$N$277)))</f>
        <v>0</v>
      </c>
      <c r="AE125" s="158">
        <f>IF(AE$7="",0,IF((1+ФМ_усл!$N$277)=0,0,(SUM(ФМ_усл!$W$94:AE$94)-SUM(ФМ_усл!$W$72:AE$72))/(1+ФМ_усл!$N$277)))</f>
        <v>0</v>
      </c>
      <c r="AF125" s="158">
        <f>IF(AF$7="",0,IF((1+ФМ_усл!$N$277)=0,0,(SUM(ФМ_усл!$W$94:AF$94)-SUM(ФМ_усл!$W$72:AF$72))/(1+ФМ_усл!$N$277)))</f>
        <v>0</v>
      </c>
      <c r="AG125" s="158">
        <f>IF(AG$7="",0,IF((1+ФМ_усл!$N$277)=0,0,(SUM(ФМ_усл!$W$94:AG$94)-SUM(ФМ_усл!$W$72:AG$72))/(1+ФМ_усл!$N$277)))</f>
        <v>0</v>
      </c>
      <c r="AH125" s="158">
        <f>IF(AH$7="",0,IF((1+ФМ_усл!$N$277)=0,0,(SUM(ФМ_усл!$W$94:AH$94)-SUM(ФМ_усл!$W$72:AH$72))/(1+ФМ_усл!$N$277)))</f>
        <v>0</v>
      </c>
      <c r="AI125" s="158">
        <f>IF(AI$7="",0,IF((1+ФМ_усл!$N$277)=0,0,(SUM(ФМ_усл!$W$94:AI$94)-SUM(ФМ_усл!$W$72:AI$72))/(1+ФМ_усл!$N$277)))</f>
        <v>0</v>
      </c>
      <c r="AJ125" s="158">
        <f>IF(AJ$7="",0,IF((1+ФМ_усл!$N$277)=0,0,(SUM(ФМ_усл!$W$94:AJ$94)-SUM(ФМ_усл!$W$72:AJ$72))/(1+ФМ_усл!$N$277)))</f>
        <v>0</v>
      </c>
      <c r="AK125" s="158">
        <f>IF(AK$7="",0,IF((1+ФМ_усл!$N$277)=0,0,(SUM(ФМ_усл!$W$94:AK$94)-SUM(ФМ_усл!$W$72:AK$72))/(1+ФМ_усл!$N$277)))</f>
        <v>0</v>
      </c>
      <c r="AL125" s="158">
        <f>IF(AL$7="",0,IF((1+ФМ_усл!$N$277)=0,0,(SUM(ФМ_усл!$W$94:AL$94)-SUM(ФМ_усл!$W$72:AL$72))/(1+ФМ_усл!$N$277)))</f>
        <v>0</v>
      </c>
      <c r="AM125" s="158">
        <f>IF(AM$7="",0,IF((1+ФМ_усл!$N$277)=0,0,(SUM(ФМ_усл!$W$94:AM$94)-SUM(ФМ_усл!$W$72:AM$72))/(1+ФМ_усл!$N$277)))</f>
        <v>0</v>
      </c>
      <c r="AN125" s="158">
        <f>IF(AN$7="",0,IF((1+ФМ_усл!$N$277)=0,0,(SUM(ФМ_усл!$W$94:AN$94)-SUM(ФМ_усл!$W$72:AN$72))/(1+ФМ_усл!$N$277)))</f>
        <v>0</v>
      </c>
      <c r="AO125" s="158">
        <f>IF(AO$7="",0,IF((1+ФМ_усл!$N$277)=0,0,(SUM(ФМ_усл!$W$94:AO$94)-SUM(ФМ_усл!$W$72:AO$72))/(1+ФМ_усл!$N$277)))</f>
        <v>0</v>
      </c>
      <c r="AP125" s="158">
        <f>IF(AP$7="",0,IF((1+ФМ_усл!$N$277)=0,0,(SUM(ФМ_усл!$W$94:AP$94)-SUM(ФМ_усл!$W$72:AP$72))/(1+ФМ_усл!$N$277)))</f>
        <v>0</v>
      </c>
      <c r="AQ125" s="158">
        <f>IF(AQ$7="",0,IF((1+ФМ_усл!$N$277)=0,0,(SUM(ФМ_усл!$W$94:AQ$94)-SUM(ФМ_усл!$W$72:AQ$72))/(1+ФМ_усл!$N$277)))</f>
        <v>0</v>
      </c>
      <c r="AR125" s="158">
        <f>IF(AR$7="",0,IF((1+ФМ_усл!$N$277)=0,0,(SUM(ФМ_усл!$W$94:AR$94)-SUM(ФМ_усл!$W$72:AR$72))/(1+ФМ_усл!$N$277)))</f>
        <v>0</v>
      </c>
      <c r="AS125" s="158">
        <f>IF(AS$7="",0,IF((1+ФМ_усл!$N$277)=0,0,(SUM(ФМ_усл!$W$94:AS$94)-SUM(ФМ_усл!$W$72:AS$72))/(1+ФМ_усл!$N$277)))</f>
        <v>0</v>
      </c>
      <c r="AT125" s="158">
        <f>IF(AT$7="",0,IF((1+ФМ_усл!$N$277)=0,0,(SUM(ФМ_усл!$W$94:AT$94)-SUM(ФМ_усл!$W$72:AT$72))/(1+ФМ_усл!$N$277)))</f>
        <v>0</v>
      </c>
      <c r="AU125" s="158">
        <f>IF(AU$7="",0,IF((1+ФМ_усл!$N$277)=0,0,(SUM(ФМ_усл!$W$94:AU$94)-SUM(ФМ_усл!$W$72:AU$72))/(1+ФМ_усл!$N$277)))</f>
        <v>0</v>
      </c>
      <c r="AV125" s="94"/>
      <c r="AW125" s="89"/>
    </row>
    <row r="126" spans="1:49" s="95" customFormat="1" x14ac:dyDescent="0.25">
      <c r="A126" s="89"/>
      <c r="B126" s="89"/>
      <c r="C126" s="89"/>
      <c r="D126" s="89"/>
      <c r="E126" s="124"/>
      <c r="F126" s="89"/>
      <c r="G126" s="167" t="str">
        <f t="shared" si="23"/>
        <v>BS</v>
      </c>
      <c r="H126" s="152" t="str">
        <f>KPI!$E$179</f>
        <v>незавершенные собственные работы</v>
      </c>
      <c r="I126" s="88"/>
      <c r="J126" s="88"/>
      <c r="K126" s="154" t="str">
        <f>IF(H126="","",INDEX(KPI!$H:$H,SUMIFS(KPI!$C:$C,KPI!$E:$E,H126)))</f>
        <v>тыс.руб.</v>
      </c>
      <c r="L126" s="148"/>
      <c r="M126" s="149"/>
      <c r="N126" s="149"/>
      <c r="O126" s="149"/>
      <c r="P126" s="88"/>
      <c r="Q126" s="88"/>
      <c r="R126" s="156">
        <f t="shared" si="27"/>
        <v>0</v>
      </c>
      <c r="S126" s="88"/>
      <c r="T126" s="156">
        <f t="shared" si="28"/>
        <v>0</v>
      </c>
      <c r="U126" s="88"/>
      <c r="V126" s="88"/>
      <c r="W126" s="150"/>
      <c r="X126" s="158">
        <f>IF(X$7="",0,SUM(ФМ_усл!$W$97:X$100)-SUM(ФМ_усл!$W$73:X$74))</f>
        <v>0</v>
      </c>
      <c r="Y126" s="158">
        <f>IF(Y$7="",0,SUM(ФМ_усл!$W$97:Y$100)-SUM(ФМ_усл!$W$73:Y$74))</f>
        <v>0</v>
      </c>
      <c r="Z126" s="158">
        <f>IF(Z$7="",0,SUM(ФМ_усл!$W$97:Z$100)-SUM(ФМ_усл!$W$73:Z$74))</f>
        <v>0</v>
      </c>
      <c r="AA126" s="158">
        <f>IF(AA$7="",0,SUM(ФМ_усл!$W$97:AA$100)-SUM(ФМ_усл!$W$73:AA$74))</f>
        <v>0</v>
      </c>
      <c r="AB126" s="158">
        <f>IF(AB$7="",0,SUM(ФМ_усл!$W$97:AB$100)-SUM(ФМ_усл!$W$73:AB$74))</f>
        <v>0</v>
      </c>
      <c r="AC126" s="158">
        <f>IF(AC$7="",0,SUM(ФМ_усл!$W$97:AC$100)-SUM(ФМ_усл!$W$73:AC$74))</f>
        <v>0</v>
      </c>
      <c r="AD126" s="158">
        <f>IF(AD$7="",0,SUM(ФМ_усл!$W$97:AD$100)-SUM(ФМ_усл!$W$73:AD$74))</f>
        <v>0</v>
      </c>
      <c r="AE126" s="158">
        <f>IF(AE$7="",0,SUM(ФМ_усл!$W$97:AE$100)-SUM(ФМ_усл!$W$73:AE$74))</f>
        <v>0</v>
      </c>
      <c r="AF126" s="158">
        <f>IF(AF$7="",0,SUM(ФМ_усл!$W$97:AF$100)-SUM(ФМ_усл!$W$73:AF$74))</f>
        <v>0</v>
      </c>
      <c r="AG126" s="158">
        <f>IF(AG$7="",0,SUM(ФМ_усл!$W$97:AG$100)-SUM(ФМ_усл!$W$73:AG$74))</f>
        <v>0</v>
      </c>
      <c r="AH126" s="158">
        <f>IF(AH$7="",0,SUM(ФМ_усл!$W$97:AH$100)-SUM(ФМ_усл!$W$73:AH$74))</f>
        <v>0</v>
      </c>
      <c r="AI126" s="158">
        <f>IF(AI$7="",0,SUM(ФМ_усл!$W$97:AI$100)-SUM(ФМ_усл!$W$73:AI$74))</f>
        <v>0</v>
      </c>
      <c r="AJ126" s="158">
        <f>IF(AJ$7="",0,SUM(ФМ_усл!$W$97:AJ$100)-SUM(ФМ_усл!$W$73:AJ$74))</f>
        <v>0</v>
      </c>
      <c r="AK126" s="158">
        <f>IF(AK$7="",0,SUM(ФМ_усл!$W$97:AK$100)-SUM(ФМ_усл!$W$73:AK$74))</f>
        <v>0</v>
      </c>
      <c r="AL126" s="158">
        <f>IF(AL$7="",0,SUM(ФМ_усл!$W$97:AL$100)-SUM(ФМ_усл!$W$73:AL$74))</f>
        <v>0</v>
      </c>
      <c r="AM126" s="158">
        <f>IF(AM$7="",0,SUM(ФМ_усл!$W$97:AM$100)-SUM(ФМ_усл!$W$73:AM$74))</f>
        <v>0</v>
      </c>
      <c r="AN126" s="158">
        <f>IF(AN$7="",0,SUM(ФМ_усл!$W$97:AN$100)-SUM(ФМ_усл!$W$73:AN$74))</f>
        <v>0</v>
      </c>
      <c r="AO126" s="158">
        <f>IF(AO$7="",0,SUM(ФМ_усл!$W$97:AO$100)-SUM(ФМ_усл!$W$73:AO$74))</f>
        <v>0</v>
      </c>
      <c r="AP126" s="158">
        <f>IF(AP$7="",0,SUM(ФМ_усл!$W$97:AP$100)-SUM(ФМ_усл!$W$73:AP$74))</f>
        <v>0</v>
      </c>
      <c r="AQ126" s="158">
        <f>IF(AQ$7="",0,SUM(ФМ_усл!$W$97:AQ$100)-SUM(ФМ_усл!$W$73:AQ$74))</f>
        <v>0</v>
      </c>
      <c r="AR126" s="158">
        <f>IF(AR$7="",0,SUM(ФМ_усл!$W$97:AR$100)-SUM(ФМ_усл!$W$73:AR$74))</f>
        <v>0</v>
      </c>
      <c r="AS126" s="158">
        <f>IF(AS$7="",0,SUM(ФМ_усл!$W$97:AS$100)-SUM(ФМ_усл!$W$73:AS$74))</f>
        <v>0</v>
      </c>
      <c r="AT126" s="158">
        <f>IF(AT$7="",0,SUM(ФМ_усл!$W$97:AT$100)-SUM(ФМ_усл!$W$73:AT$74))</f>
        <v>0</v>
      </c>
      <c r="AU126" s="158">
        <f>IF(AU$7="",0,SUM(ФМ_усл!$W$97:AU$100)-SUM(ФМ_усл!$W$73:AU$74))</f>
        <v>0</v>
      </c>
      <c r="AV126" s="94"/>
      <c r="AW126" s="89"/>
    </row>
    <row r="127" spans="1:49" s="95" customFormat="1" x14ac:dyDescent="0.25">
      <c r="A127" s="89"/>
      <c r="B127" s="89"/>
      <c r="C127" s="89"/>
      <c r="D127" s="89"/>
      <c r="E127" s="124"/>
      <c r="F127" s="89"/>
      <c r="G127" s="167" t="str">
        <f t="shared" si="23"/>
        <v>BS</v>
      </c>
      <c r="H127" s="152" t="str">
        <f>KPI!$E$154</f>
        <v>оборудование</v>
      </c>
      <c r="I127" s="88"/>
      <c r="J127" s="88"/>
      <c r="K127" s="154" t="str">
        <f>IF(H127="","",INDEX(KPI!$H:$H,SUMIFS(KPI!$C:$C,KPI!$E:$E,H127)))</f>
        <v>тыс.руб.</v>
      </c>
      <c r="L127" s="148"/>
      <c r="M127" s="149"/>
      <c r="N127" s="149"/>
      <c r="O127" s="149"/>
      <c r="P127" s="88"/>
      <c r="Q127" s="88"/>
      <c r="R127" s="156">
        <f t="shared" si="27"/>
        <v>0</v>
      </c>
      <c r="S127" s="88"/>
      <c r="T127" s="156">
        <f t="shared" si="28"/>
        <v>0</v>
      </c>
      <c r="U127" s="88"/>
      <c r="V127" s="88"/>
      <c r="W127" s="150"/>
      <c r="X127" s="158">
        <f>IF(X$7="",0,IF((1+ФМ_усл!$N$277)=0,0,(SUM(ФМ_усл!$W$105:X$105)-SUM(ФМ_усл!$W$75:X$75))/(1+ФМ_усл!$N$277)))</f>
        <v>0</v>
      </c>
      <c r="Y127" s="158">
        <f>IF(Y$7="",0,IF((1+ФМ_усл!$N$277)=0,0,(SUM(ФМ_усл!$W$105:Y$105)-SUM(ФМ_усл!$W$75:Y$75))/(1+ФМ_усл!$N$277)))</f>
        <v>0</v>
      </c>
      <c r="Z127" s="158">
        <f>IF(Z$7="",0,IF((1+ФМ_усл!$N$277)=0,0,(SUM(ФМ_усл!$W$105:Z$105)-SUM(ФМ_усл!$W$75:Z$75))/(1+ФМ_усл!$N$277)))</f>
        <v>0</v>
      </c>
      <c r="AA127" s="158">
        <f>IF(AA$7="",0,IF((1+ФМ_усл!$N$277)=0,0,(SUM(ФМ_усл!$W$105:AA$105)-SUM(ФМ_усл!$W$75:AA$75))/(1+ФМ_усл!$N$277)))</f>
        <v>0</v>
      </c>
      <c r="AB127" s="158">
        <f>IF(AB$7="",0,IF((1+ФМ_усл!$N$277)=0,0,(SUM(ФМ_усл!$W$105:AB$105)-SUM(ФМ_усл!$W$75:AB$75))/(1+ФМ_усл!$N$277)))</f>
        <v>0</v>
      </c>
      <c r="AC127" s="158">
        <f>IF(AC$7="",0,IF((1+ФМ_усл!$N$277)=0,0,(SUM(ФМ_усл!$W$105:AC$105)-SUM(ФМ_усл!$W$75:AC$75))/(1+ФМ_усл!$N$277)))</f>
        <v>0</v>
      </c>
      <c r="AD127" s="158">
        <f>IF(AD$7="",0,IF((1+ФМ_усл!$N$277)=0,0,(SUM(ФМ_усл!$W$105:AD$105)-SUM(ФМ_усл!$W$75:AD$75))/(1+ФМ_усл!$N$277)))</f>
        <v>0</v>
      </c>
      <c r="AE127" s="158">
        <f>IF(AE$7="",0,IF((1+ФМ_усл!$N$277)=0,0,(SUM(ФМ_усл!$W$105:AE$105)-SUM(ФМ_усл!$W$75:AE$75))/(1+ФМ_усл!$N$277)))</f>
        <v>0</v>
      </c>
      <c r="AF127" s="158">
        <f>IF(AF$7="",0,IF((1+ФМ_усл!$N$277)=0,0,(SUM(ФМ_усл!$W$105:AF$105)-SUM(ФМ_усл!$W$75:AF$75))/(1+ФМ_усл!$N$277)))</f>
        <v>0</v>
      </c>
      <c r="AG127" s="158">
        <f>IF(AG$7="",0,IF((1+ФМ_усл!$N$277)=0,0,(SUM(ФМ_усл!$W$105:AG$105)-SUM(ФМ_усл!$W$75:AG$75))/(1+ФМ_усл!$N$277)))</f>
        <v>0</v>
      </c>
      <c r="AH127" s="158">
        <f>IF(AH$7="",0,IF((1+ФМ_усл!$N$277)=0,0,(SUM(ФМ_усл!$W$105:AH$105)-SUM(ФМ_усл!$W$75:AH$75))/(1+ФМ_усл!$N$277)))</f>
        <v>0</v>
      </c>
      <c r="AI127" s="158">
        <f>IF(AI$7="",0,IF((1+ФМ_усл!$N$277)=0,0,(SUM(ФМ_усл!$W$105:AI$105)-SUM(ФМ_усл!$W$75:AI$75))/(1+ФМ_усл!$N$277)))</f>
        <v>0</v>
      </c>
      <c r="AJ127" s="158">
        <f>IF(AJ$7="",0,IF((1+ФМ_усл!$N$277)=0,0,(SUM(ФМ_усл!$W$105:AJ$105)-SUM(ФМ_усл!$W$75:AJ$75))/(1+ФМ_усл!$N$277)))</f>
        <v>0</v>
      </c>
      <c r="AK127" s="158">
        <f>IF(AK$7="",0,IF((1+ФМ_усл!$N$277)=0,0,(SUM(ФМ_усл!$W$105:AK$105)-SUM(ФМ_усл!$W$75:AK$75))/(1+ФМ_усл!$N$277)))</f>
        <v>0</v>
      </c>
      <c r="AL127" s="158">
        <f>IF(AL$7="",0,IF((1+ФМ_усл!$N$277)=0,0,(SUM(ФМ_усл!$W$105:AL$105)-SUM(ФМ_усл!$W$75:AL$75))/(1+ФМ_усл!$N$277)))</f>
        <v>0</v>
      </c>
      <c r="AM127" s="158">
        <f>IF(AM$7="",0,IF((1+ФМ_усл!$N$277)=0,0,(SUM(ФМ_усл!$W$105:AM$105)-SUM(ФМ_усл!$W$75:AM$75))/(1+ФМ_усл!$N$277)))</f>
        <v>0</v>
      </c>
      <c r="AN127" s="158">
        <f>IF(AN$7="",0,IF((1+ФМ_усл!$N$277)=0,0,(SUM(ФМ_усл!$W$105:AN$105)-SUM(ФМ_усл!$W$75:AN$75))/(1+ФМ_усл!$N$277)))</f>
        <v>0</v>
      </c>
      <c r="AO127" s="158">
        <f>IF(AO$7="",0,IF((1+ФМ_усл!$N$277)=0,0,(SUM(ФМ_усл!$W$105:AO$105)-SUM(ФМ_усл!$W$75:AO$75))/(1+ФМ_усл!$N$277)))</f>
        <v>0</v>
      </c>
      <c r="AP127" s="158">
        <f>IF(AP$7="",0,IF((1+ФМ_усл!$N$277)=0,0,(SUM(ФМ_усл!$W$105:AP$105)-SUM(ФМ_усл!$W$75:AP$75))/(1+ФМ_усл!$N$277)))</f>
        <v>0</v>
      </c>
      <c r="AQ127" s="158">
        <f>IF(AQ$7="",0,IF((1+ФМ_усл!$N$277)=0,0,(SUM(ФМ_усл!$W$105:AQ$105)-SUM(ФМ_усл!$W$75:AQ$75))/(1+ФМ_усл!$N$277)))</f>
        <v>0</v>
      </c>
      <c r="AR127" s="158">
        <f>IF(AR$7="",0,IF((1+ФМ_усл!$N$277)=0,0,(SUM(ФМ_усл!$W$105:AR$105)-SUM(ФМ_усл!$W$75:AR$75))/(1+ФМ_усл!$N$277)))</f>
        <v>0</v>
      </c>
      <c r="AS127" s="158">
        <f>IF(AS$7="",0,IF((1+ФМ_усл!$N$277)=0,0,(SUM(ФМ_усл!$W$105:AS$105)-SUM(ФМ_усл!$W$75:AS$75))/(1+ФМ_усл!$N$277)))</f>
        <v>0</v>
      </c>
      <c r="AT127" s="158">
        <f>IF(AT$7="",0,IF((1+ФМ_усл!$N$277)=0,0,(SUM(ФМ_усл!$W$105:AT$105)-SUM(ФМ_усл!$W$75:AT$75))/(1+ФМ_усл!$N$277)))</f>
        <v>0</v>
      </c>
      <c r="AU127" s="158">
        <f>IF(AU$7="",0,IF((1+ФМ_усл!$N$277)=0,0,(SUM(ФМ_усл!$W$105:AU$105)-SUM(ФМ_усл!$W$75:AU$75))/(1+ФМ_усл!$N$277)))</f>
        <v>0</v>
      </c>
      <c r="AV127" s="94"/>
      <c r="AW127" s="89"/>
    </row>
    <row r="128" spans="1:49" s="95" customFormat="1" x14ac:dyDescent="0.25">
      <c r="A128" s="89"/>
      <c r="B128" s="89"/>
      <c r="C128" s="89"/>
      <c r="D128" s="89"/>
      <c r="E128" s="124"/>
      <c r="F128" s="89"/>
      <c r="G128" s="167" t="str">
        <f t="shared" si="23"/>
        <v>BS</v>
      </c>
      <c r="H128" s="152" t="str">
        <f>KPI!$E$180</f>
        <v>дебиторская задолженность</v>
      </c>
      <c r="I128" s="88"/>
      <c r="J128" s="88"/>
      <c r="K128" s="154" t="str">
        <f>IF(H128="","",INDEX(KPI!$H:$H,SUMIFS(KPI!$C:$C,KPI!$E:$E,H128)))</f>
        <v>тыс.руб.</v>
      </c>
      <c r="L128" s="148"/>
      <c r="M128" s="149"/>
      <c r="N128" s="149"/>
      <c r="O128" s="149"/>
      <c r="P128" s="88"/>
      <c r="Q128" s="88"/>
      <c r="R128" s="156">
        <f t="shared" si="27"/>
        <v>0</v>
      </c>
      <c r="S128" s="88"/>
      <c r="T128" s="156">
        <f t="shared" si="28"/>
        <v>0</v>
      </c>
      <c r="U128" s="88"/>
      <c r="V128" s="88"/>
      <c r="W128" s="150"/>
      <c r="X128" s="158">
        <f>IF(X$7="",0,IF(SUM(ФМ_усл!$W$48:X$48)-SUM(ФМ_усл!$W$60:X$60)&gt;=0,SUM(ФМ_усл!$W$48:X$48)-SUM(ФМ_усл!$W$60:X$60),0))</f>
        <v>0</v>
      </c>
      <c r="Y128" s="158">
        <f>IF(Y$7="",0,IF(SUM(ФМ_усл!$W$48:Y$48)-SUM(ФМ_усл!$W$60:Y$60)&gt;=0,SUM(ФМ_усл!$W$48:Y$48)-SUM(ФМ_усл!$W$60:Y$60),0))</f>
        <v>0</v>
      </c>
      <c r="Z128" s="158">
        <f>IF(Z$7="",0,IF(SUM(ФМ_усл!$W$48:Z$48)-SUM(ФМ_усл!$W$60:Z$60)&gt;=0,SUM(ФМ_усл!$W$48:Z$48)-SUM(ФМ_усл!$W$60:Z$60),0))</f>
        <v>0</v>
      </c>
      <c r="AA128" s="158">
        <f>IF(AA$7="",0,IF(SUM(ФМ_усл!$W$48:AA$48)-SUM(ФМ_усл!$W$60:AA$60)&gt;=0,SUM(ФМ_усл!$W$48:AA$48)-SUM(ФМ_усл!$W$60:AA$60),0))</f>
        <v>0</v>
      </c>
      <c r="AB128" s="158">
        <f>IF(AB$7="",0,IF(SUM(ФМ_усл!$W$48:AB$48)-SUM(ФМ_усл!$W$60:AB$60)&gt;=0,SUM(ФМ_усл!$W$48:AB$48)-SUM(ФМ_усл!$W$60:AB$60),0))</f>
        <v>0</v>
      </c>
      <c r="AC128" s="158">
        <f>IF(AC$7="",0,IF(SUM(ФМ_усл!$W$48:AC$48)-SUM(ФМ_усл!$W$60:AC$60)&gt;=0,SUM(ФМ_усл!$W$48:AC$48)-SUM(ФМ_усл!$W$60:AC$60),0))</f>
        <v>0</v>
      </c>
      <c r="AD128" s="158">
        <f>IF(AD$7="",0,IF(SUM(ФМ_усл!$W$48:AD$48)-SUM(ФМ_усл!$W$60:AD$60)&gt;=0,SUM(ФМ_усл!$W$48:AD$48)-SUM(ФМ_усл!$W$60:AD$60),0))</f>
        <v>0</v>
      </c>
      <c r="AE128" s="158">
        <f>IF(AE$7="",0,IF(SUM(ФМ_усл!$W$48:AE$48)-SUM(ФМ_усл!$W$60:AE$60)&gt;=0,SUM(ФМ_усл!$W$48:AE$48)-SUM(ФМ_усл!$W$60:AE$60),0))</f>
        <v>0</v>
      </c>
      <c r="AF128" s="158">
        <f>IF(AF$7="",0,IF(SUM(ФМ_усл!$W$48:AF$48)-SUM(ФМ_усл!$W$60:AF$60)&gt;=0,SUM(ФМ_усл!$W$48:AF$48)-SUM(ФМ_усл!$W$60:AF$60),0))</f>
        <v>0</v>
      </c>
      <c r="AG128" s="158">
        <f>IF(AG$7="",0,IF(SUM(ФМ_усл!$W$48:AG$48)-SUM(ФМ_усл!$W$60:AG$60)&gt;=0,SUM(ФМ_усл!$W$48:AG$48)-SUM(ФМ_усл!$W$60:AG$60),0))</f>
        <v>0</v>
      </c>
      <c r="AH128" s="158">
        <f>IF(AH$7="",0,IF(SUM(ФМ_усл!$W$48:AH$48)-SUM(ФМ_усл!$W$60:AH$60)&gt;=0,SUM(ФМ_усл!$W$48:AH$48)-SUM(ФМ_усл!$W$60:AH$60),0))</f>
        <v>0</v>
      </c>
      <c r="AI128" s="158">
        <f>IF(AI$7="",0,IF(SUM(ФМ_усл!$W$48:AI$48)-SUM(ФМ_усл!$W$60:AI$60)&gt;=0,SUM(ФМ_усл!$W$48:AI$48)-SUM(ФМ_усл!$W$60:AI$60),0))</f>
        <v>0</v>
      </c>
      <c r="AJ128" s="158">
        <f>IF(AJ$7="",0,IF(SUM(ФМ_усл!$W$48:AJ$48)-SUM(ФМ_усл!$W$60:AJ$60)&gt;=0,SUM(ФМ_усл!$W$48:AJ$48)-SUM(ФМ_усл!$W$60:AJ$60),0))</f>
        <v>0</v>
      </c>
      <c r="AK128" s="158">
        <f>IF(AK$7="",0,IF(SUM(ФМ_усл!$W$48:AK$48)-SUM(ФМ_усл!$W$60:AK$60)&gt;=0,SUM(ФМ_усл!$W$48:AK$48)-SUM(ФМ_усл!$W$60:AK$60),0))</f>
        <v>0</v>
      </c>
      <c r="AL128" s="158">
        <f>IF(AL$7="",0,IF(SUM(ФМ_усл!$W$48:AL$48)-SUM(ФМ_усл!$W$60:AL$60)&gt;=0,SUM(ФМ_усл!$W$48:AL$48)-SUM(ФМ_усл!$W$60:AL$60),0))</f>
        <v>0</v>
      </c>
      <c r="AM128" s="158">
        <f>IF(AM$7="",0,IF(SUM(ФМ_усл!$W$48:AM$48)-SUM(ФМ_усл!$W$60:AM$60)&gt;=0,SUM(ФМ_усл!$W$48:AM$48)-SUM(ФМ_усл!$W$60:AM$60),0))</f>
        <v>0</v>
      </c>
      <c r="AN128" s="158">
        <f>IF(AN$7="",0,IF(SUM(ФМ_усл!$W$48:AN$48)-SUM(ФМ_усл!$W$60:AN$60)&gt;=0,SUM(ФМ_усл!$W$48:AN$48)-SUM(ФМ_усл!$W$60:AN$60),0))</f>
        <v>0</v>
      </c>
      <c r="AO128" s="158">
        <f>IF(AO$7="",0,IF(SUM(ФМ_усл!$W$48:AO$48)-SUM(ФМ_усл!$W$60:AO$60)&gt;=0,SUM(ФМ_усл!$W$48:AO$48)-SUM(ФМ_усл!$W$60:AO$60),0))</f>
        <v>0</v>
      </c>
      <c r="AP128" s="158">
        <f>IF(AP$7="",0,IF(SUM(ФМ_усл!$W$48:AP$48)-SUM(ФМ_усл!$W$60:AP$60)&gt;=0,SUM(ФМ_усл!$W$48:AP$48)-SUM(ФМ_усл!$W$60:AP$60),0))</f>
        <v>0</v>
      </c>
      <c r="AQ128" s="158">
        <f>IF(AQ$7="",0,IF(SUM(ФМ_усл!$W$48:AQ$48)-SUM(ФМ_усл!$W$60:AQ$60)&gt;=0,SUM(ФМ_усл!$W$48:AQ$48)-SUM(ФМ_усл!$W$60:AQ$60),0))</f>
        <v>0</v>
      </c>
      <c r="AR128" s="158">
        <f>IF(AR$7="",0,IF(SUM(ФМ_усл!$W$48:AR$48)-SUM(ФМ_усл!$W$60:AR$60)&gt;=0,SUM(ФМ_усл!$W$48:AR$48)-SUM(ФМ_усл!$W$60:AR$60),0))</f>
        <v>0</v>
      </c>
      <c r="AS128" s="158">
        <f>IF(AS$7="",0,IF(SUM(ФМ_усл!$W$48:AS$48)-SUM(ФМ_усл!$W$60:AS$60)&gt;=0,SUM(ФМ_усл!$W$48:AS$48)-SUM(ФМ_усл!$W$60:AS$60),0))</f>
        <v>0</v>
      </c>
      <c r="AT128" s="158">
        <f>IF(AT$7="",0,IF(SUM(ФМ_усл!$W$48:AT$48)-SUM(ФМ_усл!$W$60:AT$60)&gt;=0,SUM(ФМ_усл!$W$48:AT$48)-SUM(ФМ_усл!$W$60:AT$60),0))</f>
        <v>0</v>
      </c>
      <c r="AU128" s="158">
        <f>IF(AU$7="",0,IF(SUM(ФМ_усл!$W$48:AU$48)-SUM(ФМ_усл!$W$60:AU$60)&gt;=0,SUM(ФМ_усл!$W$48:AU$48)-SUM(ФМ_усл!$W$60:AU$60),0))</f>
        <v>0</v>
      </c>
      <c r="AV128" s="94"/>
      <c r="AW128" s="89"/>
    </row>
    <row r="129" spans="1:49" s="95" customFormat="1" x14ac:dyDescent="0.25">
      <c r="A129" s="89"/>
      <c r="B129" s="89"/>
      <c r="C129" s="89"/>
      <c r="D129" s="89"/>
      <c r="E129" s="124"/>
      <c r="F129" s="89"/>
      <c r="G129" s="167" t="str">
        <f t="shared" si="23"/>
        <v>BS</v>
      </c>
      <c r="H129" s="152" t="str">
        <f>KPI!$E$181</f>
        <v>авансы выданные за материалы</v>
      </c>
      <c r="I129" s="88"/>
      <c r="J129" s="88"/>
      <c r="K129" s="154" t="str">
        <f>IF(H129="","",INDEX(KPI!$H:$H,SUMIFS(KPI!$C:$C,KPI!$E:$E,H129)))</f>
        <v>тыс.руб.</v>
      </c>
      <c r="L129" s="148"/>
      <c r="M129" s="149"/>
      <c r="N129" s="149"/>
      <c r="O129" s="149"/>
      <c r="P129" s="88"/>
      <c r="Q129" s="88"/>
      <c r="R129" s="156">
        <f t="shared" si="27"/>
        <v>0</v>
      </c>
      <c r="S129" s="88"/>
      <c r="T129" s="156">
        <f t="shared" si="28"/>
        <v>0</v>
      </c>
      <c r="U129" s="88"/>
      <c r="V129" s="88"/>
      <c r="W129" s="150"/>
      <c r="X129" s="158">
        <f>IF(X$7="",0,IF(SUM($W$79:X$79)-SUM(ФМ_усл!$W$84:X$84)&gt;=0,SUM($W$79:X$79)-SUM(ФМ_усл!$W$84:X$84),0))</f>
        <v>0</v>
      </c>
      <c r="Y129" s="158">
        <f>IF(Y$7="",0,IF(SUM($W$79:Y$79)-SUM(ФМ_усл!$W$84:Y$84)&gt;=0,SUM($W$79:Y$79)-SUM(ФМ_усл!$W$84:Y$84),0))</f>
        <v>0</v>
      </c>
      <c r="Z129" s="158">
        <f>IF(Z$7="",0,IF(SUM($W$79:Z$79)-SUM(ФМ_усл!$W$84:Z$84)&gt;=0,SUM($W$79:Z$79)-SUM(ФМ_усл!$W$84:Z$84),0))</f>
        <v>0</v>
      </c>
      <c r="AA129" s="158">
        <f>IF(AA$7="",0,IF(SUM($W$79:AA$79)-SUM(ФМ_усл!$W$84:AA$84)&gt;=0,SUM($W$79:AA$79)-SUM(ФМ_усл!$W$84:AA$84),0))</f>
        <v>0</v>
      </c>
      <c r="AB129" s="158">
        <f>IF(AB$7="",0,IF(SUM($W$79:AB$79)-SUM(ФМ_усл!$W$84:AB$84)&gt;=0,SUM($W$79:AB$79)-SUM(ФМ_усл!$W$84:AB$84),0))</f>
        <v>0</v>
      </c>
      <c r="AC129" s="158">
        <f>IF(AC$7="",0,IF(SUM($W$79:AC$79)-SUM(ФМ_усл!$W$84:AC$84)&gt;=0,SUM($W$79:AC$79)-SUM(ФМ_усл!$W$84:AC$84),0))</f>
        <v>0</v>
      </c>
      <c r="AD129" s="158">
        <f>IF(AD$7="",0,IF(SUM($W$79:AD$79)-SUM(ФМ_усл!$W$84:AD$84)&gt;=0,SUM($W$79:AD$79)-SUM(ФМ_усл!$W$84:AD$84),0))</f>
        <v>0</v>
      </c>
      <c r="AE129" s="158">
        <f>IF(AE$7="",0,IF(SUM($W$79:AE$79)-SUM(ФМ_усл!$W$84:AE$84)&gt;=0,SUM($W$79:AE$79)-SUM(ФМ_усл!$W$84:AE$84),0))</f>
        <v>0</v>
      </c>
      <c r="AF129" s="158">
        <f>IF(AF$7="",0,IF(SUM($W$79:AF$79)-SUM(ФМ_усл!$W$84:AF$84)&gt;=0,SUM($W$79:AF$79)-SUM(ФМ_усл!$W$84:AF$84),0))</f>
        <v>0</v>
      </c>
      <c r="AG129" s="158">
        <f>IF(AG$7="",0,IF(SUM($W$79:AG$79)-SUM(ФМ_усл!$W$84:AG$84)&gt;=0,SUM($W$79:AG$79)-SUM(ФМ_усл!$W$84:AG$84),0))</f>
        <v>0</v>
      </c>
      <c r="AH129" s="158">
        <f>IF(AH$7="",0,IF(SUM($W$79:AH$79)-SUM(ФМ_усл!$W$84:AH$84)&gt;=0,SUM($W$79:AH$79)-SUM(ФМ_усл!$W$84:AH$84),0))</f>
        <v>0</v>
      </c>
      <c r="AI129" s="158">
        <f>IF(AI$7="",0,IF(SUM($W$79:AI$79)-SUM(ФМ_усл!$W$84:AI$84)&gt;=0,SUM($W$79:AI$79)-SUM(ФМ_усл!$W$84:AI$84),0))</f>
        <v>0</v>
      </c>
      <c r="AJ129" s="158">
        <f>IF(AJ$7="",0,IF(SUM($W$79:AJ$79)-SUM(ФМ_усл!$W$84:AJ$84)&gt;=0,SUM($W$79:AJ$79)-SUM(ФМ_усл!$W$84:AJ$84),0))</f>
        <v>0</v>
      </c>
      <c r="AK129" s="158">
        <f>IF(AK$7="",0,IF(SUM($W$79:AK$79)-SUM(ФМ_усл!$W$84:AK$84)&gt;=0,SUM($W$79:AK$79)-SUM(ФМ_усл!$W$84:AK$84),0))</f>
        <v>0</v>
      </c>
      <c r="AL129" s="158">
        <f>IF(AL$7="",0,IF(SUM($W$79:AL$79)-SUM(ФМ_усл!$W$84:AL$84)&gt;=0,SUM($W$79:AL$79)-SUM(ФМ_усл!$W$84:AL$84),0))</f>
        <v>0</v>
      </c>
      <c r="AM129" s="158">
        <f>IF(AM$7="",0,IF(SUM($W$79:AM$79)-SUM(ФМ_усл!$W$84:AM$84)&gt;=0,SUM($W$79:AM$79)-SUM(ФМ_усл!$W$84:AM$84),0))</f>
        <v>0</v>
      </c>
      <c r="AN129" s="158">
        <f>IF(AN$7="",0,IF(SUM($W$79:AN$79)-SUM(ФМ_усл!$W$84:AN$84)&gt;=0,SUM($W$79:AN$79)-SUM(ФМ_усл!$W$84:AN$84),0))</f>
        <v>0</v>
      </c>
      <c r="AO129" s="158">
        <f>IF(AO$7="",0,IF(SUM($W$79:AO$79)-SUM(ФМ_усл!$W$84:AO$84)&gt;=0,SUM($W$79:AO$79)-SUM(ФМ_усл!$W$84:AO$84),0))</f>
        <v>0</v>
      </c>
      <c r="AP129" s="158">
        <f>IF(AP$7="",0,IF(SUM($W$79:AP$79)-SUM(ФМ_усл!$W$84:AP$84)&gt;=0,SUM($W$79:AP$79)-SUM(ФМ_усл!$W$84:AP$84),0))</f>
        <v>0</v>
      </c>
      <c r="AQ129" s="158">
        <f>IF(AQ$7="",0,IF(SUM($W$79:AQ$79)-SUM(ФМ_усл!$W$84:AQ$84)&gt;=0,SUM($W$79:AQ$79)-SUM(ФМ_усл!$W$84:AQ$84),0))</f>
        <v>0</v>
      </c>
      <c r="AR129" s="158">
        <f>IF(AR$7="",0,IF(SUM($W$79:AR$79)-SUM(ФМ_усл!$W$84:AR$84)&gt;=0,SUM($W$79:AR$79)-SUM(ФМ_усл!$W$84:AR$84),0))</f>
        <v>0</v>
      </c>
      <c r="AS129" s="158">
        <f>IF(AS$7="",0,IF(SUM($W$79:AS$79)-SUM(ФМ_усл!$W$84:AS$84)&gt;=0,SUM($W$79:AS$79)-SUM(ФМ_усл!$W$84:AS$84),0))</f>
        <v>0</v>
      </c>
      <c r="AT129" s="158">
        <f>IF(AT$7="",0,IF(SUM($W$79:AT$79)-SUM(ФМ_усл!$W$84:AT$84)&gt;=0,SUM($W$79:AT$79)-SUM(ФМ_усл!$W$84:AT$84),0))</f>
        <v>0</v>
      </c>
      <c r="AU129" s="158">
        <f>IF(AU$7="",0,IF(SUM($W$79:AU$79)-SUM(ФМ_усл!$W$84:AU$84)&gt;=0,SUM($W$79:AU$79)-SUM(ФМ_усл!$W$84:AU$84),0))</f>
        <v>0</v>
      </c>
      <c r="AV129" s="94"/>
      <c r="AW129" s="89"/>
    </row>
    <row r="130" spans="1:49" s="95" customFormat="1" x14ac:dyDescent="0.25">
      <c r="A130" s="89"/>
      <c r="B130" s="89"/>
      <c r="C130" s="89"/>
      <c r="D130" s="89"/>
      <c r="E130" s="124"/>
      <c r="F130" s="89"/>
      <c r="G130" s="167" t="str">
        <f t="shared" si="23"/>
        <v>BS</v>
      </c>
      <c r="H130" s="152" t="str">
        <f>KPI!$E$182</f>
        <v>авансы выданные за изготовление</v>
      </c>
      <c r="I130" s="88"/>
      <c r="J130" s="88"/>
      <c r="K130" s="154" t="str">
        <f>IF(H130="","",INDEX(KPI!$H:$H,SUMIFS(KPI!$C:$C,KPI!$E:$E,H130)))</f>
        <v>тыс.руб.</v>
      </c>
      <c r="L130" s="148"/>
      <c r="M130" s="149"/>
      <c r="N130" s="149"/>
      <c r="O130" s="149"/>
      <c r="P130" s="88"/>
      <c r="Q130" s="88"/>
      <c r="R130" s="156">
        <f t="shared" si="27"/>
        <v>0</v>
      </c>
      <c r="S130" s="88"/>
      <c r="T130" s="156">
        <f t="shared" si="28"/>
        <v>0</v>
      </c>
      <c r="U130" s="88"/>
      <c r="V130" s="88"/>
      <c r="W130" s="150"/>
      <c r="X130" s="158">
        <f>IF(X$7="",0,IF(SUM($W$80:X$80)-SUM(ФМ_усл!$W$89:X$89)&gt;=0,SUM($W$80:X$80)-SUM(ФМ_усл!$W$89:X$89),0))</f>
        <v>0</v>
      </c>
      <c r="Y130" s="158">
        <f>IF(Y$7="",0,IF(SUM($W$80:Y$80)-SUM(ФМ_усл!$W$89:Y$89)&gt;=0,SUM($W$80:Y$80)-SUM(ФМ_усл!$W$89:Y$89),0))</f>
        <v>0</v>
      </c>
      <c r="Z130" s="158">
        <f>IF(Z$7="",0,IF(SUM($W$80:Z$80)-SUM(ФМ_усл!$W$89:Z$89)&gt;=0,SUM($W$80:Z$80)-SUM(ФМ_усл!$W$89:Z$89),0))</f>
        <v>0</v>
      </c>
      <c r="AA130" s="158">
        <f>IF(AA$7="",0,IF(SUM($W$80:AA$80)-SUM(ФМ_усл!$W$89:AA$89)&gt;=0,SUM($W$80:AA$80)-SUM(ФМ_усл!$W$89:AA$89),0))</f>
        <v>0</v>
      </c>
      <c r="AB130" s="158">
        <f>IF(AB$7="",0,IF(SUM($W$80:AB$80)-SUM(ФМ_усл!$W$89:AB$89)&gt;=0,SUM($W$80:AB$80)-SUM(ФМ_усл!$W$89:AB$89),0))</f>
        <v>0</v>
      </c>
      <c r="AC130" s="158">
        <f>IF(AC$7="",0,IF(SUM($W$80:AC$80)-SUM(ФМ_усл!$W$89:AC$89)&gt;=0,SUM($W$80:AC$80)-SUM(ФМ_усл!$W$89:AC$89),0))</f>
        <v>0</v>
      </c>
      <c r="AD130" s="158">
        <f>IF(AD$7="",0,IF(SUM($W$80:AD$80)-SUM(ФМ_усл!$W$89:AD$89)&gt;=0,SUM($W$80:AD$80)-SUM(ФМ_усл!$W$89:AD$89),0))</f>
        <v>0</v>
      </c>
      <c r="AE130" s="158">
        <f>IF(AE$7="",0,IF(SUM($W$80:AE$80)-SUM(ФМ_усл!$W$89:AE$89)&gt;=0,SUM($W$80:AE$80)-SUM(ФМ_усл!$W$89:AE$89),0))</f>
        <v>0</v>
      </c>
      <c r="AF130" s="158">
        <f>IF(AF$7="",0,IF(SUM($W$80:AF$80)-SUM(ФМ_усл!$W$89:AF$89)&gt;=0,SUM($W$80:AF$80)-SUM(ФМ_усл!$W$89:AF$89),0))</f>
        <v>0</v>
      </c>
      <c r="AG130" s="158">
        <f>IF(AG$7="",0,IF(SUM($W$80:AG$80)-SUM(ФМ_усл!$W$89:AG$89)&gt;=0,SUM($W$80:AG$80)-SUM(ФМ_усл!$W$89:AG$89),0))</f>
        <v>0</v>
      </c>
      <c r="AH130" s="158">
        <f>IF(AH$7="",0,IF(SUM($W$80:AH$80)-SUM(ФМ_усл!$W$89:AH$89)&gt;=0,SUM($W$80:AH$80)-SUM(ФМ_усл!$W$89:AH$89),0))</f>
        <v>0</v>
      </c>
      <c r="AI130" s="158">
        <f>IF(AI$7="",0,IF(SUM($W$80:AI$80)-SUM(ФМ_усл!$W$89:AI$89)&gt;=0,SUM($W$80:AI$80)-SUM(ФМ_усл!$W$89:AI$89),0))</f>
        <v>0</v>
      </c>
      <c r="AJ130" s="158">
        <f>IF(AJ$7="",0,IF(SUM($W$80:AJ$80)-SUM(ФМ_усл!$W$89:AJ$89)&gt;=0,SUM($W$80:AJ$80)-SUM(ФМ_усл!$W$89:AJ$89),0))</f>
        <v>0</v>
      </c>
      <c r="AK130" s="158">
        <f>IF(AK$7="",0,IF(SUM($W$80:AK$80)-SUM(ФМ_усл!$W$89:AK$89)&gt;=0,SUM($W$80:AK$80)-SUM(ФМ_усл!$W$89:AK$89),0))</f>
        <v>0</v>
      </c>
      <c r="AL130" s="158">
        <f>IF(AL$7="",0,IF(SUM($W$80:AL$80)-SUM(ФМ_усл!$W$89:AL$89)&gt;=0,SUM($W$80:AL$80)-SUM(ФМ_усл!$W$89:AL$89),0))</f>
        <v>0</v>
      </c>
      <c r="AM130" s="158">
        <f>IF(AM$7="",0,IF(SUM($W$80:AM$80)-SUM(ФМ_усл!$W$89:AM$89)&gt;=0,SUM($W$80:AM$80)-SUM(ФМ_усл!$W$89:AM$89),0))</f>
        <v>0</v>
      </c>
      <c r="AN130" s="158">
        <f>IF(AN$7="",0,IF(SUM($W$80:AN$80)-SUM(ФМ_усл!$W$89:AN$89)&gt;=0,SUM($W$80:AN$80)-SUM(ФМ_усл!$W$89:AN$89),0))</f>
        <v>0</v>
      </c>
      <c r="AO130" s="158">
        <f>IF(AO$7="",0,IF(SUM($W$80:AO$80)-SUM(ФМ_усл!$W$89:AO$89)&gt;=0,SUM($W$80:AO$80)-SUM(ФМ_усл!$W$89:AO$89),0))</f>
        <v>0</v>
      </c>
      <c r="AP130" s="158">
        <f>IF(AP$7="",0,IF(SUM($W$80:AP$80)-SUM(ФМ_усл!$W$89:AP$89)&gt;=0,SUM($W$80:AP$80)-SUM(ФМ_усл!$W$89:AP$89),0))</f>
        <v>0</v>
      </c>
      <c r="AQ130" s="158">
        <f>IF(AQ$7="",0,IF(SUM($W$80:AQ$80)-SUM(ФМ_усл!$W$89:AQ$89)&gt;=0,SUM($W$80:AQ$80)-SUM(ФМ_усл!$W$89:AQ$89),0))</f>
        <v>0</v>
      </c>
      <c r="AR130" s="158">
        <f>IF(AR$7="",0,IF(SUM($W$80:AR$80)-SUM(ФМ_усл!$W$89:AR$89)&gt;=0,SUM($W$80:AR$80)-SUM(ФМ_усл!$W$89:AR$89),0))</f>
        <v>0</v>
      </c>
      <c r="AS130" s="158">
        <f>IF(AS$7="",0,IF(SUM($W$80:AS$80)-SUM(ФМ_усл!$W$89:AS$89)&gt;=0,SUM($W$80:AS$80)-SUM(ФМ_усл!$W$89:AS$89),0))</f>
        <v>0</v>
      </c>
      <c r="AT130" s="158">
        <f>IF(AT$7="",0,IF(SUM($W$80:AT$80)-SUM(ФМ_усл!$W$89:AT$89)&gt;=0,SUM($W$80:AT$80)-SUM(ФМ_усл!$W$89:AT$89),0))</f>
        <v>0</v>
      </c>
      <c r="AU130" s="158">
        <f>IF(AU$7="",0,IF(SUM($W$80:AU$80)-SUM(ФМ_усл!$W$89:AU$89)&gt;=0,SUM($W$80:AU$80)-SUM(ФМ_усл!$W$89:AU$89),0))</f>
        <v>0</v>
      </c>
      <c r="AV130" s="94"/>
      <c r="AW130" s="89"/>
    </row>
    <row r="131" spans="1:49" s="95" customFormat="1" x14ac:dyDescent="0.25">
      <c r="A131" s="89"/>
      <c r="B131" s="89"/>
      <c r="C131" s="89"/>
      <c r="D131" s="89"/>
      <c r="E131" s="124"/>
      <c r="F131" s="89"/>
      <c r="G131" s="167" t="str">
        <f t="shared" si="23"/>
        <v>BS</v>
      </c>
      <c r="H131" s="152" t="str">
        <f>KPI!$E$183</f>
        <v>авансы выданные за подрядные работы</v>
      </c>
      <c r="I131" s="88"/>
      <c r="J131" s="88"/>
      <c r="K131" s="154" t="str">
        <f>IF(H131="","",INDEX(KPI!$H:$H,SUMIFS(KPI!$C:$C,KPI!$E:$E,H131)))</f>
        <v>тыс.руб.</v>
      </c>
      <c r="L131" s="148"/>
      <c r="M131" s="149"/>
      <c r="N131" s="149"/>
      <c r="O131" s="149"/>
      <c r="P131" s="88"/>
      <c r="Q131" s="88"/>
      <c r="R131" s="156">
        <f t="shared" si="27"/>
        <v>0</v>
      </c>
      <c r="S131" s="88"/>
      <c r="T131" s="156">
        <f t="shared" si="28"/>
        <v>0</v>
      </c>
      <c r="U131" s="88"/>
      <c r="V131" s="88"/>
      <c r="W131" s="150"/>
      <c r="X131" s="158">
        <f>IF(X$7="",0,IF(SUM($W$81:X$81)-SUM(ФМ_усл!$W$94:X$94)&gt;=0,SUM($W$81:X$81)-SUM(ФМ_усл!$W$94:X$94),0))</f>
        <v>0</v>
      </c>
      <c r="Y131" s="158">
        <f>IF(Y$7="",0,IF(SUM($W$81:Y$81)-SUM(ФМ_усл!$W$94:Y$94)&gt;=0,SUM($W$81:Y$81)-SUM(ФМ_усл!$W$94:Y$94),0))</f>
        <v>0</v>
      </c>
      <c r="Z131" s="158">
        <f>IF(Z$7="",0,IF(SUM($W$81:Z$81)-SUM(ФМ_усл!$W$94:Z$94)&gt;=0,SUM($W$81:Z$81)-SUM(ФМ_усл!$W$94:Z$94),0))</f>
        <v>0</v>
      </c>
      <c r="AA131" s="158">
        <f>IF(AA$7="",0,IF(SUM($W$81:AA$81)-SUM(ФМ_усл!$W$94:AA$94)&gt;=0,SUM($W$81:AA$81)-SUM(ФМ_усл!$W$94:AA$94),0))</f>
        <v>0</v>
      </c>
      <c r="AB131" s="158">
        <f>IF(AB$7="",0,IF(SUM($W$81:AB$81)-SUM(ФМ_усл!$W$94:AB$94)&gt;=0,SUM($W$81:AB$81)-SUM(ФМ_усл!$W$94:AB$94),0))</f>
        <v>0</v>
      </c>
      <c r="AC131" s="158">
        <f>IF(AC$7="",0,IF(SUM($W$81:AC$81)-SUM(ФМ_усл!$W$94:AC$94)&gt;=0,SUM($W$81:AC$81)-SUM(ФМ_усл!$W$94:AC$94),0))</f>
        <v>0</v>
      </c>
      <c r="AD131" s="158">
        <f>IF(AD$7="",0,IF(SUM($W$81:AD$81)-SUM(ФМ_усл!$W$94:AD$94)&gt;=0,SUM($W$81:AD$81)-SUM(ФМ_усл!$W$94:AD$94),0))</f>
        <v>0</v>
      </c>
      <c r="AE131" s="158">
        <f>IF(AE$7="",0,IF(SUM($W$81:AE$81)-SUM(ФМ_усл!$W$94:AE$94)&gt;=0,SUM($W$81:AE$81)-SUM(ФМ_усл!$W$94:AE$94),0))</f>
        <v>0</v>
      </c>
      <c r="AF131" s="158">
        <f>IF(AF$7="",0,IF(SUM($W$81:AF$81)-SUM(ФМ_усл!$W$94:AF$94)&gt;=0,SUM($W$81:AF$81)-SUM(ФМ_усл!$W$94:AF$94),0))</f>
        <v>0</v>
      </c>
      <c r="AG131" s="158">
        <f>IF(AG$7="",0,IF(SUM($W$81:AG$81)-SUM(ФМ_усл!$W$94:AG$94)&gt;=0,SUM($W$81:AG$81)-SUM(ФМ_усл!$W$94:AG$94),0))</f>
        <v>0</v>
      </c>
      <c r="AH131" s="158">
        <f>IF(AH$7="",0,IF(SUM($W$81:AH$81)-SUM(ФМ_усл!$W$94:AH$94)&gt;=0,SUM($W$81:AH$81)-SUM(ФМ_усл!$W$94:AH$94),0))</f>
        <v>0</v>
      </c>
      <c r="AI131" s="158">
        <f>IF(AI$7="",0,IF(SUM($W$81:AI$81)-SUM(ФМ_усл!$W$94:AI$94)&gt;=0,SUM($W$81:AI$81)-SUM(ФМ_усл!$W$94:AI$94),0))</f>
        <v>0</v>
      </c>
      <c r="AJ131" s="158">
        <f>IF(AJ$7="",0,IF(SUM($W$81:AJ$81)-SUM(ФМ_усл!$W$94:AJ$94)&gt;=0,SUM($W$81:AJ$81)-SUM(ФМ_усл!$W$94:AJ$94),0))</f>
        <v>0</v>
      </c>
      <c r="AK131" s="158">
        <f>IF(AK$7="",0,IF(SUM($W$81:AK$81)-SUM(ФМ_усл!$W$94:AK$94)&gt;=0,SUM($W$81:AK$81)-SUM(ФМ_усл!$W$94:AK$94),0))</f>
        <v>0</v>
      </c>
      <c r="AL131" s="158">
        <f>IF(AL$7="",0,IF(SUM($W$81:AL$81)-SUM(ФМ_усл!$W$94:AL$94)&gt;=0,SUM($W$81:AL$81)-SUM(ФМ_усл!$W$94:AL$94),0))</f>
        <v>0</v>
      </c>
      <c r="AM131" s="158">
        <f>IF(AM$7="",0,IF(SUM($W$81:AM$81)-SUM(ФМ_усл!$W$94:AM$94)&gt;=0,SUM($W$81:AM$81)-SUM(ФМ_усл!$W$94:AM$94),0))</f>
        <v>0</v>
      </c>
      <c r="AN131" s="158">
        <f>IF(AN$7="",0,IF(SUM($W$81:AN$81)-SUM(ФМ_усл!$W$94:AN$94)&gt;=0,SUM($W$81:AN$81)-SUM(ФМ_усл!$W$94:AN$94),0))</f>
        <v>0</v>
      </c>
      <c r="AO131" s="158">
        <f>IF(AO$7="",0,IF(SUM($W$81:AO$81)-SUM(ФМ_усл!$W$94:AO$94)&gt;=0,SUM($W$81:AO$81)-SUM(ФМ_усл!$W$94:AO$94),0))</f>
        <v>0</v>
      </c>
      <c r="AP131" s="158">
        <f>IF(AP$7="",0,IF(SUM($W$81:AP$81)-SUM(ФМ_усл!$W$94:AP$94)&gt;=0,SUM($W$81:AP$81)-SUM(ФМ_усл!$W$94:AP$94),0))</f>
        <v>0</v>
      </c>
      <c r="AQ131" s="158">
        <f>IF(AQ$7="",0,IF(SUM($W$81:AQ$81)-SUM(ФМ_усл!$W$94:AQ$94)&gt;=0,SUM($W$81:AQ$81)-SUM(ФМ_усл!$W$94:AQ$94),0))</f>
        <v>0</v>
      </c>
      <c r="AR131" s="158">
        <f>IF(AR$7="",0,IF(SUM($W$81:AR$81)-SUM(ФМ_усл!$W$94:AR$94)&gt;=0,SUM($W$81:AR$81)-SUM(ФМ_усл!$W$94:AR$94),0))</f>
        <v>0</v>
      </c>
      <c r="AS131" s="158">
        <f>IF(AS$7="",0,IF(SUM($W$81:AS$81)-SUM(ФМ_усл!$W$94:AS$94)&gt;=0,SUM($W$81:AS$81)-SUM(ФМ_усл!$W$94:AS$94),0))</f>
        <v>0</v>
      </c>
      <c r="AT131" s="158">
        <f>IF(AT$7="",0,IF(SUM($W$81:AT$81)-SUM(ФМ_усл!$W$94:AT$94)&gt;=0,SUM($W$81:AT$81)-SUM(ФМ_усл!$W$94:AT$94),0))</f>
        <v>0</v>
      </c>
      <c r="AU131" s="158">
        <f>IF(AU$7="",0,IF(SUM($W$81:AU$81)-SUM(ФМ_усл!$W$94:AU$94)&gt;=0,SUM($W$81:AU$81)-SUM(ФМ_усл!$W$94:AU$94),0))</f>
        <v>0</v>
      </c>
      <c r="AV131" s="94"/>
      <c r="AW131" s="89"/>
    </row>
    <row r="132" spans="1:49" s="95" customFormat="1" x14ac:dyDescent="0.25">
      <c r="A132" s="89"/>
      <c r="B132" s="89"/>
      <c r="C132" s="89"/>
      <c r="D132" s="89"/>
      <c r="E132" s="124"/>
      <c r="F132" s="89"/>
      <c r="G132" s="167" t="str">
        <f t="shared" si="23"/>
        <v>BS</v>
      </c>
      <c r="H132" s="152" t="str">
        <f>KPI!$E$184</f>
        <v>авансы выданные за оборудование</v>
      </c>
      <c r="I132" s="88"/>
      <c r="J132" s="88"/>
      <c r="K132" s="154" t="str">
        <f>IF(H132="","",INDEX(KPI!$H:$H,SUMIFS(KPI!$C:$C,KPI!$E:$E,H132)))</f>
        <v>тыс.руб.</v>
      </c>
      <c r="L132" s="148"/>
      <c r="M132" s="149"/>
      <c r="N132" s="149"/>
      <c r="O132" s="149"/>
      <c r="P132" s="88"/>
      <c r="Q132" s="88"/>
      <c r="R132" s="156">
        <f t="shared" si="27"/>
        <v>0</v>
      </c>
      <c r="S132" s="88"/>
      <c r="T132" s="156">
        <f t="shared" si="28"/>
        <v>0</v>
      </c>
      <c r="U132" s="88"/>
      <c r="V132" s="88"/>
      <c r="W132" s="150"/>
      <c r="X132" s="158">
        <f>IF(X$7="",0,IF(SUM($W$84:X$84)-SUM(ФМ_усл!$W$105:X$105)&gt;=0,SUM($W$84:X$84)-SUM(ФМ_усл!$W$105:X$105),0))</f>
        <v>0</v>
      </c>
      <c r="Y132" s="158">
        <f>IF(Y$7="",0,IF(SUM($W$84:Y$84)-SUM(ФМ_усл!$W$105:Y$105)&gt;=0,SUM($W$84:Y$84)-SUM(ФМ_усл!$W$105:Y$105),0))</f>
        <v>0</v>
      </c>
      <c r="Z132" s="158">
        <f>IF(Z$7="",0,IF(SUM($W$84:Z$84)-SUM(ФМ_усл!$W$105:Z$105)&gt;=0,SUM($W$84:Z$84)-SUM(ФМ_усл!$W$105:Z$105),0))</f>
        <v>0</v>
      </c>
      <c r="AA132" s="158">
        <f>IF(AA$7="",0,IF(SUM($W$84:AA$84)-SUM(ФМ_усл!$W$105:AA$105)&gt;=0,SUM($W$84:AA$84)-SUM(ФМ_усл!$W$105:AA$105),0))</f>
        <v>0</v>
      </c>
      <c r="AB132" s="158">
        <f>IF(AB$7="",0,IF(SUM($W$84:AB$84)-SUM(ФМ_усл!$W$105:AB$105)&gt;=0,SUM($W$84:AB$84)-SUM(ФМ_усл!$W$105:AB$105),0))</f>
        <v>0</v>
      </c>
      <c r="AC132" s="158">
        <f>IF(AC$7="",0,IF(SUM($W$84:AC$84)-SUM(ФМ_усл!$W$105:AC$105)&gt;=0,SUM($W$84:AC$84)-SUM(ФМ_усл!$W$105:AC$105),0))</f>
        <v>0</v>
      </c>
      <c r="AD132" s="158">
        <f>IF(AD$7="",0,IF(SUM($W$84:AD$84)-SUM(ФМ_усл!$W$105:AD$105)&gt;=0,SUM($W$84:AD$84)-SUM(ФМ_усл!$W$105:AD$105),0))</f>
        <v>0</v>
      </c>
      <c r="AE132" s="158">
        <f>IF(AE$7="",0,IF(SUM($W$84:AE$84)-SUM(ФМ_усл!$W$105:AE$105)&gt;=0,SUM($W$84:AE$84)-SUM(ФМ_усл!$W$105:AE$105),0))</f>
        <v>0</v>
      </c>
      <c r="AF132" s="158">
        <f>IF(AF$7="",0,IF(SUM($W$84:AF$84)-SUM(ФМ_усл!$W$105:AF$105)&gt;=0,SUM($W$84:AF$84)-SUM(ФМ_усл!$W$105:AF$105),0))</f>
        <v>0</v>
      </c>
      <c r="AG132" s="158">
        <f>IF(AG$7="",0,IF(SUM($W$84:AG$84)-SUM(ФМ_усл!$W$105:AG$105)&gt;=0,SUM($W$84:AG$84)-SUM(ФМ_усл!$W$105:AG$105),0))</f>
        <v>0</v>
      </c>
      <c r="AH132" s="158">
        <f>IF(AH$7="",0,IF(SUM($W$84:AH$84)-SUM(ФМ_усл!$W$105:AH$105)&gt;=0,SUM($W$84:AH$84)-SUM(ФМ_усл!$W$105:AH$105),0))</f>
        <v>0</v>
      </c>
      <c r="AI132" s="158">
        <f>IF(AI$7="",0,IF(SUM($W$84:AI$84)-SUM(ФМ_усл!$W$105:AI$105)&gt;=0,SUM($W$84:AI$84)-SUM(ФМ_усл!$W$105:AI$105),0))</f>
        <v>0</v>
      </c>
      <c r="AJ132" s="158">
        <f>IF(AJ$7="",0,IF(SUM($W$84:AJ$84)-SUM(ФМ_усл!$W$105:AJ$105)&gt;=0,SUM($W$84:AJ$84)-SUM(ФМ_усл!$W$105:AJ$105),0))</f>
        <v>0</v>
      </c>
      <c r="AK132" s="158">
        <f>IF(AK$7="",0,IF(SUM($W$84:AK$84)-SUM(ФМ_усл!$W$105:AK$105)&gt;=0,SUM($W$84:AK$84)-SUM(ФМ_усл!$W$105:AK$105),0))</f>
        <v>0</v>
      </c>
      <c r="AL132" s="158">
        <f>IF(AL$7="",0,IF(SUM($W$84:AL$84)-SUM(ФМ_усл!$W$105:AL$105)&gt;=0,SUM($W$84:AL$84)-SUM(ФМ_усл!$W$105:AL$105),0))</f>
        <v>0</v>
      </c>
      <c r="AM132" s="158">
        <f>IF(AM$7="",0,IF(SUM($W$84:AM$84)-SUM(ФМ_усл!$W$105:AM$105)&gt;=0,SUM($W$84:AM$84)-SUM(ФМ_усл!$W$105:AM$105),0))</f>
        <v>0</v>
      </c>
      <c r="AN132" s="158">
        <f>IF(AN$7="",0,IF(SUM($W$84:AN$84)-SUM(ФМ_усл!$W$105:AN$105)&gt;=0,SUM($W$84:AN$84)-SUM(ФМ_усл!$W$105:AN$105),0))</f>
        <v>0</v>
      </c>
      <c r="AO132" s="158">
        <f>IF(AO$7="",0,IF(SUM($W$84:AO$84)-SUM(ФМ_усл!$W$105:AO$105)&gt;=0,SUM($W$84:AO$84)-SUM(ФМ_усл!$W$105:AO$105),0))</f>
        <v>0</v>
      </c>
      <c r="AP132" s="158">
        <f>IF(AP$7="",0,IF(SUM($W$84:AP$84)-SUM(ФМ_усл!$W$105:AP$105)&gt;=0,SUM($W$84:AP$84)-SUM(ФМ_усл!$W$105:AP$105),0))</f>
        <v>0</v>
      </c>
      <c r="AQ132" s="158">
        <f>IF(AQ$7="",0,IF(SUM($W$84:AQ$84)-SUM(ФМ_усл!$W$105:AQ$105)&gt;=0,SUM($W$84:AQ$84)-SUM(ФМ_усл!$W$105:AQ$105),0))</f>
        <v>0</v>
      </c>
      <c r="AR132" s="158">
        <f>IF(AR$7="",0,IF(SUM($W$84:AR$84)-SUM(ФМ_усл!$W$105:AR$105)&gt;=0,SUM($W$84:AR$84)-SUM(ФМ_усл!$W$105:AR$105),0))</f>
        <v>0</v>
      </c>
      <c r="AS132" s="158">
        <f>IF(AS$7="",0,IF(SUM($W$84:AS$84)-SUM(ФМ_усл!$W$105:AS$105)&gt;=0,SUM($W$84:AS$84)-SUM(ФМ_усл!$W$105:AS$105),0))</f>
        <v>0</v>
      </c>
      <c r="AT132" s="158">
        <f>IF(AT$7="",0,IF(SUM($W$84:AT$84)-SUM(ФМ_усл!$W$105:AT$105)&gt;=0,SUM($W$84:AT$84)-SUM(ФМ_усл!$W$105:AT$105),0))</f>
        <v>0</v>
      </c>
      <c r="AU132" s="158">
        <f>IF(AU$7="",0,IF(SUM($W$84:AU$84)-SUM(ФМ_усл!$W$105:AU$105)&gt;=0,SUM($W$84:AU$84)-SUM(ФМ_усл!$W$105:AU$105),0))</f>
        <v>0</v>
      </c>
      <c r="AV132" s="94"/>
      <c r="AW132" s="89"/>
    </row>
    <row r="133" spans="1:49" s="95" customFormat="1" x14ac:dyDescent="0.25">
      <c r="A133" s="89"/>
      <c r="B133" s="89"/>
      <c r="C133" s="89"/>
      <c r="D133" s="89"/>
      <c r="E133" s="124"/>
      <c r="F133" s="89"/>
      <c r="G133" s="167" t="str">
        <f t="shared" si="23"/>
        <v>BS</v>
      </c>
      <c r="H133" s="152" t="str">
        <f>KPI!$E$197</f>
        <v>НДС к возмещению</v>
      </c>
      <c r="I133" s="88"/>
      <c r="J133" s="88"/>
      <c r="K133" s="154" t="str">
        <f>IF(H133="","",INDEX(KPI!$H:$H,SUMIFS(KPI!$C:$C,KPI!$E:$E,H133)))</f>
        <v>тыс.руб.</v>
      </c>
      <c r="L133" s="148"/>
      <c r="M133" s="149"/>
      <c r="N133" s="149"/>
      <c r="O133" s="149"/>
      <c r="P133" s="88"/>
      <c r="Q133" s="88"/>
      <c r="R133" s="156">
        <f t="shared" si="27"/>
        <v>0</v>
      </c>
      <c r="S133" s="88"/>
      <c r="T133" s="156">
        <f t="shared" si="28"/>
        <v>0</v>
      </c>
      <c r="U133" s="88"/>
      <c r="V133" s="88"/>
      <c r="W133" s="150"/>
      <c r="X133" s="158">
        <f>IF(X$7="",0,IF(SUM($W$96:X$96)-SUM(ФМ_усл!$W$279:X$279)&gt;=0,SUM($W$96:X$96)-SUM(ФМ_усл!$W$279:X$279),0))</f>
        <v>0</v>
      </c>
      <c r="Y133" s="158">
        <f>IF(Y$7="",0,IF(SUM($W$96:Y$96)-SUM(ФМ_усл!$W$279:Y$279)&gt;=0,SUM($W$96:Y$96)-SUM(ФМ_усл!$W$279:Y$279),0))</f>
        <v>0</v>
      </c>
      <c r="Z133" s="158">
        <f>IF(Z$7="",0,IF(SUM($W$96:Z$96)-SUM(ФМ_усл!$W$279:Z$279)&gt;=0,SUM($W$96:Z$96)-SUM(ФМ_усл!$W$279:Z$279),0))</f>
        <v>0</v>
      </c>
      <c r="AA133" s="158">
        <f>IF(AA$7="",0,IF(SUM($W$96:AA$96)-SUM(ФМ_усл!$W$279:AA$279)&gt;=0,SUM($W$96:AA$96)-SUM(ФМ_усл!$W$279:AA$279),0))</f>
        <v>0</v>
      </c>
      <c r="AB133" s="158">
        <f>IF(AB$7="",0,IF(SUM($W$96:AB$96)-SUM(ФМ_усл!$W$279:AB$279)&gt;=0,SUM($W$96:AB$96)-SUM(ФМ_усл!$W$279:AB$279),0))</f>
        <v>0</v>
      </c>
      <c r="AC133" s="158">
        <f>IF(AC$7="",0,IF(SUM($W$96:AC$96)-SUM(ФМ_усл!$W$279:AC$279)&gt;=0,SUM($W$96:AC$96)-SUM(ФМ_усл!$W$279:AC$279),0))</f>
        <v>0</v>
      </c>
      <c r="AD133" s="158">
        <f>IF(AD$7="",0,IF(SUM($W$96:AD$96)-SUM(ФМ_усл!$W$279:AD$279)&gt;=0,SUM($W$96:AD$96)-SUM(ФМ_усл!$W$279:AD$279),0))</f>
        <v>0</v>
      </c>
      <c r="AE133" s="158">
        <f>IF(AE$7="",0,IF(SUM($W$96:AE$96)-SUM(ФМ_усл!$W$279:AE$279)&gt;=0,SUM($W$96:AE$96)-SUM(ФМ_усл!$W$279:AE$279),0))</f>
        <v>0</v>
      </c>
      <c r="AF133" s="158">
        <f>IF(AF$7="",0,IF(SUM($W$96:AF$96)-SUM(ФМ_усл!$W$279:AF$279)&gt;=0,SUM($W$96:AF$96)-SUM(ФМ_усл!$W$279:AF$279),0))</f>
        <v>0</v>
      </c>
      <c r="AG133" s="158">
        <f>IF(AG$7="",0,IF(SUM($W$96:AG$96)-SUM(ФМ_усл!$W$279:AG$279)&gt;=0,SUM($W$96:AG$96)-SUM(ФМ_усл!$W$279:AG$279),0))</f>
        <v>0</v>
      </c>
      <c r="AH133" s="158">
        <f>IF(AH$7="",0,IF(SUM($W$96:AH$96)-SUM(ФМ_усл!$W$279:AH$279)&gt;=0,SUM($W$96:AH$96)-SUM(ФМ_усл!$W$279:AH$279),0))</f>
        <v>0</v>
      </c>
      <c r="AI133" s="158">
        <f>IF(AI$7="",0,IF(SUM($W$96:AI$96)-SUM(ФМ_усл!$W$279:AI$279)&gt;=0,SUM($W$96:AI$96)-SUM(ФМ_усл!$W$279:AI$279),0))</f>
        <v>0</v>
      </c>
      <c r="AJ133" s="158">
        <f>IF(AJ$7="",0,IF(SUM($W$96:AJ$96)-SUM(ФМ_усл!$W$279:AJ$279)&gt;=0,SUM($W$96:AJ$96)-SUM(ФМ_усл!$W$279:AJ$279),0))</f>
        <v>0</v>
      </c>
      <c r="AK133" s="158">
        <f>IF(AK$7="",0,IF(SUM($W$96:AK$96)-SUM(ФМ_усл!$W$279:AK$279)&gt;=0,SUM($W$96:AK$96)-SUM(ФМ_усл!$W$279:AK$279),0))</f>
        <v>0</v>
      </c>
      <c r="AL133" s="158">
        <f>IF(AL$7="",0,IF(SUM($W$96:AL$96)-SUM(ФМ_усл!$W$279:AL$279)&gt;=0,SUM($W$96:AL$96)-SUM(ФМ_усл!$W$279:AL$279),0))</f>
        <v>0</v>
      </c>
      <c r="AM133" s="158">
        <f>IF(AM$7="",0,IF(SUM($W$96:AM$96)-SUM(ФМ_усл!$W$279:AM$279)&gt;=0,SUM($W$96:AM$96)-SUM(ФМ_усл!$W$279:AM$279),0))</f>
        <v>0</v>
      </c>
      <c r="AN133" s="158">
        <f>IF(AN$7="",0,IF(SUM($W$96:AN$96)-SUM(ФМ_усл!$W$279:AN$279)&gt;=0,SUM($W$96:AN$96)-SUM(ФМ_усл!$W$279:AN$279),0))</f>
        <v>0</v>
      </c>
      <c r="AO133" s="158">
        <f>IF(AO$7="",0,IF(SUM($W$96:AO$96)-SUM(ФМ_усл!$W$279:AO$279)&gt;=0,SUM($W$96:AO$96)-SUM(ФМ_усл!$W$279:AO$279),0))</f>
        <v>0</v>
      </c>
      <c r="AP133" s="158">
        <f>IF(AP$7="",0,IF(SUM($W$96:AP$96)-SUM(ФМ_усл!$W$279:AP$279)&gt;=0,SUM($W$96:AP$96)-SUM(ФМ_усл!$W$279:AP$279),0))</f>
        <v>0</v>
      </c>
      <c r="AQ133" s="158">
        <f>IF(AQ$7="",0,IF(SUM($W$96:AQ$96)-SUM(ФМ_усл!$W$279:AQ$279)&gt;=0,SUM($W$96:AQ$96)-SUM(ФМ_усл!$W$279:AQ$279),0))</f>
        <v>0</v>
      </c>
      <c r="AR133" s="158">
        <f>IF(AR$7="",0,IF(SUM($W$96:AR$96)-SUM(ФМ_усл!$W$279:AR$279)&gt;=0,SUM($W$96:AR$96)-SUM(ФМ_усл!$W$279:AR$279),0))</f>
        <v>0</v>
      </c>
      <c r="AS133" s="158">
        <f>IF(AS$7="",0,IF(SUM($W$96:AS$96)-SUM(ФМ_усл!$W$279:AS$279)&gt;=0,SUM($W$96:AS$96)-SUM(ФМ_усл!$W$279:AS$279),0))</f>
        <v>0</v>
      </c>
      <c r="AT133" s="158">
        <f>IF(AT$7="",0,IF(SUM($W$96:AT$96)-SUM(ФМ_усл!$W$279:AT$279)&gt;=0,SUM($W$96:AT$96)-SUM(ФМ_усл!$W$279:AT$279),0))</f>
        <v>0</v>
      </c>
      <c r="AU133" s="158">
        <f>IF(AU$7="",0,IF(SUM($W$96:AU$96)-SUM(ФМ_усл!$W$279:AU$279)&gt;=0,SUM($W$96:AU$96)-SUM(ФМ_усл!$W$279:AU$279),0))</f>
        <v>0</v>
      </c>
      <c r="AV133" s="94"/>
      <c r="AW133" s="89"/>
    </row>
    <row r="134" spans="1:49" ht="3.9" customHeight="1" x14ac:dyDescent="0.25">
      <c r="A134" s="3"/>
      <c r="B134" s="3"/>
      <c r="C134" s="3"/>
      <c r="D134" s="3"/>
      <c r="E134" s="120"/>
      <c r="F134" s="3"/>
      <c r="G134" s="167" t="str">
        <f t="shared" si="23"/>
        <v>BS</v>
      </c>
      <c r="H134" s="3"/>
      <c r="I134" s="3"/>
      <c r="J134" s="3"/>
      <c r="K134" s="25"/>
      <c r="L134" s="12"/>
      <c r="M134" s="20"/>
      <c r="N134" s="20"/>
      <c r="O134" s="20"/>
      <c r="P134" s="3"/>
      <c r="Q134" s="3"/>
      <c r="R134" s="3"/>
      <c r="S134" s="3"/>
      <c r="T134" s="3"/>
      <c r="U134" s="3"/>
      <c r="V134" s="3"/>
      <c r="W134" s="49"/>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1"/>
      <c r="AW134" s="3"/>
    </row>
    <row r="135" spans="1:49" ht="8.1" customHeight="1" x14ac:dyDescent="0.25">
      <c r="A135" s="3"/>
      <c r="B135" s="3"/>
      <c r="C135" s="3"/>
      <c r="D135" s="3"/>
      <c r="E135" s="120"/>
      <c r="F135" s="3"/>
      <c r="G135" s="167" t="str">
        <f t="shared" si="23"/>
        <v>BS</v>
      </c>
      <c r="H135" s="159"/>
      <c r="I135" s="159"/>
      <c r="J135" s="159"/>
      <c r="K135" s="160"/>
      <c r="L135" s="161"/>
      <c r="M135" s="162"/>
      <c r="N135" s="162"/>
      <c r="O135" s="162"/>
      <c r="P135" s="159"/>
      <c r="Q135" s="159"/>
      <c r="R135" s="159"/>
      <c r="S135" s="159"/>
      <c r="T135" s="159"/>
      <c r="U135" s="159"/>
      <c r="V135" s="159"/>
      <c r="W135" s="49"/>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1"/>
      <c r="AW135" s="3"/>
    </row>
    <row r="136" spans="1:49" s="5" customFormat="1" x14ac:dyDescent="0.25">
      <c r="A136" s="4"/>
      <c r="B136" s="4"/>
      <c r="C136" s="4"/>
      <c r="D136" s="4"/>
      <c r="E136" s="120"/>
      <c r="F136" s="3"/>
      <c r="G136" s="167" t="str">
        <f t="shared" si="23"/>
        <v>BS</v>
      </c>
      <c r="H136" s="135" t="str">
        <f>KPI!$E$175</f>
        <v>ПАССИВЫ</v>
      </c>
      <c r="I136" s="87"/>
      <c r="J136" s="87"/>
      <c r="K136" s="136" t="str">
        <f>IF(H136="","",INDEX(KPI!$H:$H,SUMIFS(KPI!$C:$C,KPI!$E:$E,H136)))</f>
        <v>тыс.руб.</v>
      </c>
      <c r="L136" s="137"/>
      <c r="M136" s="138"/>
      <c r="N136" s="138"/>
      <c r="O136" s="138"/>
      <c r="P136" s="87"/>
      <c r="Q136" s="87"/>
      <c r="R136" s="139">
        <f>SUM(R137:R152)</f>
        <v>0</v>
      </c>
      <c r="S136" s="87"/>
      <c r="T136" s="139">
        <f>SUM(T137:T152)</f>
        <v>0</v>
      </c>
      <c r="U136" s="87"/>
      <c r="V136" s="87"/>
      <c r="W136" s="140"/>
      <c r="X136" s="141">
        <f t="shared" ref="X136:AU136" si="29">SUM(X137:X152)</f>
        <v>0</v>
      </c>
      <c r="Y136" s="141">
        <f t="shared" si="29"/>
        <v>0</v>
      </c>
      <c r="Z136" s="141">
        <f t="shared" si="29"/>
        <v>0</v>
      </c>
      <c r="AA136" s="141">
        <f t="shared" si="29"/>
        <v>0</v>
      </c>
      <c r="AB136" s="141">
        <f t="shared" si="29"/>
        <v>0</v>
      </c>
      <c r="AC136" s="141">
        <f t="shared" si="29"/>
        <v>0</v>
      </c>
      <c r="AD136" s="141">
        <f t="shared" si="29"/>
        <v>0</v>
      </c>
      <c r="AE136" s="141">
        <f t="shared" si="29"/>
        <v>0</v>
      </c>
      <c r="AF136" s="141">
        <f t="shared" si="29"/>
        <v>0</v>
      </c>
      <c r="AG136" s="141">
        <f t="shared" si="29"/>
        <v>0</v>
      </c>
      <c r="AH136" s="141">
        <f t="shared" si="29"/>
        <v>0</v>
      </c>
      <c r="AI136" s="141">
        <f t="shared" si="29"/>
        <v>0</v>
      </c>
      <c r="AJ136" s="141">
        <f t="shared" si="29"/>
        <v>0</v>
      </c>
      <c r="AK136" s="141">
        <f t="shared" si="29"/>
        <v>0</v>
      </c>
      <c r="AL136" s="141">
        <f t="shared" si="29"/>
        <v>0</v>
      </c>
      <c r="AM136" s="141">
        <f t="shared" si="29"/>
        <v>0</v>
      </c>
      <c r="AN136" s="141">
        <f t="shared" si="29"/>
        <v>0</v>
      </c>
      <c r="AO136" s="141">
        <f t="shared" si="29"/>
        <v>0</v>
      </c>
      <c r="AP136" s="141">
        <f t="shared" si="29"/>
        <v>0</v>
      </c>
      <c r="AQ136" s="141">
        <f t="shared" si="29"/>
        <v>0</v>
      </c>
      <c r="AR136" s="141">
        <f t="shared" si="29"/>
        <v>0</v>
      </c>
      <c r="AS136" s="141">
        <f t="shared" si="29"/>
        <v>0</v>
      </c>
      <c r="AT136" s="141">
        <f t="shared" si="29"/>
        <v>0</v>
      </c>
      <c r="AU136" s="141">
        <f t="shared" si="29"/>
        <v>0</v>
      </c>
      <c r="AV136" s="43"/>
      <c r="AW136" s="4"/>
    </row>
    <row r="137" spans="1:49" ht="3.9" customHeight="1" x14ac:dyDescent="0.25">
      <c r="A137" s="3"/>
      <c r="B137" s="3"/>
      <c r="C137" s="3"/>
      <c r="D137" s="3"/>
      <c r="E137" s="120"/>
      <c r="F137" s="3"/>
      <c r="G137" s="167" t="str">
        <f t="shared" si="23"/>
        <v>BS</v>
      </c>
      <c r="H137" s="3"/>
      <c r="I137" s="3"/>
      <c r="J137" s="3"/>
      <c r="K137" s="25"/>
      <c r="L137" s="12"/>
      <c r="M137" s="20"/>
      <c r="N137" s="20"/>
      <c r="O137" s="20"/>
      <c r="P137" s="3"/>
      <c r="Q137" s="3"/>
      <c r="R137" s="3"/>
      <c r="S137" s="3"/>
      <c r="T137" s="3"/>
      <c r="U137" s="3"/>
      <c r="V137" s="3"/>
      <c r="W137" s="49"/>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1"/>
      <c r="AW137" s="3"/>
    </row>
    <row r="138" spans="1:49" ht="8.1" customHeight="1" x14ac:dyDescent="0.25">
      <c r="A138" s="3"/>
      <c r="B138" s="3"/>
      <c r="C138" s="3"/>
      <c r="D138" s="3"/>
      <c r="E138" s="120"/>
      <c r="F138" s="3"/>
      <c r="G138" s="167" t="str">
        <f t="shared" si="23"/>
        <v>BS</v>
      </c>
      <c r="H138" s="3"/>
      <c r="I138" s="3"/>
      <c r="J138" s="3"/>
      <c r="K138" s="25"/>
      <c r="L138" s="12"/>
      <c r="M138" s="20"/>
      <c r="N138" s="20"/>
      <c r="O138" s="20"/>
      <c r="P138" s="3"/>
      <c r="Q138" s="3"/>
      <c r="R138" s="3"/>
      <c r="S138" s="3"/>
      <c r="T138" s="3"/>
      <c r="U138" s="3"/>
      <c r="V138" s="3"/>
      <c r="W138" s="49"/>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1"/>
      <c r="AW138" s="3"/>
    </row>
    <row r="139" spans="1:49" s="5" customFormat="1" x14ac:dyDescent="0.25">
      <c r="A139" s="4"/>
      <c r="B139" s="4"/>
      <c r="C139" s="4"/>
      <c r="D139" s="4"/>
      <c r="E139" s="163"/>
      <c r="F139" s="4"/>
      <c r="G139" s="168" t="str">
        <f t="shared" si="23"/>
        <v>BS</v>
      </c>
      <c r="H139" s="164" t="str">
        <f>KPI!$E$185</f>
        <v>собственный капитал</v>
      </c>
      <c r="I139" s="87"/>
      <c r="J139" s="87"/>
      <c r="K139" s="165" t="str">
        <f>IF(H139="","",INDEX(KPI!$H:$H,SUMIFS(KPI!$C:$C,KPI!$E:$E,H139)))</f>
        <v>тыс.руб.</v>
      </c>
      <c r="L139" s="137"/>
      <c r="M139" s="138"/>
      <c r="N139" s="138"/>
      <c r="O139" s="138"/>
      <c r="P139" s="87"/>
      <c r="Q139" s="87"/>
      <c r="R139" s="155">
        <f>SUMIFS($W139:$AV139,$W$1:$AV$1,12)</f>
        <v>0</v>
      </c>
      <c r="S139" s="87"/>
      <c r="T139" s="155">
        <f>SUMIFS($W139:$AV139,$W$1:$AV$1,24)</f>
        <v>0</v>
      </c>
      <c r="U139" s="87"/>
      <c r="V139" s="87"/>
      <c r="W139" s="140"/>
      <c r="X139" s="166">
        <f>IF(X$7="",0,SUM($W$51:X$51))</f>
        <v>0</v>
      </c>
      <c r="Y139" s="166">
        <f>IF(Y$7="",0,SUM($W$51:Y$51))</f>
        <v>0</v>
      </c>
      <c r="Z139" s="166">
        <f>IF(Z$7="",0,SUM($W$51:Z$51))</f>
        <v>0</v>
      </c>
      <c r="AA139" s="166">
        <f>IF(AA$7="",0,SUM($W$51:AA$51))</f>
        <v>0</v>
      </c>
      <c r="AB139" s="166">
        <f>IF(AB$7="",0,SUM($W$51:AB$51))</f>
        <v>0</v>
      </c>
      <c r="AC139" s="166">
        <f>IF(AC$7="",0,SUM($W$51:AC$51))</f>
        <v>0</v>
      </c>
      <c r="AD139" s="166">
        <f>IF(AD$7="",0,SUM($W$51:AD$51))</f>
        <v>0</v>
      </c>
      <c r="AE139" s="166">
        <f>IF(AE$7="",0,SUM($W$51:AE$51))</f>
        <v>0</v>
      </c>
      <c r="AF139" s="166">
        <f>IF(AF$7="",0,SUM($W$51:AF$51))</f>
        <v>0</v>
      </c>
      <c r="AG139" s="166">
        <f>IF(AG$7="",0,SUM($W$51:AG$51))</f>
        <v>0</v>
      </c>
      <c r="AH139" s="166">
        <f>IF(AH$7="",0,SUM($W$51:AH$51))</f>
        <v>0</v>
      </c>
      <c r="AI139" s="166">
        <f>IF(AI$7="",0,SUM($W$51:AI$51))</f>
        <v>0</v>
      </c>
      <c r="AJ139" s="166">
        <f>IF(AJ$7="",0,SUM($W$51:AJ$51))</f>
        <v>0</v>
      </c>
      <c r="AK139" s="166">
        <f>IF(AK$7="",0,SUM($W$51:AK$51))</f>
        <v>0</v>
      </c>
      <c r="AL139" s="166">
        <f>IF(AL$7="",0,SUM($W$51:AL$51))</f>
        <v>0</v>
      </c>
      <c r="AM139" s="166">
        <f>IF(AM$7="",0,SUM($W$51:AM$51))</f>
        <v>0</v>
      </c>
      <c r="AN139" s="166">
        <f>IF(AN$7="",0,SUM($W$51:AN$51))</f>
        <v>0</v>
      </c>
      <c r="AO139" s="166">
        <f>IF(AO$7="",0,SUM($W$51:AO$51))</f>
        <v>0</v>
      </c>
      <c r="AP139" s="166">
        <f>IF(AP$7="",0,SUM($W$51:AP$51))</f>
        <v>0</v>
      </c>
      <c r="AQ139" s="166">
        <f>IF(AQ$7="",0,SUM($W$51:AQ$51))</f>
        <v>0</v>
      </c>
      <c r="AR139" s="166">
        <f>IF(AR$7="",0,SUM($W$51:AR$51))</f>
        <v>0</v>
      </c>
      <c r="AS139" s="166">
        <f>IF(AS$7="",0,SUM($W$51:AS$51))</f>
        <v>0</v>
      </c>
      <c r="AT139" s="166">
        <f>IF(AT$7="",0,SUM($W$51:AT$51))</f>
        <v>0</v>
      </c>
      <c r="AU139" s="166">
        <f>IF(AU$7="",0,SUM($W$51:AU$51))</f>
        <v>0</v>
      </c>
      <c r="AV139" s="43"/>
      <c r="AW139" s="4"/>
    </row>
    <row r="140" spans="1:49" s="95" customFormat="1" x14ac:dyDescent="0.25">
      <c r="A140" s="89"/>
      <c r="B140" s="89"/>
      <c r="C140" s="89"/>
      <c r="D140" s="89"/>
      <c r="E140" s="124"/>
      <c r="F140" s="89"/>
      <c r="G140" s="167" t="str">
        <f t="shared" si="23"/>
        <v>BS</v>
      </c>
      <c r="H140" s="152" t="str">
        <f>KPI!$E$186</f>
        <v>авансы полученные от заказчиков</v>
      </c>
      <c r="I140" s="88"/>
      <c r="J140" s="88"/>
      <c r="K140" s="154" t="str">
        <f>IF(H140="","",INDEX(KPI!$H:$H,SUMIFS(KPI!$C:$C,KPI!$E:$E,H140)))</f>
        <v>тыс.руб.</v>
      </c>
      <c r="L140" s="148"/>
      <c r="M140" s="149"/>
      <c r="N140" s="149"/>
      <c r="O140" s="149"/>
      <c r="P140" s="88"/>
      <c r="Q140" s="88"/>
      <c r="R140" s="156">
        <f t="shared" ref="R140:R150" si="30">SUMIFS($W140:$AV140,$W$1:$AV$1,12)</f>
        <v>0</v>
      </c>
      <c r="S140" s="88"/>
      <c r="T140" s="156">
        <f t="shared" ref="T140:T150" si="31">SUMIFS($W140:$AV140,$W$1:$AV$1,24)</f>
        <v>0</v>
      </c>
      <c r="U140" s="88"/>
      <c r="V140" s="88"/>
      <c r="W140" s="150"/>
      <c r="X140" s="158">
        <f>IF(X$7="",0,IF(SUM(ФМ_усл!$W$48:X$48)-SUM(ФМ_усл!$W$60:X$60)&gt;=0,0,-(SUM(ФМ_усл!$W$48:X$48)-SUM(ФМ_усл!$W$60:X$60))))</f>
        <v>0</v>
      </c>
      <c r="Y140" s="158">
        <f>IF(Y$7="",0,IF(SUM(ФМ_усл!$W$48:Y$48)-SUM(ФМ_усл!$W$60:Y$60)&gt;=0,0,-(SUM(ФМ_усл!$W$48:Y$48)-SUM(ФМ_усл!$W$60:Y$60))))</f>
        <v>0</v>
      </c>
      <c r="Z140" s="158">
        <f>IF(Z$7="",0,IF(SUM(ФМ_усл!$W$48:Z$48)-SUM(ФМ_усл!$W$60:Z$60)&gt;=0,0,-(SUM(ФМ_усл!$W$48:Z$48)-SUM(ФМ_усл!$W$60:Z$60))))</f>
        <v>0</v>
      </c>
      <c r="AA140" s="158">
        <f>IF(AA$7="",0,IF(SUM(ФМ_усл!$W$48:AA$48)-SUM(ФМ_усл!$W$60:AA$60)&gt;=0,0,-(SUM(ФМ_усл!$W$48:AA$48)-SUM(ФМ_усл!$W$60:AA$60))))</f>
        <v>0</v>
      </c>
      <c r="AB140" s="158">
        <f>IF(AB$7="",0,IF(SUM(ФМ_усл!$W$48:AB$48)-SUM(ФМ_усл!$W$60:AB$60)&gt;=0,0,-(SUM(ФМ_усл!$W$48:AB$48)-SUM(ФМ_усл!$W$60:AB$60))))</f>
        <v>0</v>
      </c>
      <c r="AC140" s="158">
        <f>IF(AC$7="",0,IF(SUM(ФМ_усл!$W$48:AC$48)-SUM(ФМ_усл!$W$60:AC$60)&gt;=0,0,-(SUM(ФМ_усл!$W$48:AC$48)-SUM(ФМ_усл!$W$60:AC$60))))</f>
        <v>0</v>
      </c>
      <c r="AD140" s="158">
        <f>IF(AD$7="",0,IF(SUM(ФМ_усл!$W$48:AD$48)-SUM(ФМ_усл!$W$60:AD$60)&gt;=0,0,-(SUM(ФМ_усл!$W$48:AD$48)-SUM(ФМ_усл!$W$60:AD$60))))</f>
        <v>0</v>
      </c>
      <c r="AE140" s="158">
        <f>IF(AE$7="",0,IF(SUM(ФМ_усл!$W$48:AE$48)-SUM(ФМ_усл!$W$60:AE$60)&gt;=0,0,-(SUM(ФМ_усл!$W$48:AE$48)-SUM(ФМ_усл!$W$60:AE$60))))</f>
        <v>0</v>
      </c>
      <c r="AF140" s="158">
        <f>IF(AF$7="",0,IF(SUM(ФМ_усл!$W$48:AF$48)-SUM(ФМ_усл!$W$60:AF$60)&gt;=0,0,-(SUM(ФМ_усл!$W$48:AF$48)-SUM(ФМ_усл!$W$60:AF$60))))</f>
        <v>0</v>
      </c>
      <c r="AG140" s="158">
        <f>IF(AG$7="",0,IF(SUM(ФМ_усл!$W$48:AG$48)-SUM(ФМ_усл!$W$60:AG$60)&gt;=0,0,-(SUM(ФМ_усл!$W$48:AG$48)-SUM(ФМ_усл!$W$60:AG$60))))</f>
        <v>0</v>
      </c>
      <c r="AH140" s="158">
        <f>IF(AH$7="",0,IF(SUM(ФМ_усл!$W$48:AH$48)-SUM(ФМ_усл!$W$60:AH$60)&gt;=0,0,-(SUM(ФМ_усл!$W$48:AH$48)-SUM(ФМ_усл!$W$60:AH$60))))</f>
        <v>0</v>
      </c>
      <c r="AI140" s="158">
        <f>IF(AI$7="",0,IF(SUM(ФМ_усл!$W$48:AI$48)-SUM(ФМ_усл!$W$60:AI$60)&gt;=0,0,-(SUM(ФМ_усл!$W$48:AI$48)-SUM(ФМ_усл!$W$60:AI$60))))</f>
        <v>0</v>
      </c>
      <c r="AJ140" s="158">
        <f>IF(AJ$7="",0,IF(SUM(ФМ_усл!$W$48:AJ$48)-SUM(ФМ_усл!$W$60:AJ$60)&gt;=0,0,-(SUM(ФМ_усл!$W$48:AJ$48)-SUM(ФМ_усл!$W$60:AJ$60))))</f>
        <v>0</v>
      </c>
      <c r="AK140" s="158">
        <f>IF(AK$7="",0,IF(SUM(ФМ_усл!$W$48:AK$48)-SUM(ФМ_усл!$W$60:AK$60)&gt;=0,0,-(SUM(ФМ_усл!$W$48:AK$48)-SUM(ФМ_усл!$W$60:AK$60))))</f>
        <v>0</v>
      </c>
      <c r="AL140" s="158">
        <f>IF(AL$7="",0,IF(SUM(ФМ_усл!$W$48:AL$48)-SUM(ФМ_усл!$W$60:AL$60)&gt;=0,0,-(SUM(ФМ_усл!$W$48:AL$48)-SUM(ФМ_усл!$W$60:AL$60))))</f>
        <v>0</v>
      </c>
      <c r="AM140" s="158">
        <f>IF(AM$7="",0,IF(SUM(ФМ_усл!$W$48:AM$48)-SUM(ФМ_усл!$W$60:AM$60)&gt;=0,0,-(SUM(ФМ_усл!$W$48:AM$48)-SUM(ФМ_усл!$W$60:AM$60))))</f>
        <v>0</v>
      </c>
      <c r="AN140" s="158">
        <f>IF(AN$7="",0,IF(SUM(ФМ_усл!$W$48:AN$48)-SUM(ФМ_усл!$W$60:AN$60)&gt;=0,0,-(SUM(ФМ_усл!$W$48:AN$48)-SUM(ФМ_усл!$W$60:AN$60))))</f>
        <v>0</v>
      </c>
      <c r="AO140" s="158">
        <f>IF(AO$7="",0,IF(SUM(ФМ_усл!$W$48:AO$48)-SUM(ФМ_усл!$W$60:AO$60)&gt;=0,0,-(SUM(ФМ_усл!$W$48:AO$48)-SUM(ФМ_усл!$W$60:AO$60))))</f>
        <v>0</v>
      </c>
      <c r="AP140" s="158">
        <f>IF(AP$7="",0,IF(SUM(ФМ_усл!$W$48:AP$48)-SUM(ФМ_усл!$W$60:AP$60)&gt;=0,0,-(SUM(ФМ_усл!$W$48:AP$48)-SUM(ФМ_усл!$W$60:AP$60))))</f>
        <v>0</v>
      </c>
      <c r="AQ140" s="158">
        <f>IF(AQ$7="",0,IF(SUM(ФМ_усл!$W$48:AQ$48)-SUM(ФМ_усл!$W$60:AQ$60)&gt;=0,0,-(SUM(ФМ_усл!$W$48:AQ$48)-SUM(ФМ_усл!$W$60:AQ$60))))</f>
        <v>0</v>
      </c>
      <c r="AR140" s="158">
        <f>IF(AR$7="",0,IF(SUM(ФМ_усл!$W$48:AR$48)-SUM(ФМ_усл!$W$60:AR$60)&gt;=0,0,-(SUM(ФМ_усл!$W$48:AR$48)-SUM(ФМ_усл!$W$60:AR$60))))</f>
        <v>0</v>
      </c>
      <c r="AS140" s="158">
        <f>IF(AS$7="",0,IF(SUM(ФМ_усл!$W$48:AS$48)-SUM(ФМ_усл!$W$60:AS$60)&gt;=0,0,-(SUM(ФМ_усл!$W$48:AS$48)-SUM(ФМ_усл!$W$60:AS$60))))</f>
        <v>0</v>
      </c>
      <c r="AT140" s="158">
        <f>IF(AT$7="",0,IF(SUM(ФМ_усл!$W$48:AT$48)-SUM(ФМ_усл!$W$60:AT$60)&gt;=0,0,-(SUM(ФМ_усл!$W$48:AT$48)-SUM(ФМ_усл!$W$60:AT$60))))</f>
        <v>0</v>
      </c>
      <c r="AU140" s="158">
        <f>IF(AU$7="",0,IF(SUM(ФМ_усл!$W$48:AU$48)-SUM(ФМ_усл!$W$60:AU$60)&gt;=0,0,-(SUM(ФМ_усл!$W$48:AU$48)-SUM(ФМ_усл!$W$60:AU$60))))</f>
        <v>0</v>
      </c>
      <c r="AV140" s="94"/>
      <c r="AW140" s="89"/>
    </row>
    <row r="141" spans="1:49" s="95" customFormat="1" x14ac:dyDescent="0.25">
      <c r="A141" s="89"/>
      <c r="B141" s="89"/>
      <c r="C141" s="89"/>
      <c r="D141" s="89"/>
      <c r="E141" s="124"/>
      <c r="F141" s="89"/>
      <c r="G141" s="167" t="str">
        <f t="shared" si="23"/>
        <v>BS</v>
      </c>
      <c r="H141" s="152" t="str">
        <f>KPI!$E$187</f>
        <v>кред. задолж-ть за материалы</v>
      </c>
      <c r="I141" s="88"/>
      <c r="J141" s="88"/>
      <c r="K141" s="154" t="str">
        <f>IF(H141="","",INDEX(KPI!$H:$H,SUMIFS(KPI!$C:$C,KPI!$E:$E,H141)))</f>
        <v>тыс.руб.</v>
      </c>
      <c r="L141" s="148"/>
      <c r="M141" s="149"/>
      <c r="N141" s="149"/>
      <c r="O141" s="149"/>
      <c r="P141" s="88"/>
      <c r="Q141" s="88"/>
      <c r="R141" s="156">
        <f t="shared" si="30"/>
        <v>0</v>
      </c>
      <c r="S141" s="88"/>
      <c r="T141" s="156">
        <f t="shared" si="31"/>
        <v>0</v>
      </c>
      <c r="U141" s="88"/>
      <c r="V141" s="88"/>
      <c r="W141" s="150"/>
      <c r="X141" s="158">
        <f>IF(X$7="",0,IF(SUM($W$79:X$79)-SUM(ФМ_усл!$W$84:X$84)&gt;=0,0,-(SUM($W$79:X$79)-SUM(ФМ_усл!$W$84:X$84))))</f>
        <v>0</v>
      </c>
      <c r="Y141" s="158">
        <f>IF(Y$7="",0,IF(SUM($W$79:Y$79)-SUM(ФМ_усл!$W$84:Y$84)&gt;=0,0,-(SUM($W$79:Y$79)-SUM(ФМ_усл!$W$84:Y$84))))</f>
        <v>0</v>
      </c>
      <c r="Z141" s="158">
        <f>IF(Z$7="",0,IF(SUM($W$79:Z$79)-SUM(ФМ_усл!$W$84:Z$84)&gt;=0,0,-(SUM($W$79:Z$79)-SUM(ФМ_усл!$W$84:Z$84))))</f>
        <v>0</v>
      </c>
      <c r="AA141" s="158">
        <f>IF(AA$7="",0,IF(SUM($W$79:AA$79)-SUM(ФМ_усл!$W$84:AA$84)&gt;=0,0,-(SUM($W$79:AA$79)-SUM(ФМ_усл!$W$84:AA$84))))</f>
        <v>0</v>
      </c>
      <c r="AB141" s="158">
        <f>IF(AB$7="",0,IF(SUM($W$79:AB$79)-SUM(ФМ_усл!$W$84:AB$84)&gt;=0,0,-(SUM($W$79:AB$79)-SUM(ФМ_усл!$W$84:AB$84))))</f>
        <v>0</v>
      </c>
      <c r="AC141" s="158">
        <f>IF(AC$7="",0,IF(SUM($W$79:AC$79)-SUM(ФМ_усл!$W$84:AC$84)&gt;=0,0,-(SUM($W$79:AC$79)-SUM(ФМ_усл!$W$84:AC$84))))</f>
        <v>0</v>
      </c>
      <c r="AD141" s="158">
        <f>IF(AD$7="",0,IF(SUM($W$79:AD$79)-SUM(ФМ_усл!$W$84:AD$84)&gt;=0,0,-(SUM($W$79:AD$79)-SUM(ФМ_усл!$W$84:AD$84))))</f>
        <v>0</v>
      </c>
      <c r="AE141" s="158">
        <f>IF(AE$7="",0,IF(SUM($W$79:AE$79)-SUM(ФМ_усл!$W$84:AE$84)&gt;=0,0,-(SUM($W$79:AE$79)-SUM(ФМ_усл!$W$84:AE$84))))</f>
        <v>0</v>
      </c>
      <c r="AF141" s="158">
        <f>IF(AF$7="",0,IF(SUM($W$79:AF$79)-SUM(ФМ_усл!$W$84:AF$84)&gt;=0,0,-(SUM($W$79:AF$79)-SUM(ФМ_усл!$W$84:AF$84))))</f>
        <v>0</v>
      </c>
      <c r="AG141" s="158">
        <f>IF(AG$7="",0,IF(SUM($W$79:AG$79)-SUM(ФМ_усл!$W$84:AG$84)&gt;=0,0,-(SUM($W$79:AG$79)-SUM(ФМ_усл!$W$84:AG$84))))</f>
        <v>0</v>
      </c>
      <c r="AH141" s="158">
        <f>IF(AH$7="",0,IF(SUM($W$79:AH$79)-SUM(ФМ_усл!$W$84:AH$84)&gt;=0,0,-(SUM($W$79:AH$79)-SUM(ФМ_усл!$W$84:AH$84))))</f>
        <v>0</v>
      </c>
      <c r="AI141" s="158">
        <f>IF(AI$7="",0,IF(SUM($W$79:AI$79)-SUM(ФМ_усл!$W$84:AI$84)&gt;=0,0,-(SUM($W$79:AI$79)-SUM(ФМ_усл!$W$84:AI$84))))</f>
        <v>0</v>
      </c>
      <c r="AJ141" s="158">
        <f>IF(AJ$7="",0,IF(SUM($W$79:AJ$79)-SUM(ФМ_усл!$W$84:AJ$84)&gt;=0,0,-(SUM($W$79:AJ$79)-SUM(ФМ_усл!$W$84:AJ$84))))</f>
        <v>0</v>
      </c>
      <c r="AK141" s="158">
        <f>IF(AK$7="",0,IF(SUM($W$79:AK$79)-SUM(ФМ_усл!$W$84:AK$84)&gt;=0,0,-(SUM($W$79:AK$79)-SUM(ФМ_усл!$W$84:AK$84))))</f>
        <v>0</v>
      </c>
      <c r="AL141" s="158">
        <f>IF(AL$7="",0,IF(SUM($W$79:AL$79)-SUM(ФМ_усл!$W$84:AL$84)&gt;=0,0,-(SUM($W$79:AL$79)-SUM(ФМ_усл!$W$84:AL$84))))</f>
        <v>0</v>
      </c>
      <c r="AM141" s="158">
        <f>IF(AM$7="",0,IF(SUM($W$79:AM$79)-SUM(ФМ_усл!$W$84:AM$84)&gt;=0,0,-(SUM($W$79:AM$79)-SUM(ФМ_усл!$W$84:AM$84))))</f>
        <v>0</v>
      </c>
      <c r="AN141" s="158">
        <f>IF(AN$7="",0,IF(SUM($W$79:AN$79)-SUM(ФМ_усл!$W$84:AN$84)&gt;=0,0,-(SUM($W$79:AN$79)-SUM(ФМ_усл!$W$84:AN$84))))</f>
        <v>0</v>
      </c>
      <c r="AO141" s="158">
        <f>IF(AO$7="",0,IF(SUM($W$79:AO$79)-SUM(ФМ_усл!$W$84:AO$84)&gt;=0,0,-(SUM($W$79:AO$79)-SUM(ФМ_усл!$W$84:AO$84))))</f>
        <v>0</v>
      </c>
      <c r="AP141" s="158">
        <f>IF(AP$7="",0,IF(SUM($W$79:AP$79)-SUM(ФМ_усл!$W$84:AP$84)&gt;=0,0,-(SUM($W$79:AP$79)-SUM(ФМ_усл!$W$84:AP$84))))</f>
        <v>0</v>
      </c>
      <c r="AQ141" s="158">
        <f>IF(AQ$7="",0,IF(SUM($W$79:AQ$79)-SUM(ФМ_усл!$W$84:AQ$84)&gt;=0,0,-(SUM($W$79:AQ$79)-SUM(ФМ_усл!$W$84:AQ$84))))</f>
        <v>0</v>
      </c>
      <c r="AR141" s="158">
        <f>IF(AR$7="",0,IF(SUM($W$79:AR$79)-SUM(ФМ_усл!$W$84:AR$84)&gt;=0,0,-(SUM($W$79:AR$79)-SUM(ФМ_усл!$W$84:AR$84))))</f>
        <v>0</v>
      </c>
      <c r="AS141" s="158">
        <f>IF(AS$7="",0,IF(SUM($W$79:AS$79)-SUM(ФМ_усл!$W$84:AS$84)&gt;=0,0,-(SUM($W$79:AS$79)-SUM(ФМ_усл!$W$84:AS$84))))</f>
        <v>0</v>
      </c>
      <c r="AT141" s="158">
        <f>IF(AT$7="",0,IF(SUM($W$79:AT$79)-SUM(ФМ_усл!$W$84:AT$84)&gt;=0,0,-(SUM($W$79:AT$79)-SUM(ФМ_усл!$W$84:AT$84))))</f>
        <v>0</v>
      </c>
      <c r="AU141" s="158">
        <f>IF(AU$7="",0,IF(SUM($W$79:AU$79)-SUM(ФМ_усл!$W$84:AU$84)&gt;=0,0,-(SUM($W$79:AU$79)-SUM(ФМ_усл!$W$84:AU$84))))</f>
        <v>0</v>
      </c>
      <c r="AV141" s="94"/>
      <c r="AW141" s="89"/>
    </row>
    <row r="142" spans="1:49" s="95" customFormat="1" x14ac:dyDescent="0.25">
      <c r="A142" s="89"/>
      <c r="B142" s="89"/>
      <c r="C142" s="89"/>
      <c r="D142" s="89"/>
      <c r="E142" s="124"/>
      <c r="F142" s="89"/>
      <c r="G142" s="167" t="str">
        <f t="shared" si="23"/>
        <v>BS</v>
      </c>
      <c r="H142" s="152" t="str">
        <f>KPI!$E$188</f>
        <v>кред. задолж-ть за изготовление</v>
      </c>
      <c r="I142" s="88"/>
      <c r="J142" s="88"/>
      <c r="K142" s="154" t="str">
        <f>IF(H142="","",INDEX(KPI!$H:$H,SUMIFS(KPI!$C:$C,KPI!$E:$E,H142)))</f>
        <v>тыс.руб.</v>
      </c>
      <c r="L142" s="148"/>
      <c r="M142" s="149"/>
      <c r="N142" s="149"/>
      <c r="O142" s="149"/>
      <c r="P142" s="88"/>
      <c r="Q142" s="88"/>
      <c r="R142" s="156">
        <f t="shared" si="30"/>
        <v>0</v>
      </c>
      <c r="S142" s="88"/>
      <c r="T142" s="156">
        <f t="shared" si="31"/>
        <v>0</v>
      </c>
      <c r="U142" s="88"/>
      <c r="V142" s="88"/>
      <c r="W142" s="150"/>
      <c r="X142" s="158">
        <f>IF(X$7="",0,IF(SUM($W$80:X$80)-SUM(ФМ_усл!$W$89:X$89)&gt;=0,0,-(SUM($W$80:X$80)-SUM(ФМ_усл!$W$89:X$89))))</f>
        <v>0</v>
      </c>
      <c r="Y142" s="158">
        <f>IF(Y$7="",0,IF(SUM($W$80:Y$80)-SUM(ФМ_усл!$W$89:Y$89)&gt;=0,0,-(SUM($W$80:Y$80)-SUM(ФМ_усл!$W$89:Y$89))))</f>
        <v>0</v>
      </c>
      <c r="Z142" s="158">
        <f>IF(Z$7="",0,IF(SUM($W$80:Z$80)-SUM(ФМ_усл!$W$89:Z$89)&gt;=0,0,-(SUM($W$80:Z$80)-SUM(ФМ_усл!$W$89:Z$89))))</f>
        <v>0</v>
      </c>
      <c r="AA142" s="158">
        <f>IF(AA$7="",0,IF(SUM($W$80:AA$80)-SUM(ФМ_усл!$W$89:AA$89)&gt;=0,0,-(SUM($W$80:AA$80)-SUM(ФМ_усл!$W$89:AA$89))))</f>
        <v>0</v>
      </c>
      <c r="AB142" s="158">
        <f>IF(AB$7="",0,IF(SUM($W$80:AB$80)-SUM(ФМ_усл!$W$89:AB$89)&gt;=0,0,-(SUM($W$80:AB$80)-SUM(ФМ_усл!$W$89:AB$89))))</f>
        <v>0</v>
      </c>
      <c r="AC142" s="158">
        <f>IF(AC$7="",0,IF(SUM($W$80:AC$80)-SUM(ФМ_усл!$W$89:AC$89)&gt;=0,0,-(SUM($W$80:AC$80)-SUM(ФМ_усл!$W$89:AC$89))))</f>
        <v>0</v>
      </c>
      <c r="AD142" s="158">
        <f>IF(AD$7="",0,IF(SUM($W$80:AD$80)-SUM(ФМ_усл!$W$89:AD$89)&gt;=0,0,-(SUM($W$80:AD$80)-SUM(ФМ_усл!$W$89:AD$89))))</f>
        <v>0</v>
      </c>
      <c r="AE142" s="158">
        <f>IF(AE$7="",0,IF(SUM($W$80:AE$80)-SUM(ФМ_усл!$W$89:AE$89)&gt;=0,0,-(SUM($W$80:AE$80)-SUM(ФМ_усл!$W$89:AE$89))))</f>
        <v>0</v>
      </c>
      <c r="AF142" s="158">
        <f>IF(AF$7="",0,IF(SUM($W$80:AF$80)-SUM(ФМ_усл!$W$89:AF$89)&gt;=0,0,-(SUM($W$80:AF$80)-SUM(ФМ_усл!$W$89:AF$89))))</f>
        <v>0</v>
      </c>
      <c r="AG142" s="158">
        <f>IF(AG$7="",0,IF(SUM($W$80:AG$80)-SUM(ФМ_усл!$W$89:AG$89)&gt;=0,0,-(SUM($W$80:AG$80)-SUM(ФМ_усл!$W$89:AG$89))))</f>
        <v>0</v>
      </c>
      <c r="AH142" s="158">
        <f>IF(AH$7="",0,IF(SUM($W$80:AH$80)-SUM(ФМ_усл!$W$89:AH$89)&gt;=0,0,-(SUM($W$80:AH$80)-SUM(ФМ_усл!$W$89:AH$89))))</f>
        <v>0</v>
      </c>
      <c r="AI142" s="158">
        <f>IF(AI$7="",0,IF(SUM($W$80:AI$80)-SUM(ФМ_усл!$W$89:AI$89)&gt;=0,0,-(SUM($W$80:AI$80)-SUM(ФМ_усл!$W$89:AI$89))))</f>
        <v>0</v>
      </c>
      <c r="AJ142" s="158">
        <f>IF(AJ$7="",0,IF(SUM($W$80:AJ$80)-SUM(ФМ_усл!$W$89:AJ$89)&gt;=0,0,-(SUM($W$80:AJ$80)-SUM(ФМ_усл!$W$89:AJ$89))))</f>
        <v>0</v>
      </c>
      <c r="AK142" s="158">
        <f>IF(AK$7="",0,IF(SUM($W$80:AK$80)-SUM(ФМ_усл!$W$89:AK$89)&gt;=0,0,-(SUM($W$80:AK$80)-SUM(ФМ_усл!$W$89:AK$89))))</f>
        <v>0</v>
      </c>
      <c r="AL142" s="158">
        <f>IF(AL$7="",0,IF(SUM($W$80:AL$80)-SUM(ФМ_усл!$W$89:AL$89)&gt;=0,0,-(SUM($W$80:AL$80)-SUM(ФМ_усл!$W$89:AL$89))))</f>
        <v>0</v>
      </c>
      <c r="AM142" s="158">
        <f>IF(AM$7="",0,IF(SUM($W$80:AM$80)-SUM(ФМ_усл!$W$89:AM$89)&gt;=0,0,-(SUM($W$80:AM$80)-SUM(ФМ_усл!$W$89:AM$89))))</f>
        <v>0</v>
      </c>
      <c r="AN142" s="158">
        <f>IF(AN$7="",0,IF(SUM($W$80:AN$80)-SUM(ФМ_усл!$W$89:AN$89)&gt;=0,0,-(SUM($W$80:AN$80)-SUM(ФМ_усл!$W$89:AN$89))))</f>
        <v>0</v>
      </c>
      <c r="AO142" s="158">
        <f>IF(AO$7="",0,IF(SUM($W$80:AO$80)-SUM(ФМ_усл!$W$89:AO$89)&gt;=0,0,-(SUM($W$80:AO$80)-SUM(ФМ_усл!$W$89:AO$89))))</f>
        <v>0</v>
      </c>
      <c r="AP142" s="158">
        <f>IF(AP$7="",0,IF(SUM($W$80:AP$80)-SUM(ФМ_усл!$W$89:AP$89)&gt;=0,0,-(SUM($W$80:AP$80)-SUM(ФМ_усл!$W$89:AP$89))))</f>
        <v>0</v>
      </c>
      <c r="AQ142" s="158">
        <f>IF(AQ$7="",0,IF(SUM($W$80:AQ$80)-SUM(ФМ_усл!$W$89:AQ$89)&gt;=0,0,-(SUM($W$80:AQ$80)-SUM(ФМ_усл!$W$89:AQ$89))))</f>
        <v>0</v>
      </c>
      <c r="AR142" s="158">
        <f>IF(AR$7="",0,IF(SUM($W$80:AR$80)-SUM(ФМ_усл!$W$89:AR$89)&gt;=0,0,-(SUM($W$80:AR$80)-SUM(ФМ_усл!$W$89:AR$89))))</f>
        <v>0</v>
      </c>
      <c r="AS142" s="158">
        <f>IF(AS$7="",0,IF(SUM($W$80:AS$80)-SUM(ФМ_усл!$W$89:AS$89)&gt;=0,0,-(SUM($W$80:AS$80)-SUM(ФМ_усл!$W$89:AS$89))))</f>
        <v>0</v>
      </c>
      <c r="AT142" s="158">
        <f>IF(AT$7="",0,IF(SUM($W$80:AT$80)-SUM(ФМ_усл!$W$89:AT$89)&gt;=0,0,-(SUM($W$80:AT$80)-SUM(ФМ_усл!$W$89:AT$89))))</f>
        <v>0</v>
      </c>
      <c r="AU142" s="158">
        <f>IF(AU$7="",0,IF(SUM($W$80:AU$80)-SUM(ФМ_усл!$W$89:AU$89)&gt;=0,0,-(SUM($W$80:AU$80)-SUM(ФМ_усл!$W$89:AU$89))))</f>
        <v>0</v>
      </c>
      <c r="AV142" s="94"/>
      <c r="AW142" s="89"/>
    </row>
    <row r="143" spans="1:49" s="95" customFormat="1" x14ac:dyDescent="0.25">
      <c r="A143" s="89"/>
      <c r="B143" s="89"/>
      <c r="C143" s="89"/>
      <c r="D143" s="89"/>
      <c r="E143" s="124"/>
      <c r="F143" s="89"/>
      <c r="G143" s="167" t="str">
        <f t="shared" si="23"/>
        <v>BS</v>
      </c>
      <c r="H143" s="152" t="str">
        <f>KPI!$E$189</f>
        <v>кред. задолж-ть за подрядные работы</v>
      </c>
      <c r="I143" s="88"/>
      <c r="J143" s="88"/>
      <c r="K143" s="154" t="str">
        <f>IF(H143="","",INDEX(KPI!$H:$H,SUMIFS(KPI!$C:$C,KPI!$E:$E,H143)))</f>
        <v>тыс.руб.</v>
      </c>
      <c r="L143" s="148"/>
      <c r="M143" s="149"/>
      <c r="N143" s="149"/>
      <c r="O143" s="149"/>
      <c r="P143" s="88"/>
      <c r="Q143" s="88"/>
      <c r="R143" s="156">
        <f t="shared" si="30"/>
        <v>0</v>
      </c>
      <c r="S143" s="88"/>
      <c r="T143" s="156">
        <f t="shared" si="31"/>
        <v>0</v>
      </c>
      <c r="U143" s="88"/>
      <c r="V143" s="88"/>
      <c r="W143" s="150"/>
      <c r="X143" s="158">
        <f>IF(X$7="",0,IF(SUM($W$81:X$81)-SUM(ФМ_усл!$W$94:X$94)&gt;=0,0,-(SUM($W$81:X$81)-SUM(ФМ_усл!$W$94:X$94))))</f>
        <v>0</v>
      </c>
      <c r="Y143" s="158">
        <f>IF(Y$7="",0,IF(SUM($W$81:Y$81)-SUM(ФМ_усл!$W$94:Y$94)&gt;=0,0,-(SUM($W$81:Y$81)-SUM(ФМ_усл!$W$94:Y$94))))</f>
        <v>0</v>
      </c>
      <c r="Z143" s="158">
        <f>IF(Z$7="",0,IF(SUM($W$81:Z$81)-SUM(ФМ_усл!$W$94:Z$94)&gt;=0,0,-(SUM($W$81:Z$81)-SUM(ФМ_усл!$W$94:Z$94))))</f>
        <v>0</v>
      </c>
      <c r="AA143" s="158">
        <f>IF(AA$7="",0,IF(SUM($W$81:AA$81)-SUM(ФМ_усл!$W$94:AA$94)&gt;=0,0,-(SUM($W$81:AA$81)-SUM(ФМ_усл!$W$94:AA$94))))</f>
        <v>0</v>
      </c>
      <c r="AB143" s="158">
        <f>IF(AB$7="",0,IF(SUM($W$81:AB$81)-SUM(ФМ_усл!$W$94:AB$94)&gt;=0,0,-(SUM($W$81:AB$81)-SUM(ФМ_усл!$W$94:AB$94))))</f>
        <v>0</v>
      </c>
      <c r="AC143" s="158">
        <f>IF(AC$7="",0,IF(SUM($W$81:AC$81)-SUM(ФМ_усл!$W$94:AC$94)&gt;=0,0,-(SUM($W$81:AC$81)-SUM(ФМ_усл!$W$94:AC$94))))</f>
        <v>0</v>
      </c>
      <c r="AD143" s="158">
        <f>IF(AD$7="",0,IF(SUM($W$81:AD$81)-SUM(ФМ_усл!$W$94:AD$94)&gt;=0,0,-(SUM($W$81:AD$81)-SUM(ФМ_усл!$W$94:AD$94))))</f>
        <v>0</v>
      </c>
      <c r="AE143" s="158">
        <f>IF(AE$7="",0,IF(SUM($W$81:AE$81)-SUM(ФМ_усл!$W$94:AE$94)&gt;=0,0,-(SUM($W$81:AE$81)-SUM(ФМ_усл!$W$94:AE$94))))</f>
        <v>0</v>
      </c>
      <c r="AF143" s="158">
        <f>IF(AF$7="",0,IF(SUM($W$81:AF$81)-SUM(ФМ_усл!$W$94:AF$94)&gt;=0,0,-(SUM($W$81:AF$81)-SUM(ФМ_усл!$W$94:AF$94))))</f>
        <v>0</v>
      </c>
      <c r="AG143" s="158">
        <f>IF(AG$7="",0,IF(SUM($W$81:AG$81)-SUM(ФМ_усл!$W$94:AG$94)&gt;=0,0,-(SUM($W$81:AG$81)-SUM(ФМ_усл!$W$94:AG$94))))</f>
        <v>0</v>
      </c>
      <c r="AH143" s="158">
        <f>IF(AH$7="",0,IF(SUM($W$81:AH$81)-SUM(ФМ_усл!$W$94:AH$94)&gt;=0,0,-(SUM($W$81:AH$81)-SUM(ФМ_усл!$W$94:AH$94))))</f>
        <v>0</v>
      </c>
      <c r="AI143" s="158">
        <f>IF(AI$7="",0,IF(SUM($W$81:AI$81)-SUM(ФМ_усл!$W$94:AI$94)&gt;=0,0,-(SUM($W$81:AI$81)-SUM(ФМ_усл!$W$94:AI$94))))</f>
        <v>0</v>
      </c>
      <c r="AJ143" s="158">
        <f>IF(AJ$7="",0,IF(SUM($W$81:AJ$81)-SUM(ФМ_усл!$W$94:AJ$94)&gt;=0,0,-(SUM($W$81:AJ$81)-SUM(ФМ_усл!$W$94:AJ$94))))</f>
        <v>0</v>
      </c>
      <c r="AK143" s="158">
        <f>IF(AK$7="",0,IF(SUM($W$81:AK$81)-SUM(ФМ_усл!$W$94:AK$94)&gt;=0,0,-(SUM($W$81:AK$81)-SUM(ФМ_усл!$W$94:AK$94))))</f>
        <v>0</v>
      </c>
      <c r="AL143" s="158">
        <f>IF(AL$7="",0,IF(SUM($W$81:AL$81)-SUM(ФМ_усл!$W$94:AL$94)&gt;=0,0,-(SUM($W$81:AL$81)-SUM(ФМ_усл!$W$94:AL$94))))</f>
        <v>0</v>
      </c>
      <c r="AM143" s="158">
        <f>IF(AM$7="",0,IF(SUM($W$81:AM$81)-SUM(ФМ_усл!$W$94:AM$94)&gt;=0,0,-(SUM($W$81:AM$81)-SUM(ФМ_усл!$W$94:AM$94))))</f>
        <v>0</v>
      </c>
      <c r="AN143" s="158">
        <f>IF(AN$7="",0,IF(SUM($W$81:AN$81)-SUM(ФМ_усл!$W$94:AN$94)&gt;=0,0,-(SUM($W$81:AN$81)-SUM(ФМ_усл!$W$94:AN$94))))</f>
        <v>0</v>
      </c>
      <c r="AO143" s="158">
        <f>IF(AO$7="",0,IF(SUM($W$81:AO$81)-SUM(ФМ_усл!$W$94:AO$94)&gt;=0,0,-(SUM($W$81:AO$81)-SUM(ФМ_усл!$W$94:AO$94))))</f>
        <v>0</v>
      </c>
      <c r="AP143" s="158">
        <f>IF(AP$7="",0,IF(SUM($W$81:AP$81)-SUM(ФМ_усл!$W$94:AP$94)&gt;=0,0,-(SUM($W$81:AP$81)-SUM(ФМ_усл!$W$94:AP$94))))</f>
        <v>0</v>
      </c>
      <c r="AQ143" s="158">
        <f>IF(AQ$7="",0,IF(SUM($W$81:AQ$81)-SUM(ФМ_усл!$W$94:AQ$94)&gt;=0,0,-(SUM($W$81:AQ$81)-SUM(ФМ_усл!$W$94:AQ$94))))</f>
        <v>0</v>
      </c>
      <c r="AR143" s="158">
        <f>IF(AR$7="",0,IF(SUM($W$81:AR$81)-SUM(ФМ_усл!$W$94:AR$94)&gt;=0,0,-(SUM($W$81:AR$81)-SUM(ФМ_усл!$W$94:AR$94))))</f>
        <v>0</v>
      </c>
      <c r="AS143" s="158">
        <f>IF(AS$7="",0,IF(SUM($W$81:AS$81)-SUM(ФМ_усл!$W$94:AS$94)&gt;=0,0,-(SUM($W$81:AS$81)-SUM(ФМ_усл!$W$94:AS$94))))</f>
        <v>0</v>
      </c>
      <c r="AT143" s="158">
        <f>IF(AT$7="",0,IF(SUM($W$81:AT$81)-SUM(ФМ_усл!$W$94:AT$94)&gt;=0,0,-(SUM($W$81:AT$81)-SUM(ФМ_усл!$W$94:AT$94))))</f>
        <v>0</v>
      </c>
      <c r="AU143" s="158">
        <f>IF(AU$7="",0,IF(SUM($W$81:AU$81)-SUM(ФМ_усл!$W$94:AU$94)&gt;=0,0,-(SUM($W$81:AU$81)-SUM(ФМ_усл!$W$94:AU$94))))</f>
        <v>0</v>
      </c>
      <c r="AV143" s="94"/>
      <c r="AW143" s="89"/>
    </row>
    <row r="144" spans="1:49" s="95" customFormat="1" x14ac:dyDescent="0.25">
      <c r="A144" s="89"/>
      <c r="B144" s="89"/>
      <c r="C144" s="89"/>
      <c r="D144" s="89"/>
      <c r="E144" s="124"/>
      <c r="F144" s="89"/>
      <c r="G144" s="167" t="str">
        <f t="shared" si="23"/>
        <v>BS</v>
      </c>
      <c r="H144" s="152" t="str">
        <f>KPI!$E$190</f>
        <v>кред. задолж-ть за оборудование</v>
      </c>
      <c r="I144" s="88"/>
      <c r="J144" s="88"/>
      <c r="K144" s="154" t="str">
        <f>IF(H144="","",INDEX(KPI!$H:$H,SUMIFS(KPI!$C:$C,KPI!$E:$E,H144)))</f>
        <v>тыс.руб.</v>
      </c>
      <c r="L144" s="148"/>
      <c r="M144" s="149"/>
      <c r="N144" s="149"/>
      <c r="O144" s="149"/>
      <c r="P144" s="88"/>
      <c r="Q144" s="88"/>
      <c r="R144" s="156">
        <f t="shared" si="30"/>
        <v>0</v>
      </c>
      <c r="S144" s="88"/>
      <c r="T144" s="156">
        <f t="shared" si="31"/>
        <v>0</v>
      </c>
      <c r="U144" s="88"/>
      <c r="V144" s="88"/>
      <c r="W144" s="150"/>
      <c r="X144" s="158">
        <f>IF(X$7="",0,IF(SUM($W$84:X$84)-SUM(ФМ_усл!$W$105:X$105)&gt;=0,0,-(SUM($W$84:X$84)-SUM(ФМ_усл!$W$105:X$105))))</f>
        <v>0</v>
      </c>
      <c r="Y144" s="158">
        <f>IF(Y$7="",0,IF(SUM($W$84:Y$84)-SUM(ФМ_усл!$W$105:Y$105)&gt;=0,0,-(SUM($W$84:Y$84)-SUM(ФМ_усл!$W$105:Y$105))))</f>
        <v>0</v>
      </c>
      <c r="Z144" s="158">
        <f>IF(Z$7="",0,IF(SUM($W$84:Z$84)-SUM(ФМ_усл!$W$105:Z$105)&gt;=0,0,-(SUM($W$84:Z$84)-SUM(ФМ_усл!$W$105:Z$105))))</f>
        <v>0</v>
      </c>
      <c r="AA144" s="158">
        <f>IF(AA$7="",0,IF(SUM($W$84:AA$84)-SUM(ФМ_усл!$W$105:AA$105)&gt;=0,0,-(SUM($W$84:AA$84)-SUM(ФМ_усл!$W$105:AA$105))))</f>
        <v>0</v>
      </c>
      <c r="AB144" s="158">
        <f>IF(AB$7="",0,IF(SUM($W$84:AB$84)-SUM(ФМ_усл!$W$105:AB$105)&gt;=0,0,-(SUM($W$84:AB$84)-SUM(ФМ_усл!$W$105:AB$105))))</f>
        <v>0</v>
      </c>
      <c r="AC144" s="158">
        <f>IF(AC$7="",0,IF(SUM($W$84:AC$84)-SUM(ФМ_усл!$W$105:AC$105)&gt;=0,0,-(SUM($W$84:AC$84)-SUM(ФМ_усл!$W$105:AC$105))))</f>
        <v>0</v>
      </c>
      <c r="AD144" s="158">
        <f>IF(AD$7="",0,IF(SUM($W$84:AD$84)-SUM(ФМ_усл!$W$105:AD$105)&gt;=0,0,-(SUM($W$84:AD$84)-SUM(ФМ_усл!$W$105:AD$105))))</f>
        <v>0</v>
      </c>
      <c r="AE144" s="158">
        <f>IF(AE$7="",0,IF(SUM($W$84:AE$84)-SUM(ФМ_усл!$W$105:AE$105)&gt;=0,0,-(SUM($W$84:AE$84)-SUM(ФМ_усл!$W$105:AE$105))))</f>
        <v>0</v>
      </c>
      <c r="AF144" s="158">
        <f>IF(AF$7="",0,IF(SUM($W$84:AF$84)-SUM(ФМ_усл!$W$105:AF$105)&gt;=0,0,-(SUM($W$84:AF$84)-SUM(ФМ_усл!$W$105:AF$105))))</f>
        <v>0</v>
      </c>
      <c r="AG144" s="158">
        <f>IF(AG$7="",0,IF(SUM($W$84:AG$84)-SUM(ФМ_усл!$W$105:AG$105)&gt;=0,0,-(SUM($W$84:AG$84)-SUM(ФМ_усл!$W$105:AG$105))))</f>
        <v>0</v>
      </c>
      <c r="AH144" s="158">
        <f>IF(AH$7="",0,IF(SUM($W$84:AH$84)-SUM(ФМ_усл!$W$105:AH$105)&gt;=0,0,-(SUM($W$84:AH$84)-SUM(ФМ_усл!$W$105:AH$105))))</f>
        <v>0</v>
      </c>
      <c r="AI144" s="158">
        <f>IF(AI$7="",0,IF(SUM($W$84:AI$84)-SUM(ФМ_усл!$W$105:AI$105)&gt;=0,0,-(SUM($W$84:AI$84)-SUM(ФМ_усл!$W$105:AI$105))))</f>
        <v>0</v>
      </c>
      <c r="AJ144" s="158">
        <f>IF(AJ$7="",0,IF(SUM($W$84:AJ$84)-SUM(ФМ_усл!$W$105:AJ$105)&gt;=0,0,-(SUM($W$84:AJ$84)-SUM(ФМ_усл!$W$105:AJ$105))))</f>
        <v>0</v>
      </c>
      <c r="AK144" s="158">
        <f>IF(AK$7="",0,IF(SUM($W$84:AK$84)-SUM(ФМ_усл!$W$105:AK$105)&gt;=0,0,-(SUM($W$84:AK$84)-SUM(ФМ_усл!$W$105:AK$105))))</f>
        <v>0</v>
      </c>
      <c r="AL144" s="158">
        <f>IF(AL$7="",0,IF(SUM($W$84:AL$84)-SUM(ФМ_усл!$W$105:AL$105)&gt;=0,0,-(SUM($W$84:AL$84)-SUM(ФМ_усл!$W$105:AL$105))))</f>
        <v>0</v>
      </c>
      <c r="AM144" s="158">
        <f>IF(AM$7="",0,IF(SUM($W$84:AM$84)-SUM(ФМ_усл!$W$105:AM$105)&gt;=0,0,-(SUM($W$84:AM$84)-SUM(ФМ_усл!$W$105:AM$105))))</f>
        <v>0</v>
      </c>
      <c r="AN144" s="158">
        <f>IF(AN$7="",0,IF(SUM($W$84:AN$84)-SUM(ФМ_усл!$W$105:AN$105)&gt;=0,0,-(SUM($W$84:AN$84)-SUM(ФМ_усл!$W$105:AN$105))))</f>
        <v>0</v>
      </c>
      <c r="AO144" s="158">
        <f>IF(AO$7="",0,IF(SUM($W$84:AO$84)-SUM(ФМ_усл!$W$105:AO$105)&gt;=0,0,-(SUM($W$84:AO$84)-SUM(ФМ_усл!$W$105:AO$105))))</f>
        <v>0</v>
      </c>
      <c r="AP144" s="158">
        <f>IF(AP$7="",0,IF(SUM($W$84:AP$84)-SUM(ФМ_усл!$W$105:AP$105)&gt;=0,0,-(SUM($W$84:AP$84)-SUM(ФМ_усл!$W$105:AP$105))))</f>
        <v>0</v>
      </c>
      <c r="AQ144" s="158">
        <f>IF(AQ$7="",0,IF(SUM($W$84:AQ$84)-SUM(ФМ_усл!$W$105:AQ$105)&gt;=0,0,-(SUM($W$84:AQ$84)-SUM(ФМ_усл!$W$105:AQ$105))))</f>
        <v>0</v>
      </c>
      <c r="AR144" s="158">
        <f>IF(AR$7="",0,IF(SUM($W$84:AR$84)-SUM(ФМ_усл!$W$105:AR$105)&gt;=0,0,-(SUM($W$84:AR$84)-SUM(ФМ_усл!$W$105:AR$105))))</f>
        <v>0</v>
      </c>
      <c r="AS144" s="158">
        <f>IF(AS$7="",0,IF(SUM($W$84:AS$84)-SUM(ФМ_усл!$W$105:AS$105)&gt;=0,0,-(SUM($W$84:AS$84)-SUM(ФМ_усл!$W$105:AS$105))))</f>
        <v>0</v>
      </c>
      <c r="AT144" s="158">
        <f>IF(AT$7="",0,IF(SUM($W$84:AT$84)-SUM(ФМ_усл!$W$105:AT$105)&gt;=0,0,-(SUM($W$84:AT$84)-SUM(ФМ_усл!$W$105:AT$105))))</f>
        <v>0</v>
      </c>
      <c r="AU144" s="158">
        <f>IF(AU$7="",0,IF(SUM($W$84:AU$84)-SUM(ФМ_усл!$W$105:AU$105)&gt;=0,0,-(SUM($W$84:AU$84)-SUM(ФМ_усл!$W$105:AU$105))))</f>
        <v>0</v>
      </c>
      <c r="AV144" s="94"/>
      <c r="AW144" s="89"/>
    </row>
    <row r="145" spans="1:49" s="95" customFormat="1" x14ac:dyDescent="0.25">
      <c r="A145" s="89"/>
      <c r="B145" s="89"/>
      <c r="C145" s="89"/>
      <c r="D145" s="89"/>
      <c r="E145" s="124"/>
      <c r="F145" s="89"/>
      <c r="G145" s="167" t="str">
        <f t="shared" si="23"/>
        <v>BS</v>
      </c>
      <c r="H145" s="152" t="str">
        <f>KPI!$E$191</f>
        <v>кред. задолж-ть по ФОТ</v>
      </c>
      <c r="I145" s="88"/>
      <c r="J145" s="88"/>
      <c r="K145" s="154" t="str">
        <f>IF(H145="","",INDEX(KPI!$H:$H,SUMIFS(KPI!$C:$C,KPI!$E:$E,H145)))</f>
        <v>тыс.руб.</v>
      </c>
      <c r="L145" s="148"/>
      <c r="M145" s="149"/>
      <c r="N145" s="149"/>
      <c r="O145" s="149"/>
      <c r="P145" s="88"/>
      <c r="Q145" s="88"/>
      <c r="R145" s="156">
        <f t="shared" si="30"/>
        <v>0</v>
      </c>
      <c r="S145" s="88"/>
      <c r="T145" s="156">
        <f t="shared" si="31"/>
        <v>0</v>
      </c>
      <c r="U145" s="88"/>
      <c r="V145" s="88"/>
      <c r="W145" s="150"/>
      <c r="X145" s="158">
        <f>IF(X$7="",0,IF(SUM($W$82:X$82)-SUM(ФМ_усл!$W$97:X$97)&gt;=0,0,-(SUM($W$82:X$82)-SUM(ФМ_усл!$W$97:X$97))))</f>
        <v>0</v>
      </c>
      <c r="Y145" s="158">
        <f>IF(Y$7="",0,IF(SUM($W$82:Y$82)-SUM(ФМ_усл!$W$97:Y$97)&gt;=0,0,-(SUM($W$82:Y$82)-SUM(ФМ_усл!$W$97:Y$97))))</f>
        <v>0</v>
      </c>
      <c r="Z145" s="158">
        <f>IF(Z$7="",0,IF(SUM($W$82:Z$82)-SUM(ФМ_усл!$W$97:Z$97)&gt;=0,0,-(SUM($W$82:Z$82)-SUM(ФМ_усл!$W$97:Z$97))))</f>
        <v>0</v>
      </c>
      <c r="AA145" s="158">
        <f>IF(AA$7="",0,IF(SUM($W$82:AA$82)-SUM(ФМ_усл!$W$97:AA$97)&gt;=0,0,-(SUM($W$82:AA$82)-SUM(ФМ_усл!$W$97:AA$97))))</f>
        <v>0</v>
      </c>
      <c r="AB145" s="158">
        <f>IF(AB$7="",0,IF(SUM($W$82:AB$82)-SUM(ФМ_усл!$W$97:AB$97)&gt;=0,0,-(SUM($W$82:AB$82)-SUM(ФМ_усл!$W$97:AB$97))))</f>
        <v>0</v>
      </c>
      <c r="AC145" s="158">
        <f>IF(AC$7="",0,IF(SUM($W$82:AC$82)-SUM(ФМ_усл!$W$97:AC$97)&gt;=0,0,-(SUM($W$82:AC$82)-SUM(ФМ_усл!$W$97:AC$97))))</f>
        <v>0</v>
      </c>
      <c r="AD145" s="158">
        <f>IF(AD$7="",0,IF(SUM($W$82:AD$82)-SUM(ФМ_усл!$W$97:AD$97)&gt;=0,0,-(SUM($W$82:AD$82)-SUM(ФМ_усл!$W$97:AD$97))))</f>
        <v>0</v>
      </c>
      <c r="AE145" s="158">
        <f>IF(AE$7="",0,IF(SUM($W$82:AE$82)-SUM(ФМ_усл!$W$97:AE$97)&gt;=0,0,-(SUM($W$82:AE$82)-SUM(ФМ_усл!$W$97:AE$97))))</f>
        <v>0</v>
      </c>
      <c r="AF145" s="158">
        <f>IF(AF$7="",0,IF(SUM($W$82:AF$82)-SUM(ФМ_усл!$W$97:AF$97)&gt;=0,0,-(SUM($W$82:AF$82)-SUM(ФМ_усл!$W$97:AF$97))))</f>
        <v>0</v>
      </c>
      <c r="AG145" s="158">
        <f>IF(AG$7="",0,IF(SUM($W$82:AG$82)-SUM(ФМ_усл!$W$97:AG$97)&gt;=0,0,-(SUM($W$82:AG$82)-SUM(ФМ_усл!$W$97:AG$97))))</f>
        <v>0</v>
      </c>
      <c r="AH145" s="158">
        <f>IF(AH$7="",0,IF(SUM($W$82:AH$82)-SUM(ФМ_усл!$W$97:AH$97)&gt;=0,0,-(SUM($W$82:AH$82)-SUM(ФМ_усл!$W$97:AH$97))))</f>
        <v>0</v>
      </c>
      <c r="AI145" s="158">
        <f>IF(AI$7="",0,IF(SUM($W$82:AI$82)-SUM(ФМ_усл!$W$97:AI$97)&gt;=0,0,-(SUM($W$82:AI$82)-SUM(ФМ_усл!$W$97:AI$97))))</f>
        <v>0</v>
      </c>
      <c r="AJ145" s="158">
        <f>IF(AJ$7="",0,IF(SUM($W$82:AJ$82)-SUM(ФМ_усл!$W$97:AJ$97)&gt;=0,0,-(SUM($W$82:AJ$82)-SUM(ФМ_усл!$W$97:AJ$97))))</f>
        <v>0</v>
      </c>
      <c r="AK145" s="158">
        <f>IF(AK$7="",0,IF(SUM($W$82:AK$82)-SUM(ФМ_усл!$W$97:AK$97)&gt;=0,0,-(SUM($W$82:AK$82)-SUM(ФМ_усл!$W$97:AK$97))))</f>
        <v>0</v>
      </c>
      <c r="AL145" s="158">
        <f>IF(AL$7="",0,IF(SUM($W$82:AL$82)-SUM(ФМ_усл!$W$97:AL$97)&gt;=0,0,-(SUM($W$82:AL$82)-SUM(ФМ_усл!$W$97:AL$97))))</f>
        <v>0</v>
      </c>
      <c r="AM145" s="158">
        <f>IF(AM$7="",0,IF(SUM($W$82:AM$82)-SUM(ФМ_усл!$W$97:AM$97)&gt;=0,0,-(SUM($W$82:AM$82)-SUM(ФМ_усл!$W$97:AM$97))))</f>
        <v>0</v>
      </c>
      <c r="AN145" s="158">
        <f>IF(AN$7="",0,IF(SUM($W$82:AN$82)-SUM(ФМ_усл!$W$97:AN$97)&gt;=0,0,-(SUM($W$82:AN$82)-SUM(ФМ_усл!$W$97:AN$97))))</f>
        <v>0</v>
      </c>
      <c r="AO145" s="158">
        <f>IF(AO$7="",0,IF(SUM($W$82:AO$82)-SUM(ФМ_усл!$W$97:AO$97)&gt;=0,0,-(SUM($W$82:AO$82)-SUM(ФМ_усл!$W$97:AO$97))))</f>
        <v>0</v>
      </c>
      <c r="AP145" s="158">
        <f>IF(AP$7="",0,IF(SUM($W$82:AP$82)-SUM(ФМ_усл!$W$97:AP$97)&gt;=0,0,-(SUM($W$82:AP$82)-SUM(ФМ_усл!$W$97:AP$97))))</f>
        <v>0</v>
      </c>
      <c r="AQ145" s="158">
        <f>IF(AQ$7="",0,IF(SUM($W$82:AQ$82)-SUM(ФМ_усл!$W$97:AQ$97)&gt;=0,0,-(SUM($W$82:AQ$82)-SUM(ФМ_усл!$W$97:AQ$97))))</f>
        <v>0</v>
      </c>
      <c r="AR145" s="158">
        <f>IF(AR$7="",0,IF(SUM($W$82:AR$82)-SUM(ФМ_усл!$W$97:AR$97)&gt;=0,0,-(SUM($W$82:AR$82)-SUM(ФМ_усл!$W$97:AR$97))))</f>
        <v>0</v>
      </c>
      <c r="AS145" s="158">
        <f>IF(AS$7="",0,IF(SUM($W$82:AS$82)-SUM(ФМ_усл!$W$97:AS$97)&gt;=0,0,-(SUM($W$82:AS$82)-SUM(ФМ_усл!$W$97:AS$97))))</f>
        <v>0</v>
      </c>
      <c r="AT145" s="158">
        <f>IF(AT$7="",0,IF(SUM($W$82:AT$82)-SUM(ФМ_усл!$W$97:AT$97)&gt;=0,0,-(SUM($W$82:AT$82)-SUM(ФМ_усл!$W$97:AT$97))))</f>
        <v>0</v>
      </c>
      <c r="AU145" s="158">
        <f>IF(AU$7="",0,IF(SUM($W$82:AU$82)-SUM(ФМ_усл!$W$97:AU$97)&gt;=0,0,-(SUM($W$82:AU$82)-SUM(ФМ_усл!$W$97:AU$97))))</f>
        <v>0</v>
      </c>
      <c r="AV145" s="94"/>
      <c r="AW145" s="89"/>
    </row>
    <row r="146" spans="1:49" s="95" customFormat="1" x14ac:dyDescent="0.25">
      <c r="A146" s="89"/>
      <c r="B146" s="89"/>
      <c r="C146" s="89"/>
      <c r="D146" s="89"/>
      <c r="E146" s="124"/>
      <c r="F146" s="89"/>
      <c r="G146" s="167" t="str">
        <f t="shared" si="23"/>
        <v>BS</v>
      </c>
      <c r="H146" s="152" t="str">
        <f>KPI!$E$192</f>
        <v>кред. задолж-ть в соцфонды</v>
      </c>
      <c r="I146" s="88"/>
      <c r="J146" s="88"/>
      <c r="K146" s="154" t="str">
        <f>IF(H146="","",INDEX(KPI!$H:$H,SUMIFS(KPI!$C:$C,KPI!$E:$E,H146)))</f>
        <v>тыс.руб.</v>
      </c>
      <c r="L146" s="148"/>
      <c r="M146" s="149"/>
      <c r="N146" s="149"/>
      <c r="O146" s="149"/>
      <c r="P146" s="88"/>
      <c r="Q146" s="88"/>
      <c r="R146" s="156">
        <f t="shared" si="30"/>
        <v>0</v>
      </c>
      <c r="S146" s="88"/>
      <c r="T146" s="156">
        <f t="shared" si="31"/>
        <v>0</v>
      </c>
      <c r="U146" s="88"/>
      <c r="V146" s="88"/>
      <c r="W146" s="150"/>
      <c r="X146" s="158">
        <f>IF(X$7="",0,IF(SUM($W$83:X$83)-SUM(ФМ_усл!$W$100:X$100)&gt;=0,0,-(SUM($W$83:X$83)-SUM(ФМ_усл!$W$100:X$100))))</f>
        <v>0</v>
      </c>
      <c r="Y146" s="158">
        <f>IF(Y$7="",0,IF(SUM($W$83:Y$83)-SUM(ФМ_усл!$W$100:Y$100)&gt;=0,0,-(SUM($W$83:Y$83)-SUM(ФМ_усл!$W$100:Y$100))))</f>
        <v>0</v>
      </c>
      <c r="Z146" s="158">
        <f>IF(Z$7="",0,IF(SUM($W$83:Z$83)-SUM(ФМ_усл!$W$100:Z$100)&gt;=0,0,-(SUM($W$83:Z$83)-SUM(ФМ_усл!$W$100:Z$100))))</f>
        <v>0</v>
      </c>
      <c r="AA146" s="158">
        <f>IF(AA$7="",0,IF(SUM($W$83:AA$83)-SUM(ФМ_усл!$W$100:AA$100)&gt;=0,0,-(SUM($W$83:AA$83)-SUM(ФМ_усл!$W$100:AA$100))))</f>
        <v>0</v>
      </c>
      <c r="AB146" s="158">
        <f>IF(AB$7="",0,IF(SUM($W$83:AB$83)-SUM(ФМ_усл!$W$100:AB$100)&gt;=0,0,-(SUM($W$83:AB$83)-SUM(ФМ_усл!$W$100:AB$100))))</f>
        <v>0</v>
      </c>
      <c r="AC146" s="158">
        <f>IF(AC$7="",0,IF(SUM($W$83:AC$83)-SUM(ФМ_усл!$W$100:AC$100)&gt;=0,0,-(SUM($W$83:AC$83)-SUM(ФМ_усл!$W$100:AC$100))))</f>
        <v>0</v>
      </c>
      <c r="AD146" s="158">
        <f>IF(AD$7="",0,IF(SUM($W$83:AD$83)-SUM(ФМ_усл!$W$100:AD$100)&gt;=0,0,-(SUM($W$83:AD$83)-SUM(ФМ_усл!$W$100:AD$100))))</f>
        <v>0</v>
      </c>
      <c r="AE146" s="158">
        <f>IF(AE$7="",0,IF(SUM($W$83:AE$83)-SUM(ФМ_усл!$W$100:AE$100)&gt;=0,0,-(SUM($W$83:AE$83)-SUM(ФМ_усл!$W$100:AE$100))))</f>
        <v>0</v>
      </c>
      <c r="AF146" s="158">
        <f>IF(AF$7="",0,IF(SUM($W$83:AF$83)-SUM(ФМ_усл!$W$100:AF$100)&gt;=0,0,-(SUM($W$83:AF$83)-SUM(ФМ_усл!$W$100:AF$100))))</f>
        <v>0</v>
      </c>
      <c r="AG146" s="158">
        <f>IF(AG$7="",0,IF(SUM($W$83:AG$83)-SUM(ФМ_усл!$W$100:AG$100)&gt;=0,0,-(SUM($W$83:AG$83)-SUM(ФМ_усл!$W$100:AG$100))))</f>
        <v>0</v>
      </c>
      <c r="AH146" s="158">
        <f>IF(AH$7="",0,IF(SUM($W$83:AH$83)-SUM(ФМ_усл!$W$100:AH$100)&gt;=0,0,-(SUM($W$83:AH$83)-SUM(ФМ_усл!$W$100:AH$100))))</f>
        <v>0</v>
      </c>
      <c r="AI146" s="158">
        <f>IF(AI$7="",0,IF(SUM($W$83:AI$83)-SUM(ФМ_усл!$W$100:AI$100)&gt;=0,0,-(SUM($W$83:AI$83)-SUM(ФМ_усл!$W$100:AI$100))))</f>
        <v>0</v>
      </c>
      <c r="AJ146" s="158">
        <f>IF(AJ$7="",0,IF(SUM($W$83:AJ$83)-SUM(ФМ_усл!$W$100:AJ$100)&gt;=0,0,-(SUM($W$83:AJ$83)-SUM(ФМ_усл!$W$100:AJ$100))))</f>
        <v>0</v>
      </c>
      <c r="AK146" s="158">
        <f>IF(AK$7="",0,IF(SUM($W$83:AK$83)-SUM(ФМ_усл!$W$100:AK$100)&gt;=0,0,-(SUM($W$83:AK$83)-SUM(ФМ_усл!$W$100:AK$100))))</f>
        <v>0</v>
      </c>
      <c r="AL146" s="158">
        <f>IF(AL$7="",0,IF(SUM($W$83:AL$83)-SUM(ФМ_усл!$W$100:AL$100)&gt;=0,0,-(SUM($W$83:AL$83)-SUM(ФМ_усл!$W$100:AL$100))))</f>
        <v>0</v>
      </c>
      <c r="AM146" s="158">
        <f>IF(AM$7="",0,IF(SUM($W$83:AM$83)-SUM(ФМ_усл!$W$100:AM$100)&gt;=0,0,-(SUM($W$83:AM$83)-SUM(ФМ_усл!$W$100:AM$100))))</f>
        <v>0</v>
      </c>
      <c r="AN146" s="158">
        <f>IF(AN$7="",0,IF(SUM($W$83:AN$83)-SUM(ФМ_усл!$W$100:AN$100)&gt;=0,0,-(SUM($W$83:AN$83)-SUM(ФМ_усл!$W$100:AN$100))))</f>
        <v>0</v>
      </c>
      <c r="AO146" s="158">
        <f>IF(AO$7="",0,IF(SUM($W$83:AO$83)-SUM(ФМ_усл!$W$100:AO$100)&gt;=0,0,-(SUM($W$83:AO$83)-SUM(ФМ_усл!$W$100:AO$100))))</f>
        <v>0</v>
      </c>
      <c r="AP146" s="158">
        <f>IF(AP$7="",0,IF(SUM($W$83:AP$83)-SUM(ФМ_усл!$W$100:AP$100)&gt;=0,0,-(SUM($W$83:AP$83)-SUM(ФМ_усл!$W$100:AP$100))))</f>
        <v>0</v>
      </c>
      <c r="AQ146" s="158">
        <f>IF(AQ$7="",0,IF(SUM($W$83:AQ$83)-SUM(ФМ_усл!$W$100:AQ$100)&gt;=0,0,-(SUM($W$83:AQ$83)-SUM(ФМ_усл!$W$100:AQ$100))))</f>
        <v>0</v>
      </c>
      <c r="AR146" s="158">
        <f>IF(AR$7="",0,IF(SUM($W$83:AR$83)-SUM(ФМ_усл!$W$100:AR$100)&gt;=0,0,-(SUM($W$83:AR$83)-SUM(ФМ_усл!$W$100:AR$100))))</f>
        <v>0</v>
      </c>
      <c r="AS146" s="158">
        <f>IF(AS$7="",0,IF(SUM($W$83:AS$83)-SUM(ФМ_усл!$W$100:AS$100)&gt;=0,0,-(SUM($W$83:AS$83)-SUM(ФМ_усл!$W$100:AS$100))))</f>
        <v>0</v>
      </c>
      <c r="AT146" s="158">
        <f>IF(AT$7="",0,IF(SUM($W$83:AT$83)-SUM(ФМ_усл!$W$100:AT$100)&gt;=0,0,-(SUM($W$83:AT$83)-SUM(ФМ_усл!$W$100:AT$100))))</f>
        <v>0</v>
      </c>
      <c r="AU146" s="158">
        <f>IF(AU$7="",0,IF(SUM($W$83:AU$83)-SUM(ФМ_усл!$W$100:AU$100)&gt;=0,0,-(SUM($W$83:AU$83)-SUM(ФМ_усл!$W$100:AU$100))))</f>
        <v>0</v>
      </c>
      <c r="AV146" s="94"/>
      <c r="AW146" s="89"/>
    </row>
    <row r="147" spans="1:49" s="95" customFormat="1" x14ac:dyDescent="0.25">
      <c r="A147" s="89"/>
      <c r="B147" s="89"/>
      <c r="C147" s="89"/>
      <c r="D147" s="89"/>
      <c r="E147" s="124"/>
      <c r="F147" s="89"/>
      <c r="G147" s="167" t="str">
        <f t="shared" si="23"/>
        <v>BS</v>
      </c>
      <c r="H147" s="152" t="str">
        <f>KPI!$E$193</f>
        <v>кред. задолж-ть по НДС</v>
      </c>
      <c r="I147" s="88"/>
      <c r="J147" s="88"/>
      <c r="K147" s="154" t="str">
        <f>IF(H147="","",INDEX(KPI!$H:$H,SUMIFS(KPI!$C:$C,KPI!$E:$E,H147)))</f>
        <v>тыс.руб.</v>
      </c>
      <c r="L147" s="148"/>
      <c r="M147" s="149"/>
      <c r="N147" s="149"/>
      <c r="O147" s="149"/>
      <c r="P147" s="88"/>
      <c r="Q147" s="88"/>
      <c r="R147" s="156">
        <f t="shared" si="30"/>
        <v>0</v>
      </c>
      <c r="S147" s="88"/>
      <c r="T147" s="156">
        <f t="shared" si="31"/>
        <v>0</v>
      </c>
      <c r="U147" s="88"/>
      <c r="V147" s="88"/>
      <c r="W147" s="150"/>
      <c r="X147" s="158">
        <f>IF(X$7="",0,IF(SUM($W$96:X$96)-SUM(ФМ_усл!$W$279:X$279)&gt;=0,0,-(SUM($W$96:X$96)-SUM(ФМ_усл!$W$279:X$279))))</f>
        <v>0</v>
      </c>
      <c r="Y147" s="158">
        <f>IF(Y$7="",0,IF(SUM($W$96:Y$96)-SUM(ФМ_усл!$W$279:Y$279)&gt;=0,0,-(SUM($W$96:Y$96)-SUM(ФМ_усл!$W$279:Y$279))))</f>
        <v>0</v>
      </c>
      <c r="Z147" s="158">
        <f>IF(Z$7="",0,IF(SUM($W$96:Z$96)-SUM(ФМ_усл!$W$279:Z$279)&gt;=0,0,-(SUM($W$96:Z$96)-SUM(ФМ_усл!$W$279:Z$279))))</f>
        <v>0</v>
      </c>
      <c r="AA147" s="158">
        <f>IF(AA$7="",0,IF(SUM($W$96:AA$96)-SUM(ФМ_усл!$W$279:AA$279)&gt;=0,0,-(SUM($W$96:AA$96)-SUM(ФМ_усл!$W$279:AA$279))))</f>
        <v>0</v>
      </c>
      <c r="AB147" s="158">
        <f>IF(AB$7="",0,IF(SUM($W$96:AB$96)-SUM(ФМ_усл!$W$279:AB$279)&gt;=0,0,-(SUM($W$96:AB$96)-SUM(ФМ_усл!$W$279:AB$279))))</f>
        <v>0</v>
      </c>
      <c r="AC147" s="158">
        <f>IF(AC$7="",0,IF(SUM($W$96:AC$96)-SUM(ФМ_усл!$W$279:AC$279)&gt;=0,0,-(SUM($W$96:AC$96)-SUM(ФМ_усл!$W$279:AC$279))))</f>
        <v>0</v>
      </c>
      <c r="AD147" s="158">
        <f>IF(AD$7="",0,IF(SUM($W$96:AD$96)-SUM(ФМ_усл!$W$279:AD$279)&gt;=0,0,-(SUM($W$96:AD$96)-SUM(ФМ_усл!$W$279:AD$279))))</f>
        <v>0</v>
      </c>
      <c r="AE147" s="158">
        <f>IF(AE$7="",0,IF(SUM($W$96:AE$96)-SUM(ФМ_усл!$W$279:AE$279)&gt;=0,0,-(SUM($W$96:AE$96)-SUM(ФМ_усл!$W$279:AE$279))))</f>
        <v>0</v>
      </c>
      <c r="AF147" s="158">
        <f>IF(AF$7="",0,IF(SUM($W$96:AF$96)-SUM(ФМ_усл!$W$279:AF$279)&gt;=0,0,-(SUM($W$96:AF$96)-SUM(ФМ_усл!$W$279:AF$279))))</f>
        <v>0</v>
      </c>
      <c r="AG147" s="158">
        <f>IF(AG$7="",0,IF(SUM($W$96:AG$96)-SUM(ФМ_усл!$W$279:AG$279)&gt;=0,0,-(SUM($W$96:AG$96)-SUM(ФМ_усл!$W$279:AG$279))))</f>
        <v>0</v>
      </c>
      <c r="AH147" s="158">
        <f>IF(AH$7="",0,IF(SUM($W$96:AH$96)-SUM(ФМ_усл!$W$279:AH$279)&gt;=0,0,-(SUM($W$96:AH$96)-SUM(ФМ_усл!$W$279:AH$279))))</f>
        <v>0</v>
      </c>
      <c r="AI147" s="158">
        <f>IF(AI$7="",0,IF(SUM($W$96:AI$96)-SUM(ФМ_усл!$W$279:AI$279)&gt;=0,0,-(SUM($W$96:AI$96)-SUM(ФМ_усл!$W$279:AI$279))))</f>
        <v>0</v>
      </c>
      <c r="AJ147" s="158">
        <f>IF(AJ$7="",0,IF(SUM($W$96:AJ$96)-SUM(ФМ_усл!$W$279:AJ$279)&gt;=0,0,-(SUM($W$96:AJ$96)-SUM(ФМ_усл!$W$279:AJ$279))))</f>
        <v>0</v>
      </c>
      <c r="AK147" s="158">
        <f>IF(AK$7="",0,IF(SUM($W$96:AK$96)-SUM(ФМ_усл!$W$279:AK$279)&gt;=0,0,-(SUM($W$96:AK$96)-SUM(ФМ_усл!$W$279:AK$279))))</f>
        <v>0</v>
      </c>
      <c r="AL147" s="158">
        <f>IF(AL$7="",0,IF(SUM($W$96:AL$96)-SUM(ФМ_усл!$W$279:AL$279)&gt;=0,0,-(SUM($W$96:AL$96)-SUM(ФМ_усл!$W$279:AL$279))))</f>
        <v>0</v>
      </c>
      <c r="AM147" s="158">
        <f>IF(AM$7="",0,IF(SUM($W$96:AM$96)-SUM(ФМ_усл!$W$279:AM$279)&gt;=0,0,-(SUM($W$96:AM$96)-SUM(ФМ_усл!$W$279:AM$279))))</f>
        <v>0</v>
      </c>
      <c r="AN147" s="158">
        <f>IF(AN$7="",0,IF(SUM($W$96:AN$96)-SUM(ФМ_усл!$W$279:AN$279)&gt;=0,0,-(SUM($W$96:AN$96)-SUM(ФМ_усл!$W$279:AN$279))))</f>
        <v>0</v>
      </c>
      <c r="AO147" s="158">
        <f>IF(AO$7="",0,IF(SUM($W$96:AO$96)-SUM(ФМ_усл!$W$279:AO$279)&gt;=0,0,-(SUM($W$96:AO$96)-SUM(ФМ_усл!$W$279:AO$279))))</f>
        <v>0</v>
      </c>
      <c r="AP147" s="158">
        <f>IF(AP$7="",0,IF(SUM($W$96:AP$96)-SUM(ФМ_усл!$W$279:AP$279)&gt;=0,0,-(SUM($W$96:AP$96)-SUM(ФМ_усл!$W$279:AP$279))))</f>
        <v>0</v>
      </c>
      <c r="AQ147" s="158">
        <f>IF(AQ$7="",0,IF(SUM($W$96:AQ$96)-SUM(ФМ_усл!$W$279:AQ$279)&gt;=0,0,-(SUM($W$96:AQ$96)-SUM(ФМ_усл!$W$279:AQ$279))))</f>
        <v>0</v>
      </c>
      <c r="AR147" s="158">
        <f>IF(AR$7="",0,IF(SUM($W$96:AR$96)-SUM(ФМ_усл!$W$279:AR$279)&gt;=0,0,-(SUM($W$96:AR$96)-SUM(ФМ_усл!$W$279:AR$279))))</f>
        <v>0</v>
      </c>
      <c r="AS147" s="158">
        <f>IF(AS$7="",0,IF(SUM($W$96:AS$96)-SUM(ФМ_усл!$W$279:AS$279)&gt;=0,0,-(SUM($W$96:AS$96)-SUM(ФМ_усл!$W$279:AS$279))))</f>
        <v>0</v>
      </c>
      <c r="AT147" s="158">
        <f>IF(AT$7="",0,IF(SUM($W$96:AT$96)-SUM(ФМ_усл!$W$279:AT$279)&gt;=0,0,-(SUM($W$96:AT$96)-SUM(ФМ_усл!$W$279:AT$279))))</f>
        <v>0</v>
      </c>
      <c r="AU147" s="158">
        <f>IF(AU$7="",0,IF(SUM($W$96:AU$96)-SUM(ФМ_усл!$W$279:AU$279)&gt;=0,0,-(SUM($W$96:AU$96)-SUM(ФМ_усл!$W$279:AU$279))))</f>
        <v>0</v>
      </c>
      <c r="AV147" s="94"/>
      <c r="AW147" s="89"/>
    </row>
    <row r="148" spans="1:49" s="95" customFormat="1" x14ac:dyDescent="0.25">
      <c r="A148" s="89"/>
      <c r="B148" s="89"/>
      <c r="C148" s="89"/>
      <c r="D148" s="89"/>
      <c r="E148" s="124"/>
      <c r="F148" s="89"/>
      <c r="G148" s="167" t="str">
        <f t="shared" si="23"/>
        <v>BS</v>
      </c>
      <c r="H148" s="152" t="str">
        <f>KPI!$E$194</f>
        <v>кред. задолж-ть по налогу на прибыль</v>
      </c>
      <c r="I148" s="88"/>
      <c r="J148" s="88"/>
      <c r="K148" s="154" t="str">
        <f>IF(H148="","",INDEX(KPI!$H:$H,SUMIFS(KPI!$C:$C,KPI!$E:$E,H148)))</f>
        <v>тыс.руб.</v>
      </c>
      <c r="L148" s="148"/>
      <c r="M148" s="149"/>
      <c r="N148" s="149"/>
      <c r="O148" s="149"/>
      <c r="P148" s="88"/>
      <c r="Q148" s="88"/>
      <c r="R148" s="156">
        <f t="shared" si="30"/>
        <v>0</v>
      </c>
      <c r="S148" s="88"/>
      <c r="T148" s="156">
        <f t="shared" si="31"/>
        <v>0</v>
      </c>
      <c r="U148" s="88"/>
      <c r="V148" s="88"/>
      <c r="W148" s="150"/>
      <c r="X148" s="158">
        <f>IF(X$7="",0,IF(SUM($W$97:X$97)-SUM($W$49:X$49)&gt;=0,0,-(SUM($W$97:X$97)-SUM($W$49:X$49))))</f>
        <v>0</v>
      </c>
      <c r="Y148" s="158">
        <f>IF(Y$7="",0,IF(SUM($W$97:Y$97)-SUM($W$49:Y$49)&gt;=0,0,-(SUM($W$97:Y$97)-SUM($W$49:Y$49))))</f>
        <v>0</v>
      </c>
      <c r="Z148" s="158">
        <f>IF(Z$7="",0,IF(SUM($W$97:Z$97)-SUM($W$49:Z$49)&gt;=0,0,-(SUM($W$97:Z$97)-SUM($W$49:Z$49))))</f>
        <v>0</v>
      </c>
      <c r="AA148" s="158">
        <f>IF(AA$7="",0,IF(SUM($W$97:AA$97)-SUM($W$49:AA$49)&gt;=0,0,-(SUM($W$97:AA$97)-SUM($W$49:AA$49))))</f>
        <v>0</v>
      </c>
      <c r="AB148" s="158">
        <f>IF(AB$7="",0,IF(SUM($W$97:AB$97)-SUM($W$49:AB$49)&gt;=0,0,-(SUM($W$97:AB$97)-SUM($W$49:AB$49))))</f>
        <v>0</v>
      </c>
      <c r="AC148" s="158">
        <f>IF(AC$7="",0,IF(SUM($W$97:AC$97)-SUM($W$49:AC$49)&gt;=0,0,-(SUM($W$97:AC$97)-SUM($W$49:AC$49))))</f>
        <v>0</v>
      </c>
      <c r="AD148" s="158">
        <f>IF(AD$7="",0,IF(SUM($W$97:AD$97)-SUM($W$49:AD$49)&gt;=0,0,-(SUM($W$97:AD$97)-SUM($W$49:AD$49))))</f>
        <v>0</v>
      </c>
      <c r="AE148" s="158">
        <f>IF(AE$7="",0,IF(SUM($W$97:AE$97)-SUM($W$49:AE$49)&gt;=0,0,-(SUM($W$97:AE$97)-SUM($W$49:AE$49))))</f>
        <v>0</v>
      </c>
      <c r="AF148" s="158">
        <f>IF(AF$7="",0,IF(SUM($W$97:AF$97)-SUM($W$49:AF$49)&gt;=0,0,-(SUM($W$97:AF$97)-SUM($W$49:AF$49))))</f>
        <v>0</v>
      </c>
      <c r="AG148" s="158">
        <f>IF(AG$7="",0,IF(SUM($W$97:AG$97)-SUM($W$49:AG$49)&gt;=0,0,-(SUM($W$97:AG$97)-SUM($W$49:AG$49))))</f>
        <v>0</v>
      </c>
      <c r="AH148" s="158">
        <f>IF(AH$7="",0,IF(SUM($W$97:AH$97)-SUM($W$49:AH$49)&gt;=0,0,-(SUM($W$97:AH$97)-SUM($W$49:AH$49))))</f>
        <v>0</v>
      </c>
      <c r="AI148" s="158">
        <f>IF(AI$7="",0,IF(SUM($W$97:AI$97)-SUM($W$49:AI$49)&gt;=0,0,-(SUM($W$97:AI$97)-SUM($W$49:AI$49))))</f>
        <v>0</v>
      </c>
      <c r="AJ148" s="158">
        <f>IF(AJ$7="",0,IF(SUM($W$97:AJ$97)-SUM($W$49:AJ$49)&gt;=0,0,-(SUM($W$97:AJ$97)-SUM($W$49:AJ$49))))</f>
        <v>0</v>
      </c>
      <c r="AK148" s="158">
        <f>IF(AK$7="",0,IF(SUM($W$97:AK$97)-SUM($W$49:AK$49)&gt;=0,0,-(SUM($W$97:AK$97)-SUM($W$49:AK$49))))</f>
        <v>0</v>
      </c>
      <c r="AL148" s="158">
        <f>IF(AL$7="",0,IF(SUM($W$97:AL$97)-SUM($W$49:AL$49)&gt;=0,0,-(SUM($W$97:AL$97)-SUM($W$49:AL$49))))</f>
        <v>0</v>
      </c>
      <c r="AM148" s="158">
        <f>IF(AM$7="",0,IF(SUM($W$97:AM$97)-SUM($W$49:AM$49)&gt;=0,0,-(SUM($W$97:AM$97)-SUM($W$49:AM$49))))</f>
        <v>0</v>
      </c>
      <c r="AN148" s="158">
        <f>IF(AN$7="",0,IF(SUM($W$97:AN$97)-SUM($W$49:AN$49)&gt;=0,0,-(SUM($W$97:AN$97)-SUM($W$49:AN$49))))</f>
        <v>0</v>
      </c>
      <c r="AO148" s="158">
        <f>IF(AO$7="",0,IF(SUM($W$97:AO$97)-SUM($W$49:AO$49)&gt;=0,0,-(SUM($W$97:AO$97)-SUM($W$49:AO$49))))</f>
        <v>0</v>
      </c>
      <c r="AP148" s="158">
        <f>IF(AP$7="",0,IF(SUM($W$97:AP$97)-SUM($W$49:AP$49)&gt;=0,0,-(SUM($W$97:AP$97)-SUM($W$49:AP$49))))</f>
        <v>0</v>
      </c>
      <c r="AQ148" s="158">
        <f>IF(AQ$7="",0,IF(SUM($W$97:AQ$97)-SUM($W$49:AQ$49)&gt;=0,0,-(SUM($W$97:AQ$97)-SUM($W$49:AQ$49))))</f>
        <v>0</v>
      </c>
      <c r="AR148" s="158">
        <f>IF(AR$7="",0,IF(SUM($W$97:AR$97)-SUM($W$49:AR$49)&gt;=0,0,-(SUM($W$97:AR$97)-SUM($W$49:AR$49))))</f>
        <v>0</v>
      </c>
      <c r="AS148" s="158">
        <f>IF(AS$7="",0,IF(SUM($W$97:AS$97)-SUM($W$49:AS$49)&gt;=0,0,-(SUM($W$97:AS$97)-SUM($W$49:AS$49))))</f>
        <v>0</v>
      </c>
      <c r="AT148" s="158">
        <f>IF(AT$7="",0,IF(SUM($W$97:AT$97)-SUM($W$49:AT$49)&gt;=0,0,-(SUM($W$97:AT$97)-SUM($W$49:AT$49))))</f>
        <v>0</v>
      </c>
      <c r="AU148" s="158">
        <f>IF(AU$7="",0,IF(SUM($W$97:AU$97)-SUM($W$49:AU$49)&gt;=0,0,-(SUM($W$97:AU$97)-SUM($W$49:AU$49))))</f>
        <v>0</v>
      </c>
      <c r="AV148" s="94"/>
      <c r="AW148" s="89"/>
    </row>
    <row r="149" spans="1:49" s="95" customFormat="1" x14ac:dyDescent="0.25">
      <c r="A149" s="89"/>
      <c r="B149" s="89"/>
      <c r="C149" s="89"/>
      <c r="D149" s="89"/>
      <c r="E149" s="124"/>
      <c r="F149" s="89"/>
      <c r="G149" s="167" t="str">
        <f t="shared" si="23"/>
        <v>BS</v>
      </c>
      <c r="H149" s="152" t="str">
        <f>KPI!$E$195</f>
        <v>задолженность по кредитам (овердрафт)</v>
      </c>
      <c r="I149" s="88"/>
      <c r="J149" s="88"/>
      <c r="K149" s="154" t="str">
        <f>IF(H149="","",INDEX(KPI!$H:$H,SUMIFS(KPI!$C:$C,KPI!$E:$E,H149)))</f>
        <v>тыс.руб.</v>
      </c>
      <c r="L149" s="148"/>
      <c r="M149" s="149"/>
      <c r="N149" s="149"/>
      <c r="O149" s="149"/>
      <c r="P149" s="88"/>
      <c r="Q149" s="88"/>
      <c r="R149" s="156">
        <f t="shared" si="30"/>
        <v>0</v>
      </c>
      <c r="S149" s="88"/>
      <c r="T149" s="156">
        <f t="shared" si="31"/>
        <v>0</v>
      </c>
      <c r="U149" s="88"/>
      <c r="V149" s="88"/>
      <c r="W149" s="150"/>
      <c r="X149" s="158">
        <f>IF(X$7="",0,ФМ_усл!X$315)</f>
        <v>0</v>
      </c>
      <c r="Y149" s="158">
        <f>IF(Y$7="",0,ФМ_усл!Y$315)</f>
        <v>0</v>
      </c>
      <c r="Z149" s="158">
        <f>IF(Z$7="",0,ФМ_усл!Z$315)</f>
        <v>0</v>
      </c>
      <c r="AA149" s="158">
        <f>IF(AA$7="",0,ФМ_усл!AA$315)</f>
        <v>0</v>
      </c>
      <c r="AB149" s="158">
        <f>IF(AB$7="",0,ФМ_усл!AB$315)</f>
        <v>0</v>
      </c>
      <c r="AC149" s="158">
        <f>IF(AC$7="",0,ФМ_усл!AC$315)</f>
        <v>0</v>
      </c>
      <c r="AD149" s="158">
        <f>IF(AD$7="",0,ФМ_усл!AD$315)</f>
        <v>0</v>
      </c>
      <c r="AE149" s="158">
        <f>IF(AE$7="",0,ФМ_усл!AE$315)</f>
        <v>0</v>
      </c>
      <c r="AF149" s="158">
        <f>IF(AF$7="",0,ФМ_усл!AF$315)</f>
        <v>0</v>
      </c>
      <c r="AG149" s="158">
        <f>IF(AG$7="",0,ФМ_усл!AG$315)</f>
        <v>0</v>
      </c>
      <c r="AH149" s="158">
        <f>IF(AH$7="",0,ФМ_усл!AH$315)</f>
        <v>0</v>
      </c>
      <c r="AI149" s="158">
        <f>IF(AI$7="",0,ФМ_усл!AI$315)</f>
        <v>0</v>
      </c>
      <c r="AJ149" s="158">
        <f>IF(AJ$7="",0,ФМ_усл!AJ$315)</f>
        <v>0</v>
      </c>
      <c r="AK149" s="158">
        <f>IF(AK$7="",0,ФМ_усл!AK$315)</f>
        <v>0</v>
      </c>
      <c r="AL149" s="158">
        <f>IF(AL$7="",0,ФМ_усл!AL$315)</f>
        <v>0</v>
      </c>
      <c r="AM149" s="158">
        <f>IF(AM$7="",0,ФМ_усл!AM$315)</f>
        <v>0</v>
      </c>
      <c r="AN149" s="158">
        <f>IF(AN$7="",0,ФМ_усл!AN$315)</f>
        <v>0</v>
      </c>
      <c r="AO149" s="158">
        <f>IF(AO$7="",0,ФМ_усл!AO$315)</f>
        <v>0</v>
      </c>
      <c r="AP149" s="158">
        <f>IF(AP$7="",0,ФМ_усл!AP$315)</f>
        <v>0</v>
      </c>
      <c r="AQ149" s="158">
        <f>IF(AQ$7="",0,ФМ_усл!AQ$315)</f>
        <v>0</v>
      </c>
      <c r="AR149" s="158">
        <f>IF(AR$7="",0,ФМ_усл!AR$315)</f>
        <v>0</v>
      </c>
      <c r="AS149" s="158">
        <f>IF(AS$7="",0,ФМ_усл!AS$315)</f>
        <v>0</v>
      </c>
      <c r="AT149" s="158">
        <f>IF(AT$7="",0,ФМ_усл!AT$315)</f>
        <v>0</v>
      </c>
      <c r="AU149" s="158">
        <f>IF(AU$7="",0,ФМ_усл!AU$315)</f>
        <v>0</v>
      </c>
      <c r="AV149" s="94"/>
      <c r="AW149" s="89"/>
    </row>
    <row r="150" spans="1:49" s="95" customFormat="1" x14ac:dyDescent="0.25">
      <c r="A150" s="89"/>
      <c r="B150" s="89"/>
      <c r="C150" s="89"/>
      <c r="D150" s="89"/>
      <c r="E150" s="124"/>
      <c r="F150" s="89"/>
      <c r="G150" s="167" t="str">
        <f t="shared" si="23"/>
        <v>BS</v>
      </c>
      <c r="H150" s="152" t="str">
        <f>KPI!$E$196</f>
        <v>задолженность по %-нтам по кредитам</v>
      </c>
      <c r="I150" s="88"/>
      <c r="J150" s="88"/>
      <c r="K150" s="154" t="str">
        <f>IF(H150="","",INDEX(KPI!$H:$H,SUMIFS(KPI!$C:$C,KPI!$E:$E,H150)))</f>
        <v>тыс.руб.</v>
      </c>
      <c r="L150" s="148"/>
      <c r="M150" s="149"/>
      <c r="N150" s="149"/>
      <c r="O150" s="149"/>
      <c r="P150" s="88"/>
      <c r="Q150" s="88"/>
      <c r="R150" s="156">
        <f t="shared" si="30"/>
        <v>0</v>
      </c>
      <c r="S150" s="88"/>
      <c r="T150" s="156">
        <f t="shared" si="31"/>
        <v>0</v>
      </c>
      <c r="U150" s="88"/>
      <c r="V150" s="88"/>
      <c r="W150" s="150"/>
      <c r="X150" s="158">
        <f>IF(X$7="",0,ФМ_усл!X$323)</f>
        <v>0</v>
      </c>
      <c r="Y150" s="158">
        <f>IF(Y$7="",0,ФМ_усл!Y$323)</f>
        <v>0</v>
      </c>
      <c r="Z150" s="158">
        <f>IF(Z$7="",0,ФМ_усл!Z$323)</f>
        <v>0</v>
      </c>
      <c r="AA150" s="158">
        <f>IF(AA$7="",0,ФМ_усл!AA$323)</f>
        <v>0</v>
      </c>
      <c r="AB150" s="158">
        <f>IF(AB$7="",0,ФМ_усл!AB$323)</f>
        <v>0</v>
      </c>
      <c r="AC150" s="158">
        <f>IF(AC$7="",0,ФМ_усл!AC$323)</f>
        <v>0</v>
      </c>
      <c r="AD150" s="158">
        <f>IF(AD$7="",0,ФМ_усл!AD$323)</f>
        <v>0</v>
      </c>
      <c r="AE150" s="158">
        <f>IF(AE$7="",0,ФМ_усл!AE$323)</f>
        <v>0</v>
      </c>
      <c r="AF150" s="158">
        <f>IF(AF$7="",0,ФМ_усл!AF$323)</f>
        <v>0</v>
      </c>
      <c r="AG150" s="158">
        <f>IF(AG$7="",0,ФМ_усл!AG$323)</f>
        <v>0</v>
      </c>
      <c r="AH150" s="158">
        <f>IF(AH$7="",0,ФМ_усл!AH$323)</f>
        <v>0</v>
      </c>
      <c r="AI150" s="158">
        <f>IF(AI$7="",0,ФМ_усл!AI$323)</f>
        <v>0</v>
      </c>
      <c r="AJ150" s="158">
        <f>IF(AJ$7="",0,ФМ_усл!AJ$323)</f>
        <v>0</v>
      </c>
      <c r="AK150" s="158">
        <f>IF(AK$7="",0,ФМ_усл!AK$323)</f>
        <v>0</v>
      </c>
      <c r="AL150" s="158">
        <f>IF(AL$7="",0,ФМ_усл!AL$323)</f>
        <v>0</v>
      </c>
      <c r="AM150" s="158">
        <f>IF(AM$7="",0,ФМ_усл!AM$323)</f>
        <v>0</v>
      </c>
      <c r="AN150" s="158">
        <f>IF(AN$7="",0,ФМ_усл!AN$323)</f>
        <v>0</v>
      </c>
      <c r="AO150" s="158">
        <f>IF(AO$7="",0,ФМ_усл!AO$323)</f>
        <v>0</v>
      </c>
      <c r="AP150" s="158">
        <f>IF(AP$7="",0,ФМ_усл!AP$323)</f>
        <v>0</v>
      </c>
      <c r="AQ150" s="158">
        <f>IF(AQ$7="",0,ФМ_усл!AQ$323)</f>
        <v>0</v>
      </c>
      <c r="AR150" s="158">
        <f>IF(AR$7="",0,ФМ_усл!AR$323)</f>
        <v>0</v>
      </c>
      <c r="AS150" s="158">
        <f>IF(AS$7="",0,ФМ_усл!AS$323)</f>
        <v>0</v>
      </c>
      <c r="AT150" s="158">
        <f>IF(AT$7="",0,ФМ_усл!AT$323)</f>
        <v>0</v>
      </c>
      <c r="AU150" s="158">
        <f>IF(AU$7="",0,ФМ_усл!AU$323)</f>
        <v>0</v>
      </c>
      <c r="AV150" s="94"/>
      <c r="AW150" s="89"/>
    </row>
    <row r="151" spans="1:49" ht="3.9" customHeight="1" x14ac:dyDescent="0.25">
      <c r="A151" s="3"/>
      <c r="B151" s="3"/>
      <c r="C151" s="3"/>
      <c r="D151" s="3"/>
      <c r="E151" s="120"/>
      <c r="F151" s="3"/>
      <c r="G151" s="167" t="str">
        <f t="shared" si="23"/>
        <v>BS</v>
      </c>
      <c r="H151" s="3"/>
      <c r="I151" s="3"/>
      <c r="J151" s="3"/>
      <c r="K151" s="25"/>
      <c r="L151" s="12"/>
      <c r="M151" s="20"/>
      <c r="N151" s="20"/>
      <c r="O151" s="20"/>
      <c r="P151" s="3"/>
      <c r="Q151" s="3"/>
      <c r="R151" s="3"/>
      <c r="S151" s="3"/>
      <c r="T151" s="3"/>
      <c r="U151" s="3"/>
      <c r="V151" s="3"/>
      <c r="W151" s="49"/>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3"/>
    </row>
    <row r="152" spans="1:49" ht="8.1" customHeight="1" x14ac:dyDescent="0.25">
      <c r="A152" s="3"/>
      <c r="B152" s="3"/>
      <c r="C152" s="3"/>
      <c r="D152" s="3"/>
      <c r="E152" s="120"/>
      <c r="F152" s="3"/>
      <c r="G152" s="167" t="str">
        <f t="shared" si="23"/>
        <v>BS</v>
      </c>
      <c r="H152" s="159"/>
      <c r="I152" s="159"/>
      <c r="J152" s="159"/>
      <c r="K152" s="160"/>
      <c r="L152" s="161"/>
      <c r="M152" s="162"/>
      <c r="N152" s="162"/>
      <c r="O152" s="162"/>
      <c r="P152" s="159"/>
      <c r="Q152" s="159"/>
      <c r="R152" s="159"/>
      <c r="S152" s="159"/>
      <c r="T152" s="159"/>
      <c r="U152" s="159"/>
      <c r="V152" s="159"/>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x14ac:dyDescent="0.25">
      <c r="A153" s="3"/>
      <c r="B153" s="3"/>
      <c r="C153" s="3"/>
      <c r="D153" s="3"/>
      <c r="E153" s="120"/>
      <c r="F153" s="3"/>
      <c r="G153" s="167" t="str">
        <f t="shared" si="23"/>
        <v>BS</v>
      </c>
      <c r="H153" s="3"/>
      <c r="I153" s="3"/>
      <c r="J153" s="3"/>
      <c r="K153" s="25"/>
      <c r="L153" s="12"/>
      <c r="M153" s="20"/>
      <c r="N153" s="20"/>
      <c r="O153" s="20"/>
      <c r="P153" s="3"/>
      <c r="Q153" s="3"/>
      <c r="R153" s="3"/>
      <c r="S153" s="3"/>
      <c r="T153" s="3"/>
      <c r="U153" s="3"/>
      <c r="V153" s="3"/>
      <c r="W153" s="49"/>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1"/>
      <c r="AW153" s="3"/>
    </row>
    <row r="154" spans="1:49" x14ac:dyDescent="0.25">
      <c r="A154" s="3"/>
      <c r="B154" s="3"/>
      <c r="C154" s="3"/>
      <c r="D154" s="3"/>
      <c r="E154" s="120"/>
      <c r="F154" s="3"/>
      <c r="G154" s="3"/>
      <c r="H154" s="3"/>
      <c r="I154" s="3"/>
      <c r="J154" s="3"/>
      <c r="K154" s="25"/>
      <c r="L154" s="12"/>
      <c r="M154" s="20"/>
      <c r="N154" s="20"/>
      <c r="O154" s="20"/>
      <c r="P154" s="3"/>
      <c r="Q154" s="3"/>
      <c r="R154" s="3"/>
      <c r="S154" s="3"/>
      <c r="T154" s="3"/>
      <c r="U154" s="3"/>
      <c r="V154" s="3"/>
      <c r="W154" s="49"/>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1"/>
      <c r="AW154" s="3"/>
    </row>
    <row r="155" spans="1:49" x14ac:dyDescent="0.25">
      <c r="A155" s="3"/>
      <c r="B155" s="3"/>
      <c r="C155" s="3"/>
      <c r="D155" s="3"/>
      <c r="E155" s="120"/>
      <c r="F155" s="3"/>
      <c r="G155" s="3"/>
      <c r="H155" s="3"/>
      <c r="I155" s="3"/>
      <c r="J155" s="3"/>
      <c r="K155" s="25"/>
      <c r="L155" s="12"/>
      <c r="M155" s="20"/>
      <c r="N155" s="20"/>
      <c r="O155" s="20"/>
      <c r="P155" s="3"/>
      <c r="Q155" s="3"/>
      <c r="R155" s="3"/>
      <c r="S155" s="3"/>
      <c r="T155" s="3"/>
      <c r="U155" s="3"/>
      <c r="V155" s="3"/>
      <c r="W155" s="49"/>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1"/>
      <c r="AW155" s="3"/>
    </row>
    <row r="156" spans="1:49" x14ac:dyDescent="0.25">
      <c r="A156" s="3"/>
      <c r="B156" s="3"/>
      <c r="C156" s="3"/>
      <c r="D156" s="3"/>
      <c r="E156" s="120"/>
      <c r="F156" s="3"/>
      <c r="G156" s="3"/>
      <c r="H156" s="3"/>
      <c r="I156" s="3"/>
      <c r="J156" s="3"/>
      <c r="K156" s="25"/>
      <c r="L156" s="12"/>
      <c r="M156" s="20"/>
      <c r="N156" s="20"/>
      <c r="O156" s="20"/>
      <c r="P156" s="3"/>
      <c r="Q156" s="3"/>
      <c r="R156" s="3"/>
      <c r="S156" s="3"/>
      <c r="T156" s="3"/>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x14ac:dyDescent="0.25">
      <c r="A157" s="3"/>
      <c r="B157" s="3"/>
      <c r="C157" s="3"/>
      <c r="D157" s="3"/>
      <c r="E157" s="120"/>
      <c r="F157" s="3"/>
      <c r="G157" s="3"/>
      <c r="H157" s="3"/>
      <c r="I157" s="3"/>
      <c r="J157" s="3"/>
      <c r="K157" s="25"/>
      <c r="L157" s="12"/>
      <c r="M157" s="20"/>
      <c r="N157" s="20"/>
      <c r="O157" s="20"/>
      <c r="P157" s="3"/>
      <c r="Q157" s="3"/>
      <c r="R157" s="3"/>
      <c r="S157" s="3"/>
      <c r="T157" s="3"/>
      <c r="U157" s="3"/>
      <c r="V157" s="3"/>
      <c r="W157" s="49"/>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1"/>
      <c r="AW157" s="3"/>
    </row>
    <row r="158" spans="1:49" x14ac:dyDescent="0.25">
      <c r="A158" s="3"/>
      <c r="B158" s="3"/>
      <c r="C158" s="3"/>
      <c r="D158" s="3"/>
      <c r="E158" s="120"/>
      <c r="F158" s="3"/>
      <c r="G158" s="3"/>
      <c r="H158" s="3"/>
      <c r="I158" s="3"/>
      <c r="J158" s="3"/>
      <c r="K158" s="25"/>
      <c r="L158" s="12"/>
      <c r="M158" s="20"/>
      <c r="N158" s="20"/>
      <c r="O158" s="20"/>
      <c r="P158" s="3"/>
      <c r="Q158" s="3"/>
      <c r="R158" s="3"/>
      <c r="S158" s="3"/>
      <c r="T158" s="3"/>
      <c r="U158" s="3"/>
      <c r="V158" s="3"/>
      <c r="W158" s="49"/>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1"/>
      <c r="AW158" s="3"/>
    </row>
    <row r="159" spans="1:49" x14ac:dyDescent="0.25">
      <c r="A159" s="3"/>
      <c r="B159" s="3"/>
      <c r="C159" s="3"/>
      <c r="D159" s="3"/>
      <c r="E159" s="120"/>
      <c r="F159" s="3"/>
      <c r="G159" s="3"/>
      <c r="H159" s="3"/>
      <c r="I159" s="3"/>
      <c r="J159" s="3"/>
      <c r="K159" s="25"/>
      <c r="L159" s="12"/>
      <c r="M159" s="20"/>
      <c r="N159" s="20"/>
      <c r="O159" s="20"/>
      <c r="P159" s="3"/>
      <c r="Q159" s="3"/>
      <c r="R159" s="3"/>
      <c r="S159" s="3"/>
      <c r="T159" s="3"/>
      <c r="U159" s="3"/>
      <c r="V159" s="3"/>
      <c r="W159" s="49"/>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3"/>
    </row>
    <row r="160" spans="1:49" x14ac:dyDescent="0.25">
      <c r="A160" s="3"/>
      <c r="B160" s="3"/>
      <c r="C160" s="3"/>
      <c r="D160" s="3"/>
      <c r="E160" s="120"/>
      <c r="F160" s="3"/>
      <c r="G160" s="3"/>
      <c r="H160" s="3"/>
      <c r="I160" s="3"/>
      <c r="J160" s="3"/>
      <c r="K160" s="25"/>
      <c r="L160" s="12"/>
      <c r="M160" s="20"/>
      <c r="N160" s="20"/>
      <c r="O160" s="20"/>
      <c r="P160" s="3"/>
      <c r="Q160" s="3"/>
      <c r="R160" s="3"/>
      <c r="S160" s="3"/>
      <c r="T160" s="3"/>
      <c r="U160" s="3"/>
      <c r="V160" s="3"/>
      <c r="W160" s="49"/>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1"/>
      <c r="AW160" s="3"/>
    </row>
    <row r="161" spans="1:49" x14ac:dyDescent="0.25">
      <c r="A161" s="3"/>
      <c r="B161" s="3"/>
      <c r="C161" s="3"/>
      <c r="D161" s="3"/>
      <c r="E161" s="120"/>
      <c r="F161" s="3"/>
      <c r="G161" s="3"/>
      <c r="H161" s="3"/>
      <c r="I161" s="3"/>
      <c r="J161" s="3"/>
      <c r="K161" s="25"/>
      <c r="L161" s="12"/>
      <c r="M161" s="20"/>
      <c r="N161" s="20"/>
      <c r="O161" s="20"/>
      <c r="P161" s="3"/>
      <c r="Q161" s="3"/>
      <c r="R161" s="3"/>
      <c r="S161" s="3"/>
      <c r="T161" s="3"/>
      <c r="U161" s="3"/>
      <c r="V161" s="3"/>
      <c r="W161" s="49"/>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3"/>
    </row>
    <row r="162" spans="1:49" x14ac:dyDescent="0.25">
      <c r="A162" s="3"/>
      <c r="B162" s="3"/>
      <c r="C162" s="3"/>
      <c r="D162" s="3"/>
      <c r="E162" s="120"/>
      <c r="F162" s="3"/>
      <c r="G162" s="3"/>
      <c r="H162" s="3"/>
      <c r="I162" s="3"/>
      <c r="J162" s="3"/>
      <c r="K162" s="25"/>
      <c r="L162" s="12"/>
      <c r="M162" s="20"/>
      <c r="N162" s="20"/>
      <c r="O162" s="20"/>
      <c r="P162" s="3"/>
      <c r="Q162" s="3"/>
      <c r="R162" s="3"/>
      <c r="S162" s="3"/>
      <c r="T162" s="3"/>
      <c r="U162" s="3"/>
      <c r="V162" s="3"/>
      <c r="W162" s="49"/>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1"/>
      <c r="AW162" s="3"/>
    </row>
    <row r="163" spans="1:49" x14ac:dyDescent="0.25">
      <c r="A163" s="3"/>
      <c r="B163" s="3"/>
      <c r="C163" s="3"/>
      <c r="D163" s="3"/>
      <c r="E163" s="120"/>
      <c r="F163" s="3"/>
      <c r="G163" s="3"/>
      <c r="H163" s="3"/>
      <c r="I163" s="3"/>
      <c r="J163" s="3"/>
      <c r="K163" s="25"/>
      <c r="L163" s="12"/>
      <c r="M163" s="20"/>
      <c r="N163" s="20"/>
      <c r="O163" s="20"/>
      <c r="P163" s="3"/>
      <c r="Q163" s="3"/>
      <c r="R163" s="3"/>
      <c r="S163" s="3"/>
      <c r="T163" s="3"/>
      <c r="U163" s="3"/>
      <c r="V163" s="3"/>
      <c r="W163" s="49"/>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3"/>
    </row>
    <row r="164" spans="1:49" x14ac:dyDescent="0.25">
      <c r="A164" s="3"/>
      <c r="B164" s="3"/>
      <c r="C164" s="3"/>
      <c r="D164" s="3"/>
      <c r="E164" s="120"/>
      <c r="F164" s="3"/>
      <c r="G164" s="3"/>
      <c r="H164" s="3"/>
      <c r="I164" s="3"/>
      <c r="J164" s="3"/>
      <c r="K164" s="25"/>
      <c r="L164" s="12"/>
      <c r="M164" s="20"/>
      <c r="N164" s="20"/>
      <c r="O164" s="20"/>
      <c r="P164" s="3"/>
      <c r="Q164" s="3"/>
      <c r="R164" s="3"/>
      <c r="S164" s="3"/>
      <c r="T164" s="3"/>
      <c r="U164" s="3"/>
      <c r="V164" s="3"/>
      <c r="W164" s="49"/>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3"/>
    </row>
    <row r="165" spans="1:49" x14ac:dyDescent="0.25">
      <c r="A165" s="3"/>
      <c r="B165" s="3"/>
      <c r="C165" s="3"/>
      <c r="D165" s="3"/>
      <c r="E165" s="120"/>
      <c r="F165" s="3"/>
      <c r="G165" s="3"/>
      <c r="H165" s="3"/>
      <c r="I165" s="3"/>
      <c r="J165" s="3"/>
      <c r="K165" s="25"/>
      <c r="L165" s="12"/>
      <c r="M165" s="20"/>
      <c r="N165" s="20"/>
      <c r="O165" s="20"/>
      <c r="P165" s="3"/>
      <c r="Q165" s="3"/>
      <c r="R165" s="3"/>
      <c r="S165" s="3"/>
      <c r="T165" s="3"/>
      <c r="U165" s="3"/>
      <c r="V165" s="3"/>
      <c r="W165" s="49"/>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1"/>
      <c r="AW165" s="3"/>
    </row>
    <row r="166" spans="1:49" x14ac:dyDescent="0.25">
      <c r="A166" s="3"/>
      <c r="B166" s="3"/>
      <c r="C166" s="3"/>
      <c r="D166" s="3"/>
      <c r="E166" s="120"/>
      <c r="F166" s="3"/>
      <c r="G166" s="3"/>
      <c r="H166" s="3"/>
      <c r="I166" s="3"/>
      <c r="J166" s="3"/>
      <c r="K166" s="25"/>
      <c r="L166" s="12"/>
      <c r="M166" s="20"/>
      <c r="N166" s="20"/>
      <c r="O166" s="20"/>
      <c r="P166" s="3"/>
      <c r="Q166" s="3"/>
      <c r="R166" s="3"/>
      <c r="S166" s="3"/>
      <c r="T166" s="3"/>
      <c r="U166" s="3"/>
      <c r="V166" s="3"/>
      <c r="W166" s="49"/>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1"/>
      <c r="AW166" s="3"/>
    </row>
    <row r="167" spans="1:49" x14ac:dyDescent="0.25">
      <c r="A167" s="3"/>
      <c r="B167" s="3"/>
      <c r="C167" s="3"/>
      <c r="D167" s="3"/>
      <c r="E167" s="120"/>
      <c r="F167" s="3"/>
      <c r="G167" s="3"/>
      <c r="H167" s="3"/>
      <c r="I167" s="3"/>
      <c r="J167" s="3"/>
      <c r="K167" s="25"/>
      <c r="L167" s="12"/>
      <c r="M167" s="20"/>
      <c r="N167" s="20"/>
      <c r="O167" s="20"/>
      <c r="P167" s="3"/>
      <c r="Q167" s="3"/>
      <c r="R167" s="3"/>
      <c r="S167" s="3"/>
      <c r="T167" s="3"/>
      <c r="U167" s="3"/>
      <c r="V167" s="3"/>
      <c r="W167" s="49"/>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1"/>
      <c r="AW167" s="3"/>
    </row>
    <row r="168" spans="1:49" x14ac:dyDescent="0.25">
      <c r="A168" s="3"/>
      <c r="B168" s="3"/>
      <c r="C168" s="3"/>
      <c r="D168" s="3"/>
      <c r="E168" s="120"/>
      <c r="F168" s="3"/>
      <c r="G168" s="3"/>
      <c r="H168" s="3"/>
      <c r="I168" s="3"/>
      <c r="J168" s="3"/>
      <c r="K168" s="25"/>
      <c r="L168" s="12"/>
      <c r="M168" s="20"/>
      <c r="N168" s="20"/>
      <c r="O168" s="20"/>
      <c r="P168" s="3"/>
      <c r="Q168" s="3"/>
      <c r="R168" s="3"/>
      <c r="S168" s="3"/>
      <c r="T168" s="3"/>
      <c r="U168" s="3"/>
      <c r="V168" s="3"/>
      <c r="W168" s="49"/>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1"/>
      <c r="AW168" s="3"/>
    </row>
    <row r="169" spans="1:49" x14ac:dyDescent="0.25">
      <c r="A169" s="3"/>
      <c r="B169" s="3"/>
      <c r="C169" s="3"/>
      <c r="D169" s="3"/>
      <c r="E169" s="120"/>
      <c r="F169" s="3"/>
      <c r="G169" s="3"/>
      <c r="H169" s="3"/>
      <c r="I169" s="3"/>
      <c r="J169" s="3"/>
      <c r="K169" s="25"/>
      <c r="L169" s="12"/>
      <c r="M169" s="20"/>
      <c r="N169" s="20"/>
      <c r="O169" s="20"/>
      <c r="P169" s="3"/>
      <c r="Q169" s="3"/>
      <c r="R169" s="3"/>
      <c r="S169" s="3"/>
      <c r="T169" s="3"/>
      <c r="U169" s="3"/>
      <c r="V169" s="3"/>
      <c r="W169" s="49"/>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1"/>
      <c r="AW169" s="3"/>
    </row>
    <row r="170" spans="1:49" x14ac:dyDescent="0.25">
      <c r="A170" s="3"/>
      <c r="B170" s="3"/>
      <c r="C170" s="3"/>
      <c r="D170" s="3"/>
      <c r="E170" s="120"/>
      <c r="F170" s="3"/>
      <c r="G170" s="3"/>
      <c r="H170" s="3"/>
      <c r="I170" s="3"/>
      <c r="J170" s="3"/>
      <c r="K170" s="25"/>
      <c r="L170" s="12"/>
      <c r="M170" s="20"/>
      <c r="N170" s="20"/>
      <c r="O170" s="20"/>
      <c r="P170" s="3"/>
      <c r="Q170" s="3"/>
      <c r="R170" s="3"/>
      <c r="S170" s="3"/>
      <c r="T170" s="3"/>
      <c r="U170" s="3"/>
      <c r="V170" s="3"/>
      <c r="W170" s="49"/>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1"/>
      <c r="AW170" s="3"/>
    </row>
    <row r="171" spans="1:49" x14ac:dyDescent="0.25">
      <c r="A171" s="3"/>
      <c r="B171" s="3"/>
      <c r="C171" s="3"/>
      <c r="D171" s="3"/>
      <c r="E171" s="120"/>
      <c r="F171" s="3"/>
      <c r="G171" s="3"/>
      <c r="H171" s="3"/>
      <c r="I171" s="3"/>
      <c r="J171" s="3"/>
      <c r="K171" s="25"/>
      <c r="L171" s="12"/>
      <c r="M171" s="20"/>
      <c r="N171" s="20"/>
      <c r="O171" s="20"/>
      <c r="P171" s="3"/>
      <c r="Q171" s="3"/>
      <c r="R171" s="3"/>
      <c r="S171" s="3"/>
      <c r="T171" s="3"/>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x14ac:dyDescent="0.25">
      <c r="A172" s="3"/>
      <c r="B172" s="3"/>
      <c r="C172" s="3"/>
      <c r="D172" s="3"/>
      <c r="E172" s="120"/>
      <c r="F172" s="3"/>
      <c r="G172" s="3"/>
      <c r="H172" s="3"/>
      <c r="I172" s="3"/>
      <c r="J172" s="3"/>
      <c r="K172" s="25"/>
      <c r="L172" s="12"/>
      <c r="M172" s="20"/>
      <c r="N172" s="20"/>
      <c r="O172" s="20"/>
      <c r="P172" s="3"/>
      <c r="Q172" s="3"/>
      <c r="R172" s="3"/>
      <c r="S172" s="3"/>
      <c r="T172" s="3"/>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x14ac:dyDescent="0.25">
      <c r="A173" s="3"/>
      <c r="B173" s="3"/>
      <c r="C173" s="3"/>
      <c r="D173" s="3"/>
      <c r="E173" s="120"/>
      <c r="F173" s="3"/>
      <c r="G173" s="3"/>
      <c r="H173" s="3"/>
      <c r="I173" s="3"/>
      <c r="J173" s="3"/>
      <c r="K173" s="25"/>
      <c r="L173" s="12"/>
      <c r="M173" s="20"/>
      <c r="N173" s="20"/>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x14ac:dyDescent="0.25">
      <c r="A174" s="3"/>
      <c r="B174" s="3"/>
      <c r="C174" s="3"/>
      <c r="D174" s="3"/>
      <c r="E174" s="120"/>
      <c r="F174" s="3"/>
      <c r="G174" s="3"/>
      <c r="H174" s="3"/>
      <c r="I174" s="3"/>
      <c r="J174" s="3"/>
      <c r="K174" s="25"/>
      <c r="L174" s="12"/>
      <c r="M174" s="20"/>
      <c r="N174" s="20"/>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x14ac:dyDescent="0.25">
      <c r="A175" s="3"/>
      <c r="B175" s="3"/>
      <c r="C175" s="3"/>
      <c r="D175" s="3"/>
      <c r="E175" s="120"/>
      <c r="F175" s="3"/>
      <c r="G175" s="3"/>
      <c r="H175" s="3"/>
      <c r="I175" s="3"/>
      <c r="J175" s="3"/>
      <c r="K175" s="25"/>
      <c r="L175" s="12"/>
      <c r="M175" s="20"/>
      <c r="N175" s="20"/>
      <c r="O175" s="20"/>
      <c r="P175" s="3"/>
      <c r="Q175" s="3"/>
      <c r="R175" s="3"/>
      <c r="S175" s="3"/>
      <c r="T175" s="3"/>
      <c r="U175" s="3"/>
      <c r="V175" s="3"/>
      <c r="W175" s="49"/>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1"/>
      <c r="AW175" s="3"/>
    </row>
    <row r="176" spans="1:49" x14ac:dyDescent="0.25">
      <c r="A176" s="3"/>
      <c r="B176" s="3"/>
      <c r="C176" s="3"/>
      <c r="D176" s="3"/>
      <c r="E176" s="120"/>
      <c r="F176" s="3"/>
      <c r="G176" s="3"/>
      <c r="H176" s="3"/>
      <c r="I176" s="3"/>
      <c r="J176" s="3"/>
      <c r="K176" s="25"/>
      <c r="L176" s="12"/>
      <c r="M176" s="20"/>
      <c r="N176" s="20"/>
      <c r="O176" s="20"/>
      <c r="P176" s="3"/>
      <c r="Q176" s="3"/>
      <c r="R176" s="3"/>
      <c r="S176" s="3"/>
      <c r="T176" s="3"/>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x14ac:dyDescent="0.25">
      <c r="A177" s="3"/>
      <c r="B177" s="3"/>
      <c r="C177" s="3"/>
      <c r="D177" s="3"/>
      <c r="E177" s="120"/>
      <c r="F177" s="3"/>
      <c r="G177" s="3"/>
      <c r="H177" s="3"/>
      <c r="I177" s="3"/>
      <c r="J177" s="3"/>
      <c r="K177" s="25"/>
      <c r="L177" s="12"/>
      <c r="M177" s="20"/>
      <c r="N177" s="20"/>
      <c r="O177" s="20"/>
      <c r="P177" s="3"/>
      <c r="Q177" s="3"/>
      <c r="R177" s="3"/>
      <c r="S177" s="3"/>
      <c r="T177" s="3"/>
      <c r="U177" s="3"/>
      <c r="V177" s="3"/>
      <c r="W177" s="49"/>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3"/>
    </row>
    <row r="178" spans="1:49" x14ac:dyDescent="0.25">
      <c r="A178" s="3"/>
      <c r="B178" s="3"/>
      <c r="C178" s="3"/>
      <c r="D178" s="3"/>
      <c r="E178" s="120"/>
      <c r="F178" s="3"/>
      <c r="G178" s="3"/>
      <c r="H178" s="3"/>
      <c r="I178" s="3"/>
      <c r="J178" s="3"/>
      <c r="K178" s="25"/>
      <c r="L178" s="12"/>
      <c r="M178" s="20"/>
      <c r="N178" s="20"/>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x14ac:dyDescent="0.25">
      <c r="A179" s="3"/>
      <c r="B179" s="3"/>
      <c r="C179" s="3"/>
      <c r="D179" s="3"/>
      <c r="E179" s="120"/>
      <c r="F179" s="3"/>
      <c r="G179" s="3"/>
      <c r="H179" s="3"/>
      <c r="I179" s="3"/>
      <c r="J179" s="3"/>
      <c r="K179" s="25"/>
      <c r="L179" s="12"/>
      <c r="M179" s="20"/>
      <c r="N179" s="20"/>
      <c r="O179" s="20"/>
      <c r="P179" s="3"/>
      <c r="Q179" s="3"/>
      <c r="R179" s="3"/>
      <c r="S179" s="3"/>
      <c r="T179" s="3"/>
      <c r="U179" s="3"/>
      <c r="V179" s="3"/>
      <c r="W179" s="49"/>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3"/>
    </row>
    <row r="180" spans="1:49" x14ac:dyDescent="0.25">
      <c r="A180" s="3"/>
      <c r="B180" s="3"/>
      <c r="C180" s="3"/>
      <c r="D180" s="3"/>
      <c r="E180" s="120"/>
      <c r="F180" s="3"/>
      <c r="G180" s="3"/>
      <c r="H180" s="3"/>
      <c r="I180" s="3"/>
      <c r="J180" s="3"/>
      <c r="K180" s="25"/>
      <c r="L180" s="12"/>
      <c r="M180" s="20"/>
      <c r="N180" s="20"/>
      <c r="O180" s="20"/>
      <c r="P180" s="3"/>
      <c r="Q180" s="3"/>
      <c r="R180" s="3"/>
      <c r="S180" s="3"/>
      <c r="T180" s="3"/>
      <c r="U180" s="3"/>
      <c r="V180" s="3"/>
      <c r="W180" s="49"/>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c r="AW180" s="3"/>
    </row>
    <row r="181" spans="1:49" x14ac:dyDescent="0.25">
      <c r="A181" s="3"/>
      <c r="B181" s="3"/>
      <c r="C181" s="3"/>
      <c r="D181" s="3"/>
      <c r="E181" s="120"/>
      <c r="F181" s="3"/>
      <c r="G181" s="3"/>
      <c r="H181" s="3"/>
      <c r="I181" s="3"/>
      <c r="J181" s="3"/>
      <c r="K181" s="25"/>
      <c r="L181" s="12"/>
      <c r="M181" s="20"/>
      <c r="N181" s="20"/>
      <c r="O181" s="20"/>
      <c r="P181" s="3"/>
      <c r="Q181" s="3"/>
      <c r="R181" s="3"/>
      <c r="S181" s="3"/>
      <c r="T181" s="3"/>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x14ac:dyDescent="0.25">
      <c r="A182" s="3"/>
      <c r="B182" s="3"/>
      <c r="C182" s="3"/>
      <c r="D182" s="3"/>
      <c r="E182" s="120"/>
      <c r="F182" s="3"/>
      <c r="G182" s="3"/>
      <c r="H182" s="3"/>
      <c r="I182" s="3"/>
      <c r="J182" s="3"/>
      <c r="K182" s="25"/>
      <c r="L182" s="12"/>
      <c r="M182" s="20"/>
      <c r="N182" s="20"/>
      <c r="O182" s="20"/>
      <c r="P182" s="3"/>
      <c r="Q182" s="3"/>
      <c r="R182" s="3"/>
      <c r="S182" s="3"/>
      <c r="T182" s="3"/>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x14ac:dyDescent="0.25">
      <c r="A183" s="3"/>
      <c r="B183" s="3"/>
      <c r="C183" s="3"/>
      <c r="D183" s="3"/>
      <c r="E183" s="120"/>
      <c r="F183" s="3"/>
      <c r="G183" s="3"/>
      <c r="H183" s="3"/>
      <c r="I183" s="3"/>
      <c r="J183" s="3"/>
      <c r="K183" s="25"/>
      <c r="L183" s="12"/>
      <c r="M183" s="20"/>
      <c r="N183" s="20"/>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x14ac:dyDescent="0.25">
      <c r="A184" s="3"/>
      <c r="B184" s="3"/>
      <c r="C184" s="3"/>
      <c r="D184" s="3"/>
      <c r="E184" s="120"/>
      <c r="F184" s="3"/>
      <c r="G184" s="3"/>
      <c r="H184" s="3"/>
      <c r="I184" s="3"/>
      <c r="J184" s="3"/>
      <c r="K184" s="25"/>
      <c r="L184" s="12"/>
      <c r="M184" s="20"/>
      <c r="N184" s="20"/>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x14ac:dyDescent="0.25">
      <c r="A185" s="3"/>
      <c r="B185" s="3"/>
      <c r="C185" s="3"/>
      <c r="D185" s="3"/>
      <c r="E185" s="120"/>
      <c r="F185" s="3"/>
      <c r="G185" s="3"/>
      <c r="H185" s="3"/>
      <c r="I185" s="3"/>
      <c r="J185" s="3"/>
      <c r="K185" s="25"/>
      <c r="L185" s="12"/>
      <c r="M185" s="20"/>
      <c r="N185" s="20"/>
      <c r="O185" s="20"/>
      <c r="P185" s="3"/>
      <c r="Q185" s="3"/>
      <c r="R185" s="3"/>
      <c r="S185" s="3"/>
      <c r="T185" s="3"/>
      <c r="U185" s="3"/>
      <c r="V185" s="3"/>
      <c r="W185" s="49"/>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1"/>
      <c r="AW185" s="3"/>
    </row>
    <row r="186" spans="1:49" x14ac:dyDescent="0.25">
      <c r="A186" s="3"/>
      <c r="B186" s="3"/>
      <c r="C186" s="3"/>
      <c r="D186" s="3"/>
      <c r="E186" s="120"/>
      <c r="F186" s="3"/>
      <c r="G186" s="3"/>
      <c r="H186" s="3"/>
      <c r="I186" s="3"/>
      <c r="J186" s="3"/>
      <c r="K186" s="25"/>
      <c r="L186" s="12"/>
      <c r="M186" s="20"/>
      <c r="N186" s="20"/>
      <c r="O186" s="20"/>
      <c r="P186" s="3"/>
      <c r="Q186" s="3"/>
      <c r="R186" s="3"/>
      <c r="S186" s="3"/>
      <c r="T186" s="3"/>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x14ac:dyDescent="0.25">
      <c r="A187" s="3"/>
      <c r="B187" s="3"/>
      <c r="C187" s="3"/>
      <c r="D187" s="3"/>
      <c r="E187" s="120"/>
      <c r="F187" s="3"/>
      <c r="G187" s="3"/>
      <c r="H187" s="3"/>
      <c r="I187" s="3"/>
      <c r="J187" s="3"/>
      <c r="K187" s="25"/>
      <c r="L187" s="12"/>
      <c r="M187" s="20"/>
      <c r="N187" s="20"/>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x14ac:dyDescent="0.25">
      <c r="A188" s="3"/>
      <c r="B188" s="3"/>
      <c r="C188" s="3"/>
      <c r="D188" s="3"/>
      <c r="E188" s="120"/>
      <c r="F188" s="3"/>
      <c r="G188" s="3"/>
      <c r="H188" s="3"/>
      <c r="I188" s="3"/>
      <c r="J188" s="3"/>
      <c r="K188" s="25"/>
      <c r="L188" s="12"/>
      <c r="M188" s="20"/>
      <c r="N188" s="20"/>
      <c r="O188" s="20"/>
      <c r="P188" s="3"/>
      <c r="Q188" s="3"/>
      <c r="R188" s="3"/>
      <c r="S188" s="3"/>
      <c r="T188" s="3"/>
      <c r="U188" s="3"/>
      <c r="V188" s="3"/>
      <c r="W188" s="49"/>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1"/>
      <c r="AW188" s="3"/>
    </row>
    <row r="189" spans="1:49" x14ac:dyDescent="0.25">
      <c r="A189" s="3"/>
      <c r="B189" s="3"/>
      <c r="C189" s="3"/>
      <c r="D189" s="3"/>
      <c r="E189" s="120"/>
      <c r="F189" s="3"/>
      <c r="G189" s="3"/>
      <c r="H189" s="3"/>
      <c r="I189" s="3"/>
      <c r="J189" s="3"/>
      <c r="K189" s="25"/>
      <c r="L189" s="12"/>
      <c r="M189" s="20"/>
      <c r="N189" s="20"/>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x14ac:dyDescent="0.25">
      <c r="A190" s="3"/>
      <c r="B190" s="3"/>
      <c r="C190" s="3"/>
      <c r="D190" s="3"/>
      <c r="E190" s="120"/>
      <c r="F190" s="3"/>
      <c r="G190" s="3"/>
      <c r="H190" s="3"/>
      <c r="I190" s="3"/>
      <c r="J190" s="3"/>
      <c r="K190" s="25"/>
      <c r="L190" s="12"/>
      <c r="M190" s="20"/>
      <c r="N190" s="20"/>
      <c r="O190" s="20"/>
      <c r="P190" s="3"/>
      <c r="Q190" s="3"/>
      <c r="R190" s="3"/>
      <c r="S190" s="3"/>
      <c r="T190" s="3"/>
      <c r="U190" s="3"/>
      <c r="V190" s="3"/>
      <c r="W190" s="49"/>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1"/>
      <c r="AW190" s="3"/>
    </row>
    <row r="191" spans="1:49" x14ac:dyDescent="0.25">
      <c r="A191" s="3"/>
      <c r="B191" s="3"/>
      <c r="C191" s="3"/>
      <c r="D191" s="3"/>
      <c r="E191" s="120"/>
      <c r="F191" s="3"/>
      <c r="G191" s="3"/>
      <c r="H191" s="3"/>
      <c r="I191" s="3"/>
      <c r="J191" s="3"/>
      <c r="K191" s="25"/>
      <c r="L191" s="12"/>
      <c r="M191" s="20"/>
      <c r="N191" s="20"/>
      <c r="O191" s="20"/>
      <c r="P191" s="3"/>
      <c r="Q191" s="3"/>
      <c r="R191" s="3"/>
      <c r="S191" s="3"/>
      <c r="T191" s="3"/>
      <c r="U191" s="3"/>
      <c r="V191" s="3"/>
      <c r="W191" s="49"/>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1"/>
      <c r="AW191" s="3"/>
    </row>
    <row r="192" spans="1:49" x14ac:dyDescent="0.25">
      <c r="A192" s="3"/>
      <c r="B192" s="3"/>
      <c r="C192" s="3"/>
      <c r="D192" s="3"/>
      <c r="E192" s="120"/>
      <c r="F192" s="3"/>
      <c r="G192" s="3"/>
      <c r="H192" s="3"/>
      <c r="I192" s="3"/>
      <c r="J192" s="3"/>
      <c r="K192" s="25"/>
      <c r="L192" s="12"/>
      <c r="M192" s="20"/>
      <c r="N192" s="20"/>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x14ac:dyDescent="0.25">
      <c r="A193" s="3"/>
      <c r="B193" s="3"/>
      <c r="C193" s="3"/>
      <c r="D193" s="3"/>
      <c r="E193" s="120"/>
      <c r="F193" s="3"/>
      <c r="G193" s="3"/>
      <c r="H193" s="3"/>
      <c r="I193" s="3"/>
      <c r="J193" s="3"/>
      <c r="K193" s="25"/>
      <c r="L193" s="12"/>
      <c r="M193" s="20"/>
      <c r="N193" s="20"/>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x14ac:dyDescent="0.25">
      <c r="A194" s="3"/>
      <c r="B194" s="3"/>
      <c r="C194" s="3"/>
      <c r="D194" s="3"/>
      <c r="E194" s="120"/>
      <c r="F194" s="3"/>
      <c r="G194" s="3"/>
      <c r="H194" s="3"/>
      <c r="I194" s="3"/>
      <c r="J194" s="3"/>
      <c r="K194" s="25"/>
      <c r="L194" s="12"/>
      <c r="M194" s="20"/>
      <c r="N194" s="20"/>
      <c r="O194" s="20"/>
      <c r="P194" s="3"/>
      <c r="Q194" s="3"/>
      <c r="R194" s="3"/>
      <c r="S194" s="3"/>
      <c r="T194" s="3"/>
      <c r="U194" s="3"/>
      <c r="V194" s="3"/>
      <c r="W194" s="49"/>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3"/>
    </row>
    <row r="195" spans="1:49" x14ac:dyDescent="0.25">
      <c r="A195" s="3"/>
      <c r="B195" s="3"/>
      <c r="C195" s="3"/>
      <c r="D195" s="3"/>
      <c r="E195" s="120"/>
      <c r="F195" s="3"/>
      <c r="G195" s="3"/>
      <c r="H195" s="3"/>
      <c r="I195" s="3"/>
      <c r="J195" s="3"/>
      <c r="K195" s="25"/>
      <c r="L195" s="12"/>
      <c r="M195" s="20"/>
      <c r="N195" s="20"/>
      <c r="O195" s="20"/>
      <c r="P195" s="3"/>
      <c r="Q195" s="3"/>
      <c r="R195" s="3"/>
      <c r="S195" s="3"/>
      <c r="T195" s="3"/>
      <c r="U195" s="3"/>
      <c r="V195" s="3"/>
      <c r="W195" s="49"/>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1"/>
      <c r="AW195" s="3"/>
    </row>
  </sheetData>
  <autoFilter ref="G10:H153"/>
  <conditionalFormatting sqref="R46 T46 X46:AU46">
    <cfRule type="cellIs" dxfId="680" priority="6" operator="lessThan">
      <formula>0</formula>
    </cfRule>
  </conditionalFormatting>
  <conditionalFormatting sqref="R49 T49">
    <cfRule type="cellIs" dxfId="679" priority="5" operator="lessThan">
      <formula>0</formula>
    </cfRule>
  </conditionalFormatting>
  <conditionalFormatting sqref="R51 T51 X51:AU51">
    <cfRule type="cellIs" dxfId="678" priority="4" operator="lessThan">
      <formula>0</formula>
    </cfRule>
  </conditionalFormatting>
  <conditionalFormatting sqref="R69 T69 X69:AU69">
    <cfRule type="cellIs" dxfId="677" priority="3" operator="lessThan">
      <formula>0</formula>
    </cfRule>
  </conditionalFormatting>
  <conditionalFormatting sqref="R102 T102 X102:AU102">
    <cfRule type="cellIs" dxfId="676" priority="2" operator="greaterThan">
      <formula>0</formula>
    </cfRule>
  </conditionalFormatting>
  <conditionalFormatting sqref="X49:AU49">
    <cfRule type="cellIs" dxfId="675" priority="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W697"/>
  <sheetViews>
    <sheetView workbookViewId="0">
      <pane xSplit="21" ySplit="10" topLeftCell="W11" activePane="bottomRight" state="frozen"/>
      <selection pane="topRight" activeCell="V1" sqref="V1"/>
      <selection pane="bottomLeft" activeCell="A11" sqref="A11"/>
      <selection pane="bottomRight" activeCell="E6" sqref="E6"/>
    </sheetView>
  </sheetViews>
  <sheetFormatPr defaultColWidth="9.109375" defaultRowHeight="12" x14ac:dyDescent="0.25"/>
  <cols>
    <col min="1" max="4" width="1.6640625" style="2" customWidth="1"/>
    <col min="5" max="5" width="8.88671875" style="174" customWidth="1"/>
    <col min="6" max="6" width="1.6640625" style="2" customWidth="1"/>
    <col min="7" max="7" width="8.109375" style="1" customWidth="1"/>
    <col min="8" max="8" width="1.6640625" style="2" customWidth="1"/>
    <col min="9" max="9" width="10.21875" style="1" customWidth="1"/>
    <col min="10" max="10" width="1.6640625" style="2" customWidth="1"/>
    <col min="11" max="11" width="17.6640625" style="1" customWidth="1"/>
    <col min="12" max="12" width="1.6640625" style="2" customWidth="1"/>
    <col min="13" max="13" width="40.5546875" style="2" bestFit="1" customWidth="1"/>
    <col min="14" max="14" width="1.6640625" style="260" customWidth="1"/>
    <col min="15" max="15" width="1.6640625" style="2" customWidth="1"/>
    <col min="16" max="16" width="10.6640625" style="26" bestFit="1" customWidth="1"/>
    <col min="17" max="17" width="1.664062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336"/>
      <c r="F1" s="3"/>
      <c r="G1" s="3"/>
      <c r="H1" s="3"/>
      <c r="I1" s="3"/>
      <c r="J1" s="3"/>
      <c r="K1" s="3"/>
      <c r="L1" s="3"/>
      <c r="M1" s="3"/>
      <c r="N1" s="231"/>
      <c r="O1" s="3"/>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336"/>
      <c r="F2" s="3"/>
      <c r="G2" s="3"/>
      <c r="H2" s="3"/>
      <c r="I2" s="3"/>
      <c r="J2" s="3"/>
      <c r="K2" s="3"/>
      <c r="L2" s="3"/>
      <c r="M2" s="3"/>
      <c r="N2" s="231"/>
      <c r="O2" s="3"/>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337" t="str">
        <f>методология!$E$4</f>
        <v>Финмодель + Бюджетная модель</v>
      </c>
      <c r="D3" s="3"/>
      <c r="E3" s="338"/>
      <c r="F3" s="3"/>
      <c r="G3" s="3"/>
      <c r="H3" s="3"/>
      <c r="I3" s="3"/>
      <c r="J3" s="3"/>
      <c r="K3" s="3"/>
      <c r="L3" s="3"/>
      <c r="M3" s="3"/>
      <c r="N3" s="231"/>
      <c r="O3" s="3"/>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337" t="str">
        <f>методология!$E$5</f>
        <v>Деятельность: строительная</v>
      </c>
      <c r="D4" s="3"/>
      <c r="E4" s="338"/>
      <c r="F4" s="3"/>
      <c r="G4" s="3"/>
      <c r="H4" s="3"/>
      <c r="I4" s="3"/>
      <c r="J4" s="3"/>
      <c r="K4" s="3"/>
      <c r="L4" s="3"/>
      <c r="M4" s="3"/>
      <c r="N4" s="231"/>
      <c r="O4" s="3"/>
      <c r="P4" s="3"/>
      <c r="Q4" s="3"/>
      <c r="R4" s="3"/>
      <c r="S4" s="3"/>
      <c r="T4" s="3"/>
      <c r="U4" s="3"/>
      <c r="V4" s="3"/>
      <c r="W4" s="31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338"/>
      <c r="F5" s="3"/>
      <c r="G5" s="3"/>
      <c r="H5" s="3"/>
      <c r="I5" s="3"/>
      <c r="J5" s="3"/>
      <c r="K5" s="3"/>
      <c r="L5" s="3"/>
      <c r="M5" s="3"/>
      <c r="N5" s="231"/>
      <c r="O5" s="3"/>
      <c r="P5" s="3"/>
      <c r="Q5" s="3"/>
      <c r="R5" s="3"/>
      <c r="S5" s="3"/>
      <c r="T5" s="3"/>
      <c r="U5" s="3"/>
      <c r="V5" s="3"/>
      <c r="W5" s="31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337"/>
      <c r="D6" s="3"/>
      <c r="E6" s="338"/>
      <c r="F6" s="337" t="s">
        <v>537</v>
      </c>
      <c r="G6" s="337"/>
      <c r="H6" s="3"/>
      <c r="I6" s="3"/>
      <c r="J6" s="3"/>
      <c r="K6" s="3"/>
      <c r="L6" s="3"/>
      <c r="M6" s="3"/>
      <c r="N6" s="231"/>
      <c r="O6" s="3"/>
      <c r="P6" s="3"/>
      <c r="Q6" s="3"/>
      <c r="R6" s="3"/>
      <c r="S6" s="3"/>
      <c r="T6" s="3"/>
      <c r="U6" s="3"/>
      <c r="V6" s="3"/>
      <c r="W6" s="31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338"/>
      <c r="F7" s="3"/>
      <c r="G7" s="175" t="str">
        <f>структура!$AL$23</f>
        <v>с НДС</v>
      </c>
      <c r="H7" s="3"/>
      <c r="I7" s="3"/>
      <c r="J7" s="3"/>
      <c r="K7" s="3"/>
      <c r="L7" s="3"/>
      <c r="M7" s="3"/>
      <c r="N7" s="231"/>
      <c r="O7" s="3"/>
      <c r="P7" s="3"/>
      <c r="Q7" s="3"/>
      <c r="R7" s="3"/>
      <c r="S7" s="3"/>
      <c r="T7" s="3"/>
      <c r="U7" s="3"/>
      <c r="V7" s="3"/>
      <c r="W7" s="312"/>
      <c r="X7" s="339" t="str">
        <f>ФМ_усл!X7</f>
        <v/>
      </c>
      <c r="Y7" s="340" t="str">
        <f>ФМ_усл!Y7</f>
        <v/>
      </c>
      <c r="Z7" s="340" t="str">
        <f>ФМ_усл!Z7</f>
        <v/>
      </c>
      <c r="AA7" s="340" t="str">
        <f>ФМ_усл!AA7</f>
        <v/>
      </c>
      <c r="AB7" s="340" t="str">
        <f>ФМ_усл!AB7</f>
        <v/>
      </c>
      <c r="AC7" s="340" t="str">
        <f>ФМ_усл!AC7</f>
        <v/>
      </c>
      <c r="AD7" s="340" t="str">
        <f>ФМ_усл!AD7</f>
        <v/>
      </c>
      <c r="AE7" s="340" t="str">
        <f>ФМ_усл!AE7</f>
        <v/>
      </c>
      <c r="AF7" s="340" t="str">
        <f>ФМ_усл!AF7</f>
        <v/>
      </c>
      <c r="AG7" s="340" t="str">
        <f>ФМ_усл!AG7</f>
        <v/>
      </c>
      <c r="AH7" s="340" t="str">
        <f>ФМ_усл!AH7</f>
        <v/>
      </c>
      <c r="AI7" s="340" t="str">
        <f>ФМ_усл!AI7</f>
        <v/>
      </c>
      <c r="AJ7" s="340" t="str">
        <f>ФМ_усл!AJ7</f>
        <v/>
      </c>
      <c r="AK7" s="340" t="str">
        <f>ФМ_усл!AK7</f>
        <v/>
      </c>
      <c r="AL7" s="340" t="str">
        <f>ФМ_усл!AL7</f>
        <v/>
      </c>
      <c r="AM7" s="340" t="str">
        <f>ФМ_усл!AM7</f>
        <v/>
      </c>
      <c r="AN7" s="340" t="str">
        <f>ФМ_усл!AN7</f>
        <v/>
      </c>
      <c r="AO7" s="340" t="str">
        <f>ФМ_усл!AO7</f>
        <v/>
      </c>
      <c r="AP7" s="340" t="str">
        <f>ФМ_усл!AP7</f>
        <v/>
      </c>
      <c r="AQ7" s="340" t="str">
        <f>ФМ_усл!AQ7</f>
        <v/>
      </c>
      <c r="AR7" s="340" t="str">
        <f>ФМ_усл!AR7</f>
        <v/>
      </c>
      <c r="AS7" s="340" t="str">
        <f>ФМ_усл!AS7</f>
        <v/>
      </c>
      <c r="AT7" s="340" t="str">
        <f>ФМ_усл!AT7</f>
        <v/>
      </c>
      <c r="AU7" s="340" t="str">
        <f>ФМ_усл!AU7</f>
        <v/>
      </c>
      <c r="AV7" s="3"/>
      <c r="AW7" s="3"/>
    </row>
    <row r="8" spans="1:49" s="342" customFormat="1" x14ac:dyDescent="0.25">
      <c r="A8" s="337"/>
      <c r="B8" s="337"/>
      <c r="C8" s="337"/>
      <c r="D8" s="337"/>
      <c r="E8" s="337"/>
      <c r="F8" s="337"/>
      <c r="G8" s="337"/>
      <c r="H8" s="337"/>
      <c r="I8" s="341" t="str">
        <f>структура!$W$8</f>
        <v>Поставщики</v>
      </c>
      <c r="J8" s="337"/>
      <c r="K8" s="341" t="str">
        <f>структура!T8</f>
        <v>Номенклатура</v>
      </c>
      <c r="L8" s="337"/>
      <c r="M8" s="337" t="str">
        <f>KPI!$E$8</f>
        <v>KPI</v>
      </c>
      <c r="N8" s="231"/>
      <c r="O8" s="337"/>
      <c r="P8" s="3" t="str">
        <f>KPI!$H$8</f>
        <v>ед.изм.</v>
      </c>
      <c r="Q8" s="337"/>
      <c r="R8" s="337" t="str">
        <f>ФМ_усл!R8</f>
        <v>итого 1г</v>
      </c>
      <c r="S8" s="337"/>
      <c r="T8" s="337" t="str">
        <f>ФМ_усл!T8</f>
        <v>итого 2г</v>
      </c>
      <c r="U8" s="337"/>
      <c r="V8" s="337"/>
      <c r="W8" s="312"/>
      <c r="X8" s="339" t="str">
        <f>ФМ_усл!X8</f>
        <v/>
      </c>
      <c r="Y8" s="340" t="str">
        <f>ФМ_усл!Y8</f>
        <v/>
      </c>
      <c r="Z8" s="340" t="str">
        <f>ФМ_усл!Z8</f>
        <v/>
      </c>
      <c r="AA8" s="340" t="str">
        <f>ФМ_усл!AA8</f>
        <v/>
      </c>
      <c r="AB8" s="340" t="str">
        <f>ФМ_усл!AB8</f>
        <v/>
      </c>
      <c r="AC8" s="340" t="str">
        <f>ФМ_усл!AC8</f>
        <v/>
      </c>
      <c r="AD8" s="340" t="str">
        <f>ФМ_усл!AD8</f>
        <v/>
      </c>
      <c r="AE8" s="340" t="str">
        <f>ФМ_усл!AE8</f>
        <v/>
      </c>
      <c r="AF8" s="340" t="str">
        <f>ФМ_усл!AF8</f>
        <v/>
      </c>
      <c r="AG8" s="340" t="str">
        <f>ФМ_усл!AG8</f>
        <v/>
      </c>
      <c r="AH8" s="340" t="str">
        <f>ФМ_усл!AH8</f>
        <v/>
      </c>
      <c r="AI8" s="340" t="str">
        <f>ФМ_усл!AI8</f>
        <v/>
      </c>
      <c r="AJ8" s="340" t="str">
        <f>ФМ_усл!AJ8</f>
        <v/>
      </c>
      <c r="AK8" s="340" t="str">
        <f>ФМ_усл!AK8</f>
        <v/>
      </c>
      <c r="AL8" s="340" t="str">
        <f>ФМ_усл!AL8</f>
        <v/>
      </c>
      <c r="AM8" s="340" t="str">
        <f>ФМ_усл!AM8</f>
        <v/>
      </c>
      <c r="AN8" s="340" t="str">
        <f>ФМ_усл!AN8</f>
        <v/>
      </c>
      <c r="AO8" s="340" t="str">
        <f>ФМ_усл!AO8</f>
        <v/>
      </c>
      <c r="AP8" s="340" t="str">
        <f>ФМ_усл!AP8</f>
        <v/>
      </c>
      <c r="AQ8" s="340" t="str">
        <f>ФМ_усл!AQ8</f>
        <v/>
      </c>
      <c r="AR8" s="340" t="str">
        <f>ФМ_усл!AR8</f>
        <v/>
      </c>
      <c r="AS8" s="340" t="str">
        <f>ФМ_усл!AS8</f>
        <v/>
      </c>
      <c r="AT8" s="340" t="str">
        <f>ФМ_усл!AT8</f>
        <v/>
      </c>
      <c r="AU8" s="340" t="str">
        <f>ФМ_усл!AU8</f>
        <v/>
      </c>
      <c r="AV8" s="337"/>
      <c r="AW8" s="337"/>
    </row>
    <row r="9" spans="1:49" ht="3.9" customHeight="1" thickBot="1" x14ac:dyDescent="0.3">
      <c r="A9" s="3"/>
      <c r="B9" s="3"/>
      <c r="C9" s="3"/>
      <c r="D9" s="3"/>
      <c r="E9" s="120"/>
      <c r="F9" s="3"/>
      <c r="G9" s="3"/>
      <c r="H9" s="3"/>
      <c r="I9" s="172"/>
      <c r="J9" s="3"/>
      <c r="K9" s="172"/>
      <c r="L9" s="3"/>
      <c r="M9" s="29"/>
      <c r="N9" s="258"/>
      <c r="O9" s="3"/>
      <c r="P9" s="30"/>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3"/>
      <c r="C10" s="3"/>
      <c r="D10" s="3"/>
      <c r="E10" s="249" t="str">
        <f>структура!$N$10</f>
        <v>вып/список</v>
      </c>
      <c r="F10" s="3"/>
      <c r="G10" s="170"/>
      <c r="H10" s="3"/>
      <c r="I10" s="12" t="str">
        <f>структура!$W$10</f>
        <v>вып/список</v>
      </c>
      <c r="J10" s="3"/>
      <c r="K10" s="12" t="str">
        <f>структура!$W$10</f>
        <v>вып/список</v>
      </c>
      <c r="L10" s="3"/>
      <c r="M10" s="3"/>
      <c r="N10" s="258"/>
      <c r="O10" s="3"/>
      <c r="P10" s="25"/>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3"/>
      <c r="C11" s="3"/>
      <c r="D11" s="3"/>
      <c r="E11" s="178" t="str">
        <f>E13</f>
        <v>Объект-1</v>
      </c>
      <c r="F11" s="3"/>
      <c r="G11" s="178" t="str">
        <f>G13</f>
        <v>Заказчик-1</v>
      </c>
      <c r="H11" s="3"/>
      <c r="I11" s="169"/>
      <c r="J11" s="3"/>
      <c r="K11" s="169"/>
      <c r="L11" s="3"/>
      <c r="M11" s="3"/>
      <c r="N11" s="258"/>
      <c r="O11" s="3"/>
      <c r="P11" s="25"/>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3"/>
      <c r="C12" s="3"/>
      <c r="D12" s="3"/>
      <c r="E12" s="179" t="str">
        <f>E13</f>
        <v>Объект-1</v>
      </c>
      <c r="F12" s="3"/>
      <c r="G12" s="178" t="str">
        <f>G13</f>
        <v>Заказчик-1</v>
      </c>
      <c r="H12" s="3"/>
      <c r="I12" s="169"/>
      <c r="J12" s="3"/>
      <c r="K12" s="169"/>
      <c r="L12" s="3"/>
      <c r="M12" s="3"/>
      <c r="N12" s="258"/>
      <c r="O12" s="3"/>
      <c r="P12" s="25"/>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4"/>
      <c r="C13" s="4"/>
      <c r="D13" s="4"/>
      <c r="E13" s="248" t="s">
        <v>246</v>
      </c>
      <c r="F13" s="20" t="s">
        <v>5</v>
      </c>
      <c r="G13" s="177" t="str">
        <f>INDEX(структура!$Q:$Q,SUMIFS(структура!$C:$C,структура!$N:$N,$E13))</f>
        <v>Заказчик-1</v>
      </c>
      <c r="H13" s="4"/>
      <c r="I13" s="176"/>
      <c r="J13" s="4"/>
      <c r="K13" s="173" t="s">
        <v>331</v>
      </c>
      <c r="L13" s="20" t="s">
        <v>5</v>
      </c>
      <c r="M13" s="90" t="str">
        <f>KPI!$E$198</f>
        <v>Объем сданных работ</v>
      </c>
      <c r="N13" s="258"/>
      <c r="O13" s="119" t="s">
        <v>1</v>
      </c>
      <c r="P13" s="182" t="s">
        <v>363</v>
      </c>
      <c r="Q13" s="89"/>
      <c r="R13" s="92">
        <f>SUMIFS($W13:$AV13,$W$2:$AV$2,R$2)</f>
        <v>0</v>
      </c>
      <c r="S13" s="89"/>
      <c r="T13" s="92">
        <f>SUMIFS($W13:$AV13,$W$2:$AV$2,T$2)</f>
        <v>0</v>
      </c>
      <c r="U13" s="89"/>
      <c r="V13" s="89"/>
      <c r="W13" s="119" t="s">
        <v>1</v>
      </c>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43"/>
      <c r="AW13" s="4"/>
    </row>
    <row r="14" spans="1:49" ht="3.9" customHeight="1" x14ac:dyDescent="0.25">
      <c r="A14" s="3"/>
      <c r="B14" s="3"/>
      <c r="C14" s="3"/>
      <c r="D14" s="3"/>
      <c r="E14" s="179" t="str">
        <f>E13</f>
        <v>Объект-1</v>
      </c>
      <c r="F14" s="3"/>
      <c r="G14" s="178" t="str">
        <f>G13</f>
        <v>Заказчик-1</v>
      </c>
      <c r="H14" s="3"/>
      <c r="I14" s="169"/>
      <c r="J14" s="3"/>
      <c r="K14" s="178" t="str">
        <f>K13</f>
        <v>Заказчик-1-Работы-1</v>
      </c>
      <c r="L14" s="3"/>
      <c r="M14" s="3"/>
      <c r="N14" s="258"/>
      <c r="O14" s="3"/>
      <c r="P14" s="25"/>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s="5" customFormat="1" x14ac:dyDescent="0.25">
      <c r="A15" s="4"/>
      <c r="B15" s="4"/>
      <c r="C15" s="4"/>
      <c r="D15" s="4"/>
      <c r="E15" s="180" t="str">
        <f>E13</f>
        <v>Объект-1</v>
      </c>
      <c r="F15" s="4"/>
      <c r="G15" s="181" t="str">
        <f>G13</f>
        <v>Заказчик-1</v>
      </c>
      <c r="H15" s="4"/>
      <c r="I15" s="176"/>
      <c r="J15" s="4"/>
      <c r="K15" s="181" t="str">
        <f>K13</f>
        <v>Заказчик-1-Работы-1</v>
      </c>
      <c r="L15" s="4"/>
      <c r="M15" s="90" t="str">
        <f>KPI!$E$199</f>
        <v>Стоимость работ за единицу измерения</v>
      </c>
      <c r="N15" s="258"/>
      <c r="O15" s="89"/>
      <c r="P15" s="91" t="str">
        <f>IF(M15="","",INDEX(KPI!$H:$H,SUMIFS(KPI!$C:$C,KPI!$E:$E,M15)))</f>
        <v>руб.</v>
      </c>
      <c r="Q15" s="89"/>
      <c r="R15" s="92">
        <f>IF(R13=0,0,R17*1000/R13)</f>
        <v>0</v>
      </c>
      <c r="S15" s="89"/>
      <c r="T15" s="92">
        <f>IF(T13=0,0,T17*1000/T13)</f>
        <v>0</v>
      </c>
      <c r="U15" s="89"/>
      <c r="V15" s="89"/>
      <c r="W15" s="119" t="s">
        <v>1</v>
      </c>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43"/>
      <c r="AW15" s="4"/>
    </row>
    <row r="16" spans="1:49" ht="3.9" customHeight="1" x14ac:dyDescent="0.25">
      <c r="A16" s="3"/>
      <c r="B16" s="3"/>
      <c r="C16" s="3"/>
      <c r="D16" s="3"/>
      <c r="E16" s="179" t="str">
        <f>E13</f>
        <v>Объект-1</v>
      </c>
      <c r="F16" s="3"/>
      <c r="G16" s="178" t="str">
        <f>G13</f>
        <v>Заказчик-1</v>
      </c>
      <c r="H16" s="3"/>
      <c r="I16" s="169"/>
      <c r="J16" s="3"/>
      <c r="K16" s="178" t="str">
        <f>K13</f>
        <v>Заказчик-1-Работы-1</v>
      </c>
      <c r="L16" s="3"/>
      <c r="M16" s="3"/>
      <c r="N16" s="258"/>
      <c r="O16" s="3"/>
      <c r="P16" s="25"/>
      <c r="Q16" s="3"/>
      <c r="R16" s="3"/>
      <c r="S16" s="3"/>
      <c r="T16" s="3"/>
      <c r="U16" s="3"/>
      <c r="V16" s="3"/>
      <c r="W16" s="49"/>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1"/>
      <c r="AW16" s="3"/>
    </row>
    <row r="17" spans="1:49" s="5" customFormat="1" x14ac:dyDescent="0.25">
      <c r="A17" s="4"/>
      <c r="B17" s="4"/>
      <c r="C17" s="4"/>
      <c r="D17" s="4"/>
      <c r="E17" s="180" t="str">
        <f>E13</f>
        <v>Объект-1</v>
      </c>
      <c r="F17" s="4"/>
      <c r="G17" s="181" t="str">
        <f>G13</f>
        <v>Заказчик-1</v>
      </c>
      <c r="H17" s="4"/>
      <c r="I17" s="176"/>
      <c r="J17" s="4"/>
      <c r="K17" s="181" t="str">
        <f>K13</f>
        <v>Заказчик-1-Работы-1</v>
      </c>
      <c r="L17" s="4"/>
      <c r="M17" s="57" t="str">
        <f>KPI!$E$22</f>
        <v>доход от сдачи объектов (подписание КС)</v>
      </c>
      <c r="N17" s="258"/>
      <c r="O17" s="4"/>
      <c r="P17" s="58" t="str">
        <f>IF(M17="","",INDEX(KPI!$H:$H,SUMIFS(KPI!$C:$C,KPI!$E:$E,M17)))</f>
        <v>тыс.руб.</v>
      </c>
      <c r="Q17" s="4"/>
      <c r="R17" s="59">
        <f>SUMIFS($W17:$AV17,$W$2:$AV$2,R$2)</f>
        <v>0</v>
      </c>
      <c r="S17" s="4"/>
      <c r="T17" s="59">
        <f>SUMIFS($W17:$AV17,$W$2:$AV$2,T$2)</f>
        <v>0</v>
      </c>
      <c r="U17" s="4"/>
      <c r="V17" s="4"/>
      <c r="W17" s="49"/>
      <c r="X17" s="60">
        <f>X13*X15/1000</f>
        <v>0</v>
      </c>
      <c r="Y17" s="60">
        <f t="shared" ref="Y17:AU17" si="0">Y13*Y15/1000</f>
        <v>0</v>
      </c>
      <c r="Z17" s="60">
        <f t="shared" si="0"/>
        <v>0</v>
      </c>
      <c r="AA17" s="60">
        <f t="shared" si="0"/>
        <v>0</v>
      </c>
      <c r="AB17" s="60">
        <f t="shared" si="0"/>
        <v>0</v>
      </c>
      <c r="AC17" s="60">
        <f t="shared" si="0"/>
        <v>0</v>
      </c>
      <c r="AD17" s="60">
        <f t="shared" si="0"/>
        <v>0</v>
      </c>
      <c r="AE17" s="60">
        <f t="shared" si="0"/>
        <v>0</v>
      </c>
      <c r="AF17" s="60">
        <f t="shared" si="0"/>
        <v>0</v>
      </c>
      <c r="AG17" s="60">
        <f t="shared" si="0"/>
        <v>0</v>
      </c>
      <c r="AH17" s="60">
        <f t="shared" si="0"/>
        <v>0</v>
      </c>
      <c r="AI17" s="60">
        <f t="shared" si="0"/>
        <v>0</v>
      </c>
      <c r="AJ17" s="60">
        <f t="shared" si="0"/>
        <v>0</v>
      </c>
      <c r="AK17" s="60">
        <f t="shared" si="0"/>
        <v>0</v>
      </c>
      <c r="AL17" s="60">
        <f t="shared" si="0"/>
        <v>0</v>
      </c>
      <c r="AM17" s="60">
        <f t="shared" si="0"/>
        <v>0</v>
      </c>
      <c r="AN17" s="60">
        <f t="shared" si="0"/>
        <v>0</v>
      </c>
      <c r="AO17" s="60">
        <f t="shared" si="0"/>
        <v>0</v>
      </c>
      <c r="AP17" s="60">
        <f t="shared" si="0"/>
        <v>0</v>
      </c>
      <c r="AQ17" s="60">
        <f t="shared" si="0"/>
        <v>0</v>
      </c>
      <c r="AR17" s="60">
        <f t="shared" si="0"/>
        <v>0</v>
      </c>
      <c r="AS17" s="60">
        <f t="shared" si="0"/>
        <v>0</v>
      </c>
      <c r="AT17" s="60">
        <f t="shared" si="0"/>
        <v>0</v>
      </c>
      <c r="AU17" s="60">
        <f t="shared" si="0"/>
        <v>0</v>
      </c>
      <c r="AV17" s="43"/>
      <c r="AW17" s="4"/>
    </row>
    <row r="18" spans="1:49" ht="2.1" customHeight="1" x14ac:dyDescent="0.25">
      <c r="A18" s="3"/>
      <c r="B18" s="3"/>
      <c r="C18" s="3"/>
      <c r="D18" s="3"/>
      <c r="E18" s="179" t="str">
        <f>E13</f>
        <v>Объект-1</v>
      </c>
      <c r="F18" s="3"/>
      <c r="G18" s="178" t="str">
        <f>G13</f>
        <v>Заказчик-1</v>
      </c>
      <c r="H18" s="3"/>
      <c r="I18" s="169"/>
      <c r="J18" s="3"/>
      <c r="K18" s="178" t="str">
        <f>K13</f>
        <v>Заказчик-1-Работы-1</v>
      </c>
      <c r="L18" s="3"/>
      <c r="M18" s="61"/>
      <c r="N18" s="258"/>
      <c r="O18" s="3"/>
      <c r="P18" s="244"/>
      <c r="Q18" s="3"/>
      <c r="R18" s="61"/>
      <c r="S18" s="3"/>
      <c r="T18" s="61"/>
      <c r="U18" s="3"/>
      <c r="V18" s="3"/>
      <c r="W18" s="49"/>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41"/>
      <c r="AW18" s="3"/>
    </row>
    <row r="19" spans="1:49" ht="8.1" customHeight="1" x14ac:dyDescent="0.25">
      <c r="A19" s="3"/>
      <c r="B19" s="3"/>
      <c r="C19" s="3"/>
      <c r="D19" s="3"/>
      <c r="E19" s="179" t="str">
        <f>E13</f>
        <v>Объект-1</v>
      </c>
      <c r="F19" s="3"/>
      <c r="G19" s="178" t="str">
        <f>G13</f>
        <v>Заказчик-1</v>
      </c>
      <c r="H19" s="3"/>
      <c r="I19" s="169"/>
      <c r="J19" s="3"/>
      <c r="K19" s="178" t="str">
        <f>K13</f>
        <v>Заказчик-1-Работы-1</v>
      </c>
      <c r="L19" s="3"/>
      <c r="M19" s="3"/>
      <c r="N19" s="258"/>
      <c r="O19" s="3"/>
      <c r="P19" s="25"/>
      <c r="Q19" s="3"/>
      <c r="R19" s="3"/>
      <c r="S19" s="3"/>
      <c r="T19" s="3"/>
      <c r="U19" s="3"/>
      <c r="V19" s="3"/>
      <c r="W19" s="49"/>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1"/>
      <c r="AW19" s="3"/>
    </row>
    <row r="20" spans="1:49" s="5" customFormat="1" x14ac:dyDescent="0.25">
      <c r="A20" s="4"/>
      <c r="B20" s="4"/>
      <c r="C20" s="4"/>
      <c r="D20" s="4"/>
      <c r="E20" s="197" t="str">
        <f>E13</f>
        <v>Объект-1</v>
      </c>
      <c r="F20" s="4"/>
      <c r="G20" s="198" t="str">
        <f>G13</f>
        <v>Заказчик-1</v>
      </c>
      <c r="H20" s="4"/>
      <c r="I20" s="199"/>
      <c r="J20" s="4"/>
      <c r="K20" s="198" t="str">
        <f>K13</f>
        <v>Заказчик-1-Работы-1</v>
      </c>
      <c r="L20" s="4"/>
      <c r="M20" s="38" t="str">
        <f>KPI!$E$28</f>
        <v>поступления ДС от заказчиков</v>
      </c>
      <c r="N20" s="258"/>
      <c r="O20" s="4"/>
      <c r="P20" s="39" t="str">
        <f>IF(M20="","",INDEX(KPI!$H:$H,SUMIFS(KPI!$C:$C,KPI!$E:$E,M20)))</f>
        <v>тыс.руб.</v>
      </c>
      <c r="Q20" s="4"/>
      <c r="R20" s="47">
        <f>SUMIFS($W20:$AV20,$W$2:$AV$2,R$2)</f>
        <v>0</v>
      </c>
      <c r="S20" s="4"/>
      <c r="T20" s="47">
        <f>SUMIFS($W20:$AV20,$W$2:$AV$2,T$2)</f>
        <v>0</v>
      </c>
      <c r="U20" s="4"/>
      <c r="V20" s="4"/>
      <c r="W20" s="22" t="s">
        <v>1</v>
      </c>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43"/>
      <c r="AW20" s="4"/>
    </row>
    <row r="21" spans="1:49" ht="3.9" customHeight="1" x14ac:dyDescent="0.25">
      <c r="A21" s="3"/>
      <c r="B21" s="3"/>
      <c r="C21" s="3"/>
      <c r="D21" s="3"/>
      <c r="E21" s="179" t="str">
        <f>E13</f>
        <v>Объект-1</v>
      </c>
      <c r="F21" s="3"/>
      <c r="G21" s="178" t="str">
        <f>G13</f>
        <v>Заказчик-1</v>
      </c>
      <c r="H21" s="3"/>
      <c r="I21" s="169"/>
      <c r="J21" s="3"/>
      <c r="K21" s="178" t="str">
        <f>K13</f>
        <v>Заказчик-1-Работы-1</v>
      </c>
      <c r="L21" s="3"/>
      <c r="M21" s="3"/>
      <c r="N21" s="258"/>
      <c r="O21" s="3"/>
      <c r="P21" s="25"/>
      <c r="Q21" s="3"/>
      <c r="R21" s="3"/>
      <c r="S21" s="3"/>
      <c r="T21" s="3"/>
      <c r="U21" s="3"/>
      <c r="V21" s="3"/>
      <c r="W21" s="49"/>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1"/>
      <c r="AW21" s="3"/>
    </row>
    <row r="22" spans="1:49" s="1" customFormat="1" ht="10.199999999999999" x14ac:dyDescent="0.2">
      <c r="A22" s="12"/>
      <c r="B22" s="12"/>
      <c r="C22" s="12"/>
      <c r="D22" s="12"/>
      <c r="E22" s="179" t="str">
        <f>E13</f>
        <v>Объект-1</v>
      </c>
      <c r="F22" s="12"/>
      <c r="G22" s="178" t="str">
        <f>G13</f>
        <v>Заказчик-1</v>
      </c>
      <c r="H22" s="12"/>
      <c r="I22" s="169"/>
      <c r="J22" s="12"/>
      <c r="K22" s="178" t="str">
        <f>K13</f>
        <v>Заказчик-1-Работы-1</v>
      </c>
      <c r="L22" s="12"/>
      <c r="M22" s="12"/>
      <c r="N22" s="258"/>
      <c r="O22" s="12"/>
      <c r="P22" s="13" t="str">
        <f>структура!$AL$28</f>
        <v>контроль</v>
      </c>
      <c r="Q22" s="13"/>
      <c r="R22" s="193">
        <f>R20+T20-R17-T17</f>
        <v>0</v>
      </c>
      <c r="S22" s="13"/>
      <c r="T22" s="193"/>
      <c r="U22" s="12"/>
      <c r="V22" s="12"/>
      <c r="W22" s="73"/>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5"/>
      <c r="AW22" s="12"/>
    </row>
    <row r="23" spans="1:49" ht="8.1" customHeight="1" x14ac:dyDescent="0.25">
      <c r="A23" s="3"/>
      <c r="B23" s="3"/>
      <c r="C23" s="3"/>
      <c r="D23" s="3"/>
      <c r="E23" s="179" t="str">
        <f>E13</f>
        <v>Объект-1</v>
      </c>
      <c r="F23" s="3"/>
      <c r="G23" s="178" t="str">
        <f>G13</f>
        <v>Заказчик-1</v>
      </c>
      <c r="H23" s="3"/>
      <c r="I23" s="169"/>
      <c r="J23" s="3"/>
      <c r="K23" s="178" t="str">
        <f>K13</f>
        <v>Заказчик-1-Работы-1</v>
      </c>
      <c r="L23" s="3"/>
      <c r="M23" s="3"/>
      <c r="N23" s="258"/>
      <c r="O23" s="3"/>
      <c r="P23" s="25"/>
      <c r="Q23" s="3"/>
      <c r="R23" s="3"/>
      <c r="S23" s="3"/>
      <c r="T23" s="3"/>
      <c r="U23" s="3"/>
      <c r="V23" s="3"/>
      <c r="W23" s="49"/>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1"/>
      <c r="AW23" s="3"/>
    </row>
    <row r="24" spans="1:49" s="5" customFormat="1" x14ac:dyDescent="0.25">
      <c r="A24" s="4"/>
      <c r="B24" s="4"/>
      <c r="C24" s="4"/>
      <c r="D24" s="4"/>
      <c r="E24" s="180" t="str">
        <f>E13</f>
        <v>Объект-1</v>
      </c>
      <c r="F24" s="4"/>
      <c r="G24" s="181" t="str">
        <f>G13</f>
        <v>Заказчик-1</v>
      </c>
      <c r="H24" s="4"/>
      <c r="I24" s="176"/>
      <c r="J24" s="4"/>
      <c r="K24" s="181" t="str">
        <f>K13</f>
        <v>Заказчик-1-Работы-1</v>
      </c>
      <c r="L24" s="4"/>
      <c r="M24" s="64" t="str">
        <f>KPI!$E$148</f>
        <v>Себестоимость</v>
      </c>
      <c r="N24" s="258" t="str">
        <f>структура!$AL$29</f>
        <v>с/с</v>
      </c>
      <c r="O24" s="4"/>
      <c r="P24" s="65" t="str">
        <f>IF(M24="","",INDEX(KPI!$H:$H,SUMIFS(KPI!$C:$C,KPI!$E:$E,M24)))</f>
        <v>тыс.руб.</v>
      </c>
      <c r="Q24" s="4"/>
      <c r="R24" s="66">
        <f>SUMIFS($W24:$AV24,$W$2:$AV$2,R$2)</f>
        <v>0</v>
      </c>
      <c r="S24" s="4"/>
      <c r="T24" s="66">
        <f>SUMIFS($W24:$AV24,$W$2:$AV$2,T$2)</f>
        <v>0</v>
      </c>
      <c r="U24" s="4"/>
      <c r="V24" s="4"/>
      <c r="W24" s="49"/>
      <c r="X24" s="67">
        <f>SUMIFS(X26:X111,$N26:$N111,$N24)</f>
        <v>0</v>
      </c>
      <c r="Y24" s="67">
        <f t="shared" ref="Y24:AU24" si="1">SUMIFS(Y26:Y111,$N26:$N111,$N24)</f>
        <v>0</v>
      </c>
      <c r="Z24" s="67">
        <f t="shared" si="1"/>
        <v>0</v>
      </c>
      <c r="AA24" s="67">
        <f t="shared" si="1"/>
        <v>0</v>
      </c>
      <c r="AB24" s="67">
        <f t="shared" si="1"/>
        <v>0</v>
      </c>
      <c r="AC24" s="67">
        <f t="shared" si="1"/>
        <v>0</v>
      </c>
      <c r="AD24" s="67">
        <f t="shared" si="1"/>
        <v>0</v>
      </c>
      <c r="AE24" s="67">
        <f t="shared" si="1"/>
        <v>0</v>
      </c>
      <c r="AF24" s="67">
        <f t="shared" si="1"/>
        <v>0</v>
      </c>
      <c r="AG24" s="67">
        <f t="shared" si="1"/>
        <v>0</v>
      </c>
      <c r="AH24" s="67">
        <f t="shared" si="1"/>
        <v>0</v>
      </c>
      <c r="AI24" s="67">
        <f t="shared" si="1"/>
        <v>0</v>
      </c>
      <c r="AJ24" s="67">
        <f t="shared" si="1"/>
        <v>0</v>
      </c>
      <c r="AK24" s="67">
        <f t="shared" si="1"/>
        <v>0</v>
      </c>
      <c r="AL24" s="67">
        <f t="shared" si="1"/>
        <v>0</v>
      </c>
      <c r="AM24" s="67">
        <f t="shared" si="1"/>
        <v>0</v>
      </c>
      <c r="AN24" s="67">
        <f t="shared" si="1"/>
        <v>0</v>
      </c>
      <c r="AO24" s="67">
        <f t="shared" si="1"/>
        <v>0</v>
      </c>
      <c r="AP24" s="67">
        <f t="shared" si="1"/>
        <v>0</v>
      </c>
      <c r="AQ24" s="67">
        <f t="shared" si="1"/>
        <v>0</v>
      </c>
      <c r="AR24" s="67">
        <f t="shared" si="1"/>
        <v>0</v>
      </c>
      <c r="AS24" s="67">
        <f t="shared" si="1"/>
        <v>0</v>
      </c>
      <c r="AT24" s="67">
        <f t="shared" si="1"/>
        <v>0</v>
      </c>
      <c r="AU24" s="67">
        <f t="shared" si="1"/>
        <v>0</v>
      </c>
      <c r="AV24" s="43"/>
      <c r="AW24" s="4"/>
    </row>
    <row r="25" spans="1:49" ht="2.1" customHeight="1" x14ac:dyDescent="0.25">
      <c r="A25" s="3"/>
      <c r="B25" s="3"/>
      <c r="C25" s="3"/>
      <c r="D25" s="3"/>
      <c r="E25" s="179" t="str">
        <f>E13</f>
        <v>Объект-1</v>
      </c>
      <c r="F25" s="3"/>
      <c r="G25" s="178" t="str">
        <f>G13</f>
        <v>Заказчик-1</v>
      </c>
      <c r="H25" s="3"/>
      <c r="I25" s="169"/>
      <c r="J25" s="3"/>
      <c r="K25" s="178" t="str">
        <f>K13</f>
        <v>Заказчик-1-Работы-1</v>
      </c>
      <c r="L25" s="3"/>
      <c r="M25" s="237"/>
      <c r="N25" s="258"/>
      <c r="O25" s="3"/>
      <c r="P25" s="238"/>
      <c r="Q25" s="3"/>
      <c r="R25" s="237"/>
      <c r="S25" s="3"/>
      <c r="T25" s="237"/>
      <c r="U25" s="3"/>
      <c r="V25" s="3"/>
      <c r="W25" s="4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41"/>
      <c r="AW25" s="3"/>
    </row>
    <row r="26" spans="1:49" s="1" customFormat="1" ht="10.199999999999999" x14ac:dyDescent="0.2">
      <c r="A26" s="12"/>
      <c r="B26" s="12"/>
      <c r="C26" s="12"/>
      <c r="D26" s="12"/>
      <c r="E26" s="179" t="str">
        <f>E13</f>
        <v>Объект-1</v>
      </c>
      <c r="F26" s="12"/>
      <c r="G26" s="178" t="str">
        <f>G13</f>
        <v>Заказчик-1</v>
      </c>
      <c r="H26" s="12"/>
      <c r="I26" s="169"/>
      <c r="J26" s="12"/>
      <c r="K26" s="178"/>
      <c r="L26" s="12"/>
      <c r="M26" s="127" t="str">
        <f>структура!$AL$12</f>
        <v>в т.ч. по номенклатуре затрат</v>
      </c>
      <c r="N26" s="258"/>
      <c r="O26" s="12"/>
      <c r="P26" s="12"/>
      <c r="Q26" s="12"/>
      <c r="R26" s="12"/>
      <c r="S26" s="12"/>
      <c r="T26" s="12"/>
      <c r="U26" s="12"/>
      <c r="V26" s="12"/>
      <c r="W26" s="73"/>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5"/>
      <c r="AW26" s="12"/>
    </row>
    <row r="27" spans="1:49" ht="3.9" customHeight="1" x14ac:dyDescent="0.25">
      <c r="A27" s="3"/>
      <c r="B27" s="3"/>
      <c r="C27" s="3"/>
      <c r="D27" s="3"/>
      <c r="E27" s="179" t="str">
        <f>E13</f>
        <v>Объект-1</v>
      </c>
      <c r="F27" s="3"/>
      <c r="G27" s="178" t="str">
        <f>G13</f>
        <v>Заказчик-1</v>
      </c>
      <c r="H27" s="3"/>
      <c r="I27" s="169"/>
      <c r="J27" s="3"/>
      <c r="K27" s="178" t="str">
        <f>K13</f>
        <v>Заказчик-1-Работы-1</v>
      </c>
      <c r="L27" s="3"/>
      <c r="M27" s="128"/>
      <c r="N27" s="258"/>
      <c r="O27" s="3"/>
      <c r="P27" s="25"/>
      <c r="Q27" s="3"/>
      <c r="R27" s="3"/>
      <c r="S27" s="3"/>
      <c r="T27" s="3"/>
      <c r="U27" s="3"/>
      <c r="V27" s="3"/>
      <c r="W27" s="4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1"/>
      <c r="AW27" s="3"/>
    </row>
    <row r="28" spans="1:49" s="95" customFormat="1" x14ac:dyDescent="0.25">
      <c r="A28" s="89"/>
      <c r="B28" s="89"/>
      <c r="C28" s="89"/>
      <c r="D28" s="89"/>
      <c r="E28" s="179" t="str">
        <f>E13</f>
        <v>Объект-1</v>
      </c>
      <c r="F28" s="89"/>
      <c r="G28" s="178" t="str">
        <f>G13</f>
        <v>Заказчик-1</v>
      </c>
      <c r="H28" s="89"/>
      <c r="I28" s="173" t="s">
        <v>289</v>
      </c>
      <c r="J28" s="20" t="s">
        <v>5</v>
      </c>
      <c r="K28" s="173" t="s">
        <v>402</v>
      </c>
      <c r="L28" s="20" t="s">
        <v>5</v>
      </c>
      <c r="M28" s="183" t="str">
        <f>KPI!$E$200</f>
        <v>количество материала</v>
      </c>
      <c r="N28" s="258"/>
      <c r="O28" s="119" t="s">
        <v>1</v>
      </c>
      <c r="P28" s="182" t="s">
        <v>368</v>
      </c>
      <c r="Q28" s="89"/>
      <c r="R28" s="186">
        <f>SUMIFS($W28:$AV28,$W$2:$AV$2,R$2)</f>
        <v>0</v>
      </c>
      <c r="S28" s="89"/>
      <c r="T28" s="186">
        <f>SUMIFS($W28:$AV28,$W$2:$AV$2,T$2)</f>
        <v>0</v>
      </c>
      <c r="U28" s="89"/>
      <c r="V28" s="89"/>
      <c r="W28" s="119" t="s">
        <v>1</v>
      </c>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94"/>
      <c r="AW28" s="89"/>
    </row>
    <row r="29" spans="1:49" s="95" customFormat="1" x14ac:dyDescent="0.25">
      <c r="A29" s="89"/>
      <c r="B29" s="89"/>
      <c r="C29" s="89"/>
      <c r="D29" s="89"/>
      <c r="E29" s="179" t="str">
        <f>E13</f>
        <v>Объект-1</v>
      </c>
      <c r="F29" s="89"/>
      <c r="G29" s="178" t="str">
        <f>G13</f>
        <v>Заказчик-1</v>
      </c>
      <c r="H29" s="89"/>
      <c r="I29" s="181" t="str">
        <f>I28</f>
        <v>Поставщик-1</v>
      </c>
      <c r="J29" s="4"/>
      <c r="K29" s="181" t="str">
        <f>K28</f>
        <v>Поставщик-1-Материал-1</v>
      </c>
      <c r="L29" s="4"/>
      <c r="M29" s="184" t="str">
        <f>KPI!$E$201</f>
        <v>стоимость материала за единицу измерения</v>
      </c>
      <c r="N29" s="258"/>
      <c r="O29" s="89"/>
      <c r="P29" s="189" t="str">
        <f>IF(M29="","",INDEX(KPI!$H:$H,SUMIFS(KPI!$C:$C,KPI!$E:$E,M29)))</f>
        <v>руб.</v>
      </c>
      <c r="Q29" s="89"/>
      <c r="R29" s="187">
        <f>IF(R28=0,0,R30*1000/R28)</f>
        <v>0</v>
      </c>
      <c r="S29" s="89"/>
      <c r="T29" s="187">
        <f>IF(T28=0,0,T30*1000/T28)</f>
        <v>0</v>
      </c>
      <c r="U29" s="89"/>
      <c r="V29" s="89"/>
      <c r="W29" s="119" t="s">
        <v>1</v>
      </c>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94"/>
      <c r="AW29" s="89"/>
    </row>
    <row r="30" spans="1:49" s="5" customFormat="1" x14ac:dyDescent="0.25">
      <c r="A30" s="4"/>
      <c r="B30" s="4"/>
      <c r="C30" s="4"/>
      <c r="D30" s="4"/>
      <c r="E30" s="197" t="str">
        <f>E13</f>
        <v>Объект-1</v>
      </c>
      <c r="F30" s="4"/>
      <c r="G30" s="198" t="str">
        <f>G13</f>
        <v>Заказчик-1</v>
      </c>
      <c r="H30" s="4"/>
      <c r="I30" s="198" t="str">
        <f>I28</f>
        <v>Поставщик-1</v>
      </c>
      <c r="J30" s="4"/>
      <c r="K30" s="198" t="str">
        <f>K28</f>
        <v>Поставщик-1-Материал-1</v>
      </c>
      <c r="L30" s="4"/>
      <c r="M30" s="205" t="str">
        <f>KPI!$E$149</f>
        <v>материалы</v>
      </c>
      <c r="N30" s="258" t="str">
        <f>структура!$AL$29</f>
        <v>с/с</v>
      </c>
      <c r="O30" s="4"/>
      <c r="P30" s="211" t="str">
        <f>IF(M30="","",INDEX(KPI!$H:$H,SUMIFS(KPI!$C:$C,KPI!$E:$E,M30)))</f>
        <v>тыс.руб.</v>
      </c>
      <c r="Q30" s="4"/>
      <c r="R30" s="188">
        <f>SUMIFS($W30:$AV30,$W$2:$AV$2,R$2)</f>
        <v>0</v>
      </c>
      <c r="S30" s="4"/>
      <c r="T30" s="188">
        <f>SUMIFS($W30:$AV30,$W$2:$AV$2,T$2)</f>
        <v>0</v>
      </c>
      <c r="U30" s="4"/>
      <c r="V30" s="4"/>
      <c r="W30" s="49"/>
      <c r="X30" s="207">
        <f>X28*X29/1000</f>
        <v>0</v>
      </c>
      <c r="Y30" s="207">
        <f t="shared" ref="Y30:AU30" si="2">Y28*Y29/1000</f>
        <v>0</v>
      </c>
      <c r="Z30" s="207">
        <f t="shared" si="2"/>
        <v>0</v>
      </c>
      <c r="AA30" s="207">
        <f t="shared" si="2"/>
        <v>0</v>
      </c>
      <c r="AB30" s="207">
        <f t="shared" si="2"/>
        <v>0</v>
      </c>
      <c r="AC30" s="207">
        <f t="shared" si="2"/>
        <v>0</v>
      </c>
      <c r="AD30" s="207">
        <f t="shared" si="2"/>
        <v>0</v>
      </c>
      <c r="AE30" s="207">
        <f t="shared" si="2"/>
        <v>0</v>
      </c>
      <c r="AF30" s="207">
        <f t="shared" si="2"/>
        <v>0</v>
      </c>
      <c r="AG30" s="207">
        <f t="shared" si="2"/>
        <v>0</v>
      </c>
      <c r="AH30" s="207">
        <f t="shared" si="2"/>
        <v>0</v>
      </c>
      <c r="AI30" s="207">
        <f t="shared" si="2"/>
        <v>0</v>
      </c>
      <c r="AJ30" s="207">
        <f t="shared" si="2"/>
        <v>0</v>
      </c>
      <c r="AK30" s="207">
        <f t="shared" si="2"/>
        <v>0</v>
      </c>
      <c r="AL30" s="207">
        <f t="shared" si="2"/>
        <v>0</v>
      </c>
      <c r="AM30" s="207">
        <f t="shared" si="2"/>
        <v>0</v>
      </c>
      <c r="AN30" s="207">
        <f t="shared" si="2"/>
        <v>0</v>
      </c>
      <c r="AO30" s="207">
        <f t="shared" si="2"/>
        <v>0</v>
      </c>
      <c r="AP30" s="207">
        <f t="shared" si="2"/>
        <v>0</v>
      </c>
      <c r="AQ30" s="207">
        <f t="shared" si="2"/>
        <v>0</v>
      </c>
      <c r="AR30" s="207">
        <f t="shared" si="2"/>
        <v>0</v>
      </c>
      <c r="AS30" s="207">
        <f t="shared" si="2"/>
        <v>0</v>
      </c>
      <c r="AT30" s="207">
        <f t="shared" si="2"/>
        <v>0</v>
      </c>
      <c r="AU30" s="207">
        <f t="shared" si="2"/>
        <v>0</v>
      </c>
      <c r="AV30" s="43"/>
      <c r="AW30" s="4"/>
    </row>
    <row r="31" spans="1:49" s="95" customFormat="1" x14ac:dyDescent="0.25">
      <c r="A31" s="89"/>
      <c r="B31" s="89"/>
      <c r="C31" s="89"/>
      <c r="D31" s="89"/>
      <c r="E31" s="179" t="str">
        <f>E13</f>
        <v>Объект-1</v>
      </c>
      <c r="F31" s="89"/>
      <c r="G31" s="178" t="str">
        <f>G13</f>
        <v>Заказчик-1</v>
      </c>
      <c r="H31" s="89"/>
      <c r="I31" s="181" t="str">
        <f>I28</f>
        <v>Поставщик-1</v>
      </c>
      <c r="J31" s="4"/>
      <c r="K31" s="181" t="str">
        <f>K28</f>
        <v>Поставщик-1-Материал-1</v>
      </c>
      <c r="L31" s="4"/>
      <c r="M31" s="202" t="str">
        <f>KPI!$E$31</f>
        <v>оборачив-ть материалов в себестоимости</v>
      </c>
      <c r="N31" s="259"/>
      <c r="O31" s="22" t="s">
        <v>1</v>
      </c>
      <c r="P31" s="79"/>
      <c r="Q31" s="203"/>
      <c r="R31" s="204" t="str">
        <f>IF(M31="","",INDEX(KPI!$H:$H,SUMIFS(KPI!$C:$C,KPI!$E:$E,M31)))</f>
        <v>мес</v>
      </c>
      <c r="S31" s="203"/>
      <c r="T31" s="204"/>
      <c r="U31" s="203"/>
      <c r="V31" s="203"/>
      <c r="W31" s="116"/>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94"/>
      <c r="AW31" s="89"/>
    </row>
    <row r="32" spans="1:49" s="5" customFormat="1" x14ac:dyDescent="0.25">
      <c r="A32" s="4"/>
      <c r="B32" s="4"/>
      <c r="C32" s="4"/>
      <c r="D32" s="4"/>
      <c r="E32" s="197" t="str">
        <f>E13</f>
        <v>Объект-1</v>
      </c>
      <c r="F32" s="4"/>
      <c r="G32" s="198" t="str">
        <f>G13</f>
        <v>Заказчик-1</v>
      </c>
      <c r="H32" s="4"/>
      <c r="I32" s="198" t="str">
        <f>I28</f>
        <v>Поставщик-1</v>
      </c>
      <c r="J32" s="4"/>
      <c r="K32" s="198" t="str">
        <f>K28</f>
        <v>Поставщик-1-Материал-1</v>
      </c>
      <c r="L32" s="4"/>
      <c r="M32" s="208" t="str">
        <f>KPI!$E$32</f>
        <v>закупка материалов</v>
      </c>
      <c r="N32" s="259" t="str">
        <f>структура!$AL$15</f>
        <v>НДС(-)</v>
      </c>
      <c r="O32" s="209"/>
      <c r="P32" s="210" t="str">
        <f>IF(M32="","",INDEX(KPI!$H:$H,SUMIFS(KPI!$C:$C,KPI!$E:$E,M32)))</f>
        <v>тыс.руб.</v>
      </c>
      <c r="Q32" s="209"/>
      <c r="R32" s="123">
        <f>SUMIFS($W32:$AV32,$W$2:$AV$2,R$2)</f>
        <v>0</v>
      </c>
      <c r="S32" s="209"/>
      <c r="T32" s="123">
        <f>SUMIFS($W32:$AV32,$W$2:$AV$2,T$2)</f>
        <v>0</v>
      </c>
      <c r="U32" s="209"/>
      <c r="V32" s="209"/>
      <c r="W32" s="49"/>
      <c r="X32" s="207">
        <f t="shared" ref="X32:AU32" si="3">IF(X$7="",0,IF(X$1=1,SUMIFS(30:30,$1:$1,"&gt;="&amp;1,$1:$1,"&lt;="&amp;INT($P31))+($P31-INT($P31))*SUMIFS(30:30,$1:$1,INT($P31)+1),0)+($P31-INT($P31))*SUMIFS(30:30,$1:$1,X$1+INT($P31)+1)+(INT($P31)+1-$P31)*SUMIFS(30:30,$1:$1,X$1+INT($P31)))</f>
        <v>0</v>
      </c>
      <c r="Y32" s="207">
        <f t="shared" si="3"/>
        <v>0</v>
      </c>
      <c r="Z32" s="207">
        <f t="shared" si="3"/>
        <v>0</v>
      </c>
      <c r="AA32" s="207">
        <f t="shared" si="3"/>
        <v>0</v>
      </c>
      <c r="AB32" s="207">
        <f t="shared" si="3"/>
        <v>0</v>
      </c>
      <c r="AC32" s="207">
        <f t="shared" si="3"/>
        <v>0</v>
      </c>
      <c r="AD32" s="207">
        <f t="shared" si="3"/>
        <v>0</v>
      </c>
      <c r="AE32" s="207">
        <f t="shared" si="3"/>
        <v>0</v>
      </c>
      <c r="AF32" s="207">
        <f t="shared" si="3"/>
        <v>0</v>
      </c>
      <c r="AG32" s="207">
        <f t="shared" si="3"/>
        <v>0</v>
      </c>
      <c r="AH32" s="207">
        <f t="shared" si="3"/>
        <v>0</v>
      </c>
      <c r="AI32" s="207">
        <f t="shared" si="3"/>
        <v>0</v>
      </c>
      <c r="AJ32" s="207">
        <f t="shared" si="3"/>
        <v>0</v>
      </c>
      <c r="AK32" s="207">
        <f t="shared" si="3"/>
        <v>0</v>
      </c>
      <c r="AL32" s="207">
        <f t="shared" si="3"/>
        <v>0</v>
      </c>
      <c r="AM32" s="207">
        <f t="shared" si="3"/>
        <v>0</v>
      </c>
      <c r="AN32" s="207">
        <f t="shared" si="3"/>
        <v>0</v>
      </c>
      <c r="AO32" s="207">
        <f t="shared" si="3"/>
        <v>0</v>
      </c>
      <c r="AP32" s="207">
        <f t="shared" si="3"/>
        <v>0</v>
      </c>
      <c r="AQ32" s="207">
        <f t="shared" si="3"/>
        <v>0</v>
      </c>
      <c r="AR32" s="207">
        <f t="shared" si="3"/>
        <v>0</v>
      </c>
      <c r="AS32" s="207">
        <f t="shared" si="3"/>
        <v>0</v>
      </c>
      <c r="AT32" s="207">
        <f t="shared" si="3"/>
        <v>0</v>
      </c>
      <c r="AU32" s="207">
        <f t="shared" si="3"/>
        <v>0</v>
      </c>
      <c r="AV32" s="43"/>
      <c r="AW32" s="4"/>
    </row>
    <row r="33" spans="1:49" s="95" customFormat="1" x14ac:dyDescent="0.25">
      <c r="A33" s="89"/>
      <c r="B33" s="89"/>
      <c r="C33" s="89"/>
      <c r="D33" s="89"/>
      <c r="E33" s="194" t="str">
        <f>E13</f>
        <v>Объект-1</v>
      </c>
      <c r="F33" s="89"/>
      <c r="G33" s="195" t="str">
        <f>G13</f>
        <v>Заказчик-1</v>
      </c>
      <c r="H33" s="89"/>
      <c r="I33" s="195" t="str">
        <f>I28</f>
        <v>Поставщик-1</v>
      </c>
      <c r="J33" s="89"/>
      <c r="K33" s="195" t="str">
        <f>K28</f>
        <v>Поставщик-1-Материал-1</v>
      </c>
      <c r="L33" s="89"/>
      <c r="M33" s="221" t="str">
        <f>KPI!$E$44</f>
        <v>отток ДС на авансы поставщикам за материалы</v>
      </c>
      <c r="N33" s="259"/>
      <c r="O33" s="203"/>
      <c r="P33" s="222" t="str">
        <f>IF(M33="","",INDEX(KPI!$H:$H,SUMIFS(KPI!$C:$C,KPI!$E:$E,M33)))</f>
        <v>тыс.руб.</v>
      </c>
      <c r="Q33" s="203"/>
      <c r="R33" s="223">
        <f>SUMIFS($W33:$AV33,$W$2:$AV$2,R$2)</f>
        <v>0</v>
      </c>
      <c r="S33" s="203"/>
      <c r="T33" s="223">
        <f>SUMIFS($W33:$AV33,$W$2:$AV$2,T$2)</f>
        <v>0</v>
      </c>
      <c r="U33" s="203"/>
      <c r="V33" s="203"/>
      <c r="W33" s="116"/>
      <c r="X33" s="225">
        <f>IF(X$7="",0,IF(X$1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X$1+INT(SUMIFS(структура!$AA:$AA,структура!$W:$W,$I33))+1)+(INT(SUMIFS(структура!$AA:$AA,структура!$W:$W,$I33))+1-SUMIFS(структура!$AA:$AA,структура!$W:$W,$I33))*SUMIFS(структура!$Z:$Z,структура!$W:$W,$I33)*SUMIFS(32:32,$1:$1,X$1+INT(SUMIFS(структура!$AA:$AA,структура!$W:$W,$I33))))</f>
        <v>0</v>
      </c>
      <c r="Y33" s="225">
        <f>IF(Y$7="",0,IF(Y$1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Y$1+INT(SUMIFS(структура!$AA:$AA,структура!$W:$W,$I33))+1)+(INT(SUMIFS(структура!$AA:$AA,структура!$W:$W,$I33))+1-SUMIFS(структура!$AA:$AA,структура!$W:$W,$I33))*SUMIFS(структура!$Z:$Z,структура!$W:$W,$I33)*SUMIFS(32:32,$1:$1,Y$1+INT(SUMIFS(структура!$AA:$AA,структура!$W:$W,$I33))))</f>
        <v>0</v>
      </c>
      <c r="Z33" s="225">
        <f>IF(Z$7="",0,IF(Z$1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Z$1+INT(SUMIFS(структура!$AA:$AA,структура!$W:$W,$I33))+1)+(INT(SUMIFS(структура!$AA:$AA,структура!$W:$W,$I33))+1-SUMIFS(структура!$AA:$AA,структура!$W:$W,$I33))*SUMIFS(структура!$Z:$Z,структура!$W:$W,$I33)*SUMIFS(32:32,$1:$1,Z$1+INT(SUMIFS(структура!$AA:$AA,структура!$W:$W,$I33))))</f>
        <v>0</v>
      </c>
      <c r="AA33" s="225">
        <f>IF(AA$7="",0,IF(AA$1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A$1+INT(SUMIFS(структура!$AA:$AA,структура!$W:$W,$I33))+1)+(INT(SUMIFS(структура!$AA:$AA,структура!$W:$W,$I33))+1-SUMIFS(структура!$AA:$AA,структура!$W:$W,$I33))*SUMIFS(структура!$Z:$Z,структура!$W:$W,$I33)*SUMIFS(32:32,$1:$1,AA$1+INT(SUMIFS(структура!$AA:$AA,структура!$W:$W,$I33))))</f>
        <v>0</v>
      </c>
      <c r="AB33" s="225">
        <f>IF(AB$7="",0,IF(AB$1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B$1+INT(SUMIFS(структура!$AA:$AA,структура!$W:$W,$I33))+1)+(INT(SUMIFS(структура!$AA:$AA,структура!$W:$W,$I33))+1-SUMIFS(структура!$AA:$AA,структура!$W:$W,$I33))*SUMIFS(структура!$Z:$Z,структура!$W:$W,$I33)*SUMIFS(32:32,$1:$1,AB$1+INT(SUMIFS(структура!$AA:$AA,структура!$W:$W,$I33))))</f>
        <v>0</v>
      </c>
      <c r="AC33" s="225">
        <f>IF(AC$7="",0,IF(AC$1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C$1+INT(SUMIFS(структура!$AA:$AA,структура!$W:$W,$I33))+1)+(INT(SUMIFS(структура!$AA:$AA,структура!$W:$W,$I33))+1-SUMIFS(структура!$AA:$AA,структура!$W:$W,$I33))*SUMIFS(структура!$Z:$Z,структура!$W:$W,$I33)*SUMIFS(32:32,$1:$1,AC$1+INT(SUMIFS(структура!$AA:$AA,структура!$W:$W,$I33))))</f>
        <v>0</v>
      </c>
      <c r="AD33" s="225">
        <f>IF(AD$7="",0,IF(AD$1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D$1+INT(SUMIFS(структура!$AA:$AA,структура!$W:$W,$I33))+1)+(INT(SUMIFS(структура!$AA:$AA,структура!$W:$W,$I33))+1-SUMIFS(структура!$AA:$AA,структура!$W:$W,$I33))*SUMIFS(структура!$Z:$Z,структура!$W:$W,$I33)*SUMIFS(32:32,$1:$1,AD$1+INT(SUMIFS(структура!$AA:$AA,структура!$W:$W,$I33))))</f>
        <v>0</v>
      </c>
      <c r="AE33" s="225">
        <f>IF(AE$7="",0,IF(AE$1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E$1+INT(SUMIFS(структура!$AA:$AA,структура!$W:$W,$I33))+1)+(INT(SUMIFS(структура!$AA:$AA,структура!$W:$W,$I33))+1-SUMIFS(структура!$AA:$AA,структура!$W:$W,$I33))*SUMIFS(структура!$Z:$Z,структура!$W:$W,$I33)*SUMIFS(32:32,$1:$1,AE$1+INT(SUMIFS(структура!$AA:$AA,структура!$W:$W,$I33))))</f>
        <v>0</v>
      </c>
      <c r="AF33" s="225">
        <f>IF(AF$7="",0,IF(AF$1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F$1+INT(SUMIFS(структура!$AA:$AA,структура!$W:$W,$I33))+1)+(INT(SUMIFS(структура!$AA:$AA,структура!$W:$W,$I33))+1-SUMIFS(структура!$AA:$AA,структура!$W:$W,$I33))*SUMIFS(структура!$Z:$Z,структура!$W:$W,$I33)*SUMIFS(32:32,$1:$1,AF$1+INT(SUMIFS(структура!$AA:$AA,структура!$W:$W,$I33))))</f>
        <v>0</v>
      </c>
      <c r="AG33" s="225">
        <f>IF(AG$7="",0,IF(AG$1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G$1+INT(SUMIFS(структура!$AA:$AA,структура!$W:$W,$I33))+1)+(INT(SUMIFS(структура!$AA:$AA,структура!$W:$W,$I33))+1-SUMIFS(структура!$AA:$AA,структура!$W:$W,$I33))*SUMIFS(структура!$Z:$Z,структура!$W:$W,$I33)*SUMIFS(32:32,$1:$1,AG$1+INT(SUMIFS(структура!$AA:$AA,структура!$W:$W,$I33))))</f>
        <v>0</v>
      </c>
      <c r="AH33" s="225">
        <f>IF(AH$7="",0,IF(AH$1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H$1+INT(SUMIFS(структура!$AA:$AA,структура!$W:$W,$I33))+1)+(INT(SUMIFS(структура!$AA:$AA,структура!$W:$W,$I33))+1-SUMIFS(структура!$AA:$AA,структура!$W:$W,$I33))*SUMIFS(структура!$Z:$Z,структура!$W:$W,$I33)*SUMIFS(32:32,$1:$1,AH$1+INT(SUMIFS(структура!$AA:$AA,структура!$W:$W,$I33))))</f>
        <v>0</v>
      </c>
      <c r="AI33" s="225">
        <f>IF(AI$7="",0,IF(AI$1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I$1+INT(SUMIFS(структура!$AA:$AA,структура!$W:$W,$I33))+1)+(INT(SUMIFS(структура!$AA:$AA,структура!$W:$W,$I33))+1-SUMIFS(структура!$AA:$AA,структура!$W:$W,$I33))*SUMIFS(структура!$Z:$Z,структура!$W:$W,$I33)*SUMIFS(32:32,$1:$1,AI$1+INT(SUMIFS(структура!$AA:$AA,структура!$W:$W,$I33))))</f>
        <v>0</v>
      </c>
      <c r="AJ33" s="225">
        <f>IF(AJ$7="",0,IF(AJ$1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J$1+INT(SUMIFS(структура!$AA:$AA,структура!$W:$W,$I33))+1)+(INT(SUMIFS(структура!$AA:$AA,структура!$W:$W,$I33))+1-SUMIFS(структура!$AA:$AA,структура!$W:$W,$I33))*SUMIFS(структура!$Z:$Z,структура!$W:$W,$I33)*SUMIFS(32:32,$1:$1,AJ$1+INT(SUMIFS(структура!$AA:$AA,структура!$W:$W,$I33))))</f>
        <v>0</v>
      </c>
      <c r="AK33" s="225">
        <f>IF(AK$7="",0,IF(AK$1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K$1+INT(SUMIFS(структура!$AA:$AA,структура!$W:$W,$I33))+1)+(INT(SUMIFS(структура!$AA:$AA,структура!$W:$W,$I33))+1-SUMIFS(структура!$AA:$AA,структура!$W:$W,$I33))*SUMIFS(структура!$Z:$Z,структура!$W:$W,$I33)*SUMIFS(32:32,$1:$1,AK$1+INT(SUMIFS(структура!$AA:$AA,структура!$W:$W,$I33))))</f>
        <v>0</v>
      </c>
      <c r="AL33" s="225">
        <f>IF(AL$7="",0,IF(AL$1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L$1+INT(SUMIFS(структура!$AA:$AA,структура!$W:$W,$I33))+1)+(INT(SUMIFS(структура!$AA:$AA,структура!$W:$W,$I33))+1-SUMIFS(структура!$AA:$AA,структура!$W:$W,$I33))*SUMIFS(структура!$Z:$Z,структура!$W:$W,$I33)*SUMIFS(32:32,$1:$1,AL$1+INT(SUMIFS(структура!$AA:$AA,структура!$W:$W,$I33))))</f>
        <v>0</v>
      </c>
      <c r="AM33" s="225">
        <f>IF(AM$7="",0,IF(AM$1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M$1+INT(SUMIFS(структура!$AA:$AA,структура!$W:$W,$I33))+1)+(INT(SUMIFS(структура!$AA:$AA,структура!$W:$W,$I33))+1-SUMIFS(структура!$AA:$AA,структура!$W:$W,$I33))*SUMIFS(структура!$Z:$Z,структура!$W:$W,$I33)*SUMIFS(32:32,$1:$1,AM$1+INT(SUMIFS(структура!$AA:$AA,структура!$W:$W,$I33))))</f>
        <v>0</v>
      </c>
      <c r="AN33" s="225">
        <f>IF(AN$7="",0,IF(AN$1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N$1+INT(SUMIFS(структура!$AA:$AA,структура!$W:$W,$I33))+1)+(INT(SUMIFS(структура!$AA:$AA,структура!$W:$W,$I33))+1-SUMIFS(структура!$AA:$AA,структура!$W:$W,$I33))*SUMIFS(структура!$Z:$Z,структура!$W:$W,$I33)*SUMIFS(32:32,$1:$1,AN$1+INT(SUMIFS(структура!$AA:$AA,структура!$W:$W,$I33))))</f>
        <v>0</v>
      </c>
      <c r="AO33" s="225">
        <f>IF(AO$7="",0,IF(AO$1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O$1+INT(SUMIFS(структура!$AA:$AA,структура!$W:$W,$I33))+1)+(INT(SUMIFS(структура!$AA:$AA,структура!$W:$W,$I33))+1-SUMIFS(структура!$AA:$AA,структура!$W:$W,$I33))*SUMIFS(структура!$Z:$Z,структура!$W:$W,$I33)*SUMIFS(32:32,$1:$1,AO$1+INT(SUMIFS(структура!$AA:$AA,структура!$W:$W,$I33))))</f>
        <v>0</v>
      </c>
      <c r="AP33" s="225">
        <f>IF(AP$7="",0,IF(AP$1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P$1+INT(SUMIFS(структура!$AA:$AA,структура!$W:$W,$I33))+1)+(INT(SUMIFS(структура!$AA:$AA,структура!$W:$W,$I33))+1-SUMIFS(структура!$AA:$AA,структура!$W:$W,$I33))*SUMIFS(структура!$Z:$Z,структура!$W:$W,$I33)*SUMIFS(32:32,$1:$1,AP$1+INT(SUMIFS(структура!$AA:$AA,структура!$W:$W,$I33))))</f>
        <v>0</v>
      </c>
      <c r="AQ33" s="225">
        <f>IF(AQ$7="",0,IF(AQ$1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Q$1+INT(SUMIFS(структура!$AA:$AA,структура!$W:$W,$I33))+1)+(INT(SUMIFS(структура!$AA:$AA,структура!$W:$W,$I33))+1-SUMIFS(структура!$AA:$AA,структура!$W:$W,$I33))*SUMIFS(структура!$Z:$Z,структура!$W:$W,$I33)*SUMIFS(32:32,$1:$1,AQ$1+INT(SUMIFS(структура!$AA:$AA,структура!$W:$W,$I33))))</f>
        <v>0</v>
      </c>
      <c r="AR33" s="225">
        <f>IF(AR$7="",0,IF(AR$1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R$1+INT(SUMIFS(структура!$AA:$AA,структура!$W:$W,$I33))+1)+(INT(SUMIFS(структура!$AA:$AA,структура!$W:$W,$I33))+1-SUMIFS(структура!$AA:$AA,структура!$W:$W,$I33))*SUMIFS(структура!$Z:$Z,структура!$W:$W,$I33)*SUMIFS(32:32,$1:$1,AR$1+INT(SUMIFS(структура!$AA:$AA,структура!$W:$W,$I33))))</f>
        <v>0</v>
      </c>
      <c r="AS33" s="225">
        <f>IF(AS$7="",0,IF(AS$1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S$1+INT(SUMIFS(структура!$AA:$AA,структура!$W:$W,$I33))+1)+(INT(SUMIFS(структура!$AA:$AA,структура!$W:$W,$I33))+1-SUMIFS(структура!$AA:$AA,структура!$W:$W,$I33))*SUMIFS(структура!$Z:$Z,структура!$W:$W,$I33)*SUMIFS(32:32,$1:$1,AS$1+INT(SUMIFS(структура!$AA:$AA,структура!$W:$W,$I33))))</f>
        <v>0</v>
      </c>
      <c r="AT33" s="225">
        <f>IF(AT$7="",0,IF(AT$1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T$1+INT(SUMIFS(структура!$AA:$AA,структура!$W:$W,$I33))+1)+(INT(SUMIFS(структура!$AA:$AA,структура!$W:$W,$I33))+1-SUMIFS(структура!$AA:$AA,структура!$W:$W,$I33))*SUMIFS(структура!$Z:$Z,структура!$W:$W,$I33)*SUMIFS(32:32,$1:$1,AT$1+INT(SUMIFS(структура!$AA:$AA,структура!$W:$W,$I33))))</f>
        <v>0</v>
      </c>
      <c r="AU33" s="225">
        <f>IF(AU$7="",0,IF(AU$1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U$1+INT(SUMIFS(структура!$AA:$AA,структура!$W:$W,$I33))+1)+(INT(SUMIFS(структура!$AA:$AA,структура!$W:$W,$I33))+1-SUMIFS(структура!$AA:$AA,структура!$W:$W,$I33))*SUMIFS(структура!$Z:$Z,структура!$W:$W,$I33)*SUMIFS(32:32,$1:$1,AU$1+INT(SUMIFS(структура!$AA:$AA,структура!$W:$W,$I33))))</f>
        <v>0</v>
      </c>
      <c r="AV33" s="94"/>
      <c r="AW33" s="89"/>
    </row>
    <row r="34" spans="1:49" s="95" customFormat="1" x14ac:dyDescent="0.25">
      <c r="A34" s="89"/>
      <c r="B34" s="89"/>
      <c r="C34" s="89"/>
      <c r="D34" s="89"/>
      <c r="E34" s="194" t="str">
        <f>E13</f>
        <v>Объект-1</v>
      </c>
      <c r="F34" s="89"/>
      <c r="G34" s="195" t="str">
        <f>G13</f>
        <v>Заказчик-1</v>
      </c>
      <c r="H34" s="89"/>
      <c r="I34" s="195" t="str">
        <f>I28</f>
        <v>Поставщик-1</v>
      </c>
      <c r="J34" s="89"/>
      <c r="K34" s="195" t="str">
        <f>K28</f>
        <v>Поставщик-1-Материал-1</v>
      </c>
      <c r="L34" s="89"/>
      <c r="M34" s="185" t="str">
        <f>KPI!$E$48</f>
        <v>отток ДС на расчет с поставщ-ми за материалы</v>
      </c>
      <c r="N34" s="259"/>
      <c r="O34" s="203"/>
      <c r="P34" s="190" t="str">
        <f>IF(M34="","",INDEX(KPI!$H:$H,SUMIFS(KPI!$C:$C,KPI!$E:$E,M34)))</f>
        <v>тыс.руб.</v>
      </c>
      <c r="Q34" s="203"/>
      <c r="R34" s="224">
        <f>SUMIFS($W34:$AV34,$W$2:$AV$2,R$2)</f>
        <v>0</v>
      </c>
      <c r="S34" s="203"/>
      <c r="T34" s="224">
        <f>SUMIFS($W34:$AV34,$W$2:$AV$2,T$2)</f>
        <v>0</v>
      </c>
      <c r="U34" s="203"/>
      <c r="V34" s="203"/>
      <c r="W34" s="116"/>
      <c r="X34" s="226">
        <f>IF(X$7="",0,IF(X$1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X$1+INT(-SUMIFS(структура!$AC:$AC,структура!$W:$W,$I34))+1)+(INT(-SUMIFS(структура!$AC:$AC,структура!$W:$W,$I34))+1+SUMIFS(структура!$AC:$AC,структура!$W:$W,$I34))*SUMIFS(структура!$AB:$AB,структура!$W:$W,$I34)*SUMIFS(32:32,$1:$1,X$1+INT(-SUMIFS(структура!$AC:$AC,структура!$W:$W,$I34))))</f>
        <v>0</v>
      </c>
      <c r="Y34" s="226">
        <f>IF(Y$7="",0,IF(Y$1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Y$1+INT(-SUMIFS(структура!$AC:$AC,структура!$W:$W,$I34))+1)+(INT(-SUMIFS(структура!$AC:$AC,структура!$W:$W,$I34))+1+SUMIFS(структура!$AC:$AC,структура!$W:$W,$I34))*SUMIFS(структура!$AB:$AB,структура!$W:$W,$I34)*SUMIFS(32:32,$1:$1,Y$1+INT(-SUMIFS(структура!$AC:$AC,структура!$W:$W,$I34))))</f>
        <v>0</v>
      </c>
      <c r="Z34" s="226">
        <f>IF(Z$7="",0,IF(Z$1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Z$1+INT(-SUMIFS(структура!$AC:$AC,структура!$W:$W,$I34))+1)+(INT(-SUMIFS(структура!$AC:$AC,структура!$W:$W,$I34))+1+SUMIFS(структура!$AC:$AC,структура!$W:$W,$I34))*SUMIFS(структура!$AB:$AB,структура!$W:$W,$I34)*SUMIFS(32:32,$1:$1,Z$1+INT(-SUMIFS(структура!$AC:$AC,структура!$W:$W,$I34))))</f>
        <v>0</v>
      </c>
      <c r="AA34" s="226">
        <f>IF(AA$7="",0,IF(AA$1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A$1+INT(-SUMIFS(структура!$AC:$AC,структура!$W:$W,$I34))+1)+(INT(-SUMIFS(структура!$AC:$AC,структура!$W:$W,$I34))+1+SUMIFS(структура!$AC:$AC,структура!$W:$W,$I34))*SUMIFS(структура!$AB:$AB,структура!$W:$W,$I34)*SUMIFS(32:32,$1:$1,AA$1+INT(-SUMIFS(структура!$AC:$AC,структура!$W:$W,$I34))))</f>
        <v>0</v>
      </c>
      <c r="AB34" s="226">
        <f>IF(AB$7="",0,IF(AB$1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B$1+INT(-SUMIFS(структура!$AC:$AC,структура!$W:$W,$I34))+1)+(INT(-SUMIFS(структура!$AC:$AC,структура!$W:$W,$I34))+1+SUMIFS(структура!$AC:$AC,структура!$W:$W,$I34))*SUMIFS(структура!$AB:$AB,структура!$W:$W,$I34)*SUMIFS(32:32,$1:$1,AB$1+INT(-SUMIFS(структура!$AC:$AC,структура!$W:$W,$I34))))</f>
        <v>0</v>
      </c>
      <c r="AC34" s="226">
        <f>IF(AC$7="",0,IF(AC$1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C$1+INT(-SUMIFS(структура!$AC:$AC,структура!$W:$W,$I34))+1)+(INT(-SUMIFS(структура!$AC:$AC,структура!$W:$W,$I34))+1+SUMIFS(структура!$AC:$AC,структура!$W:$W,$I34))*SUMIFS(структура!$AB:$AB,структура!$W:$W,$I34)*SUMIFS(32:32,$1:$1,AC$1+INT(-SUMIFS(структура!$AC:$AC,структура!$W:$W,$I34))))</f>
        <v>0</v>
      </c>
      <c r="AD34" s="226">
        <f>IF(AD$7="",0,IF(AD$1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D$1+INT(-SUMIFS(структура!$AC:$AC,структура!$W:$W,$I34))+1)+(INT(-SUMIFS(структура!$AC:$AC,структура!$W:$W,$I34))+1+SUMIFS(структура!$AC:$AC,структура!$W:$W,$I34))*SUMIFS(структура!$AB:$AB,структура!$W:$W,$I34)*SUMIFS(32:32,$1:$1,AD$1+INT(-SUMIFS(структура!$AC:$AC,структура!$W:$W,$I34))))</f>
        <v>0</v>
      </c>
      <c r="AE34" s="226">
        <f>IF(AE$7="",0,IF(AE$1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E$1+INT(-SUMIFS(структура!$AC:$AC,структура!$W:$W,$I34))+1)+(INT(-SUMIFS(структура!$AC:$AC,структура!$W:$W,$I34))+1+SUMIFS(структура!$AC:$AC,структура!$W:$W,$I34))*SUMIFS(структура!$AB:$AB,структура!$W:$W,$I34)*SUMIFS(32:32,$1:$1,AE$1+INT(-SUMIFS(структура!$AC:$AC,структура!$W:$W,$I34))))</f>
        <v>0</v>
      </c>
      <c r="AF34" s="226">
        <f>IF(AF$7="",0,IF(AF$1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F$1+INT(-SUMIFS(структура!$AC:$AC,структура!$W:$W,$I34))+1)+(INT(-SUMIFS(структура!$AC:$AC,структура!$W:$W,$I34))+1+SUMIFS(структура!$AC:$AC,структура!$W:$W,$I34))*SUMIFS(структура!$AB:$AB,структура!$W:$W,$I34)*SUMIFS(32:32,$1:$1,AF$1+INT(-SUMIFS(структура!$AC:$AC,структура!$W:$W,$I34))))</f>
        <v>0</v>
      </c>
      <c r="AG34" s="226">
        <f>IF(AG$7="",0,IF(AG$1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G$1+INT(-SUMIFS(структура!$AC:$AC,структура!$W:$W,$I34))+1)+(INT(-SUMIFS(структура!$AC:$AC,структура!$W:$W,$I34))+1+SUMIFS(структура!$AC:$AC,структура!$W:$W,$I34))*SUMIFS(структура!$AB:$AB,структура!$W:$W,$I34)*SUMIFS(32:32,$1:$1,AG$1+INT(-SUMIFS(структура!$AC:$AC,структура!$W:$W,$I34))))</f>
        <v>0</v>
      </c>
      <c r="AH34" s="226">
        <f>IF(AH$7="",0,IF(AH$1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H$1+INT(-SUMIFS(структура!$AC:$AC,структура!$W:$W,$I34))+1)+(INT(-SUMIFS(структура!$AC:$AC,структура!$W:$W,$I34))+1+SUMIFS(структура!$AC:$AC,структура!$W:$W,$I34))*SUMIFS(структура!$AB:$AB,структура!$W:$W,$I34)*SUMIFS(32:32,$1:$1,AH$1+INT(-SUMIFS(структура!$AC:$AC,структура!$W:$W,$I34))))</f>
        <v>0</v>
      </c>
      <c r="AI34" s="226">
        <f>IF(AI$7="",0,IF(AI$1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I$1+INT(-SUMIFS(структура!$AC:$AC,структура!$W:$W,$I34))+1)+(INT(-SUMIFS(структура!$AC:$AC,структура!$W:$W,$I34))+1+SUMIFS(структура!$AC:$AC,структура!$W:$W,$I34))*SUMIFS(структура!$AB:$AB,структура!$W:$W,$I34)*SUMIFS(32:32,$1:$1,AI$1+INT(-SUMIFS(структура!$AC:$AC,структура!$W:$W,$I34))))</f>
        <v>0</v>
      </c>
      <c r="AJ34" s="226">
        <f>IF(AJ$7="",0,IF(AJ$1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J$1+INT(-SUMIFS(структура!$AC:$AC,структура!$W:$W,$I34))+1)+(INT(-SUMIFS(структура!$AC:$AC,структура!$W:$W,$I34))+1+SUMIFS(структура!$AC:$AC,структура!$W:$W,$I34))*SUMIFS(структура!$AB:$AB,структура!$W:$W,$I34)*SUMIFS(32:32,$1:$1,AJ$1+INT(-SUMIFS(структура!$AC:$AC,структура!$W:$W,$I34))))</f>
        <v>0</v>
      </c>
      <c r="AK34" s="226">
        <f>IF(AK$7="",0,IF(AK$1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K$1+INT(-SUMIFS(структура!$AC:$AC,структура!$W:$W,$I34))+1)+(INT(-SUMIFS(структура!$AC:$AC,структура!$W:$W,$I34))+1+SUMIFS(структура!$AC:$AC,структура!$W:$W,$I34))*SUMIFS(структура!$AB:$AB,структура!$W:$W,$I34)*SUMIFS(32:32,$1:$1,AK$1+INT(-SUMIFS(структура!$AC:$AC,структура!$W:$W,$I34))))</f>
        <v>0</v>
      </c>
      <c r="AL34" s="226">
        <f>IF(AL$7="",0,IF(AL$1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L$1+INT(-SUMIFS(структура!$AC:$AC,структура!$W:$W,$I34))+1)+(INT(-SUMIFS(структура!$AC:$AC,структура!$W:$W,$I34))+1+SUMIFS(структура!$AC:$AC,структура!$W:$W,$I34))*SUMIFS(структура!$AB:$AB,структура!$W:$W,$I34)*SUMIFS(32:32,$1:$1,AL$1+INT(-SUMIFS(структура!$AC:$AC,структура!$W:$W,$I34))))</f>
        <v>0</v>
      </c>
      <c r="AM34" s="226">
        <f>IF(AM$7="",0,IF(AM$1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M$1+INT(-SUMIFS(структура!$AC:$AC,структура!$W:$W,$I34))+1)+(INT(-SUMIFS(структура!$AC:$AC,структура!$W:$W,$I34))+1+SUMIFS(структура!$AC:$AC,структура!$W:$W,$I34))*SUMIFS(структура!$AB:$AB,структура!$W:$W,$I34)*SUMIFS(32:32,$1:$1,AM$1+INT(-SUMIFS(структура!$AC:$AC,структура!$W:$W,$I34))))</f>
        <v>0</v>
      </c>
      <c r="AN34" s="226">
        <f>IF(AN$7="",0,IF(AN$1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N$1+INT(-SUMIFS(структура!$AC:$AC,структура!$W:$W,$I34))+1)+(INT(-SUMIFS(структура!$AC:$AC,структура!$W:$W,$I34))+1+SUMIFS(структура!$AC:$AC,структура!$W:$W,$I34))*SUMIFS(структура!$AB:$AB,структура!$W:$W,$I34)*SUMIFS(32:32,$1:$1,AN$1+INT(-SUMIFS(структура!$AC:$AC,структура!$W:$W,$I34))))</f>
        <v>0</v>
      </c>
      <c r="AO34" s="226">
        <f>IF(AO$7="",0,IF(AO$1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O$1+INT(-SUMIFS(структура!$AC:$AC,структура!$W:$W,$I34))+1)+(INT(-SUMIFS(структура!$AC:$AC,структура!$W:$W,$I34))+1+SUMIFS(структура!$AC:$AC,структура!$W:$W,$I34))*SUMIFS(структура!$AB:$AB,структура!$W:$W,$I34)*SUMIFS(32:32,$1:$1,AO$1+INT(-SUMIFS(структура!$AC:$AC,структура!$W:$W,$I34))))</f>
        <v>0</v>
      </c>
      <c r="AP34" s="226">
        <f>IF(AP$7="",0,IF(AP$1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P$1+INT(-SUMIFS(структура!$AC:$AC,структура!$W:$W,$I34))+1)+(INT(-SUMIFS(структура!$AC:$AC,структура!$W:$W,$I34))+1+SUMIFS(структура!$AC:$AC,структура!$W:$W,$I34))*SUMIFS(структура!$AB:$AB,структура!$W:$W,$I34)*SUMIFS(32:32,$1:$1,AP$1+INT(-SUMIFS(структура!$AC:$AC,структура!$W:$W,$I34))))</f>
        <v>0</v>
      </c>
      <c r="AQ34" s="226">
        <f>IF(AQ$7="",0,IF(AQ$1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Q$1+INT(-SUMIFS(структура!$AC:$AC,структура!$W:$W,$I34))+1)+(INT(-SUMIFS(структура!$AC:$AC,структура!$W:$W,$I34))+1+SUMIFS(структура!$AC:$AC,структура!$W:$W,$I34))*SUMIFS(структура!$AB:$AB,структура!$W:$W,$I34)*SUMIFS(32:32,$1:$1,AQ$1+INT(-SUMIFS(структура!$AC:$AC,структура!$W:$W,$I34))))</f>
        <v>0</v>
      </c>
      <c r="AR34" s="226">
        <f>IF(AR$7="",0,IF(AR$1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R$1+INT(-SUMIFS(структура!$AC:$AC,структура!$W:$W,$I34))+1)+(INT(-SUMIFS(структура!$AC:$AC,структура!$W:$W,$I34))+1+SUMIFS(структура!$AC:$AC,структура!$W:$W,$I34))*SUMIFS(структура!$AB:$AB,структура!$W:$W,$I34)*SUMIFS(32:32,$1:$1,AR$1+INT(-SUMIFS(структура!$AC:$AC,структура!$W:$W,$I34))))</f>
        <v>0</v>
      </c>
      <c r="AS34" s="226">
        <f>IF(AS$7="",0,IF(AS$1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S$1+INT(-SUMIFS(структура!$AC:$AC,структура!$W:$W,$I34))+1)+(INT(-SUMIFS(структура!$AC:$AC,структура!$W:$W,$I34))+1+SUMIFS(структура!$AC:$AC,структура!$W:$W,$I34))*SUMIFS(структура!$AB:$AB,структура!$W:$W,$I34)*SUMIFS(32:32,$1:$1,AS$1+INT(-SUMIFS(структура!$AC:$AC,структура!$W:$W,$I34))))</f>
        <v>0</v>
      </c>
      <c r="AT34" s="226">
        <f>IF(AT$7="",0,IF(AT$1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T$1+INT(-SUMIFS(структура!$AC:$AC,структура!$W:$W,$I34))+1)+(INT(-SUMIFS(структура!$AC:$AC,структура!$W:$W,$I34))+1+SUMIFS(структура!$AC:$AC,структура!$W:$W,$I34))*SUMIFS(структура!$AB:$AB,структура!$W:$W,$I34)*SUMIFS(32:32,$1:$1,AT$1+INT(-SUMIFS(структура!$AC:$AC,структура!$W:$W,$I34))))</f>
        <v>0</v>
      </c>
      <c r="AU34" s="226">
        <f>IF(AU$7="",0,IF(AU$1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U$1+INT(-SUMIFS(структура!$AC:$AC,структура!$W:$W,$I34))+1)+(INT(-SUMIFS(структура!$AC:$AC,структура!$W:$W,$I34))+1+SUMIFS(структура!$AC:$AC,структура!$W:$W,$I34))*SUMIFS(структура!$AB:$AB,структура!$W:$W,$I34)*SUMIFS(32:32,$1:$1,AU$1+INT(-SUMIFS(структура!$AC:$AC,структура!$W:$W,$I34))))</f>
        <v>0</v>
      </c>
      <c r="AV34" s="94"/>
      <c r="AW34" s="89"/>
    </row>
    <row r="35" spans="1:49" ht="3.9" customHeight="1" x14ac:dyDescent="0.25">
      <c r="A35" s="3"/>
      <c r="B35" s="3"/>
      <c r="C35" s="3"/>
      <c r="D35" s="3"/>
      <c r="E35" s="179" t="str">
        <f>E13</f>
        <v>Объект-1</v>
      </c>
      <c r="F35" s="3"/>
      <c r="G35" s="178" t="str">
        <f>G13</f>
        <v>Заказчик-1</v>
      </c>
      <c r="H35" s="3"/>
      <c r="I35" s="169" t="str">
        <f>I28</f>
        <v>Поставщик-1</v>
      </c>
      <c r="J35" s="3"/>
      <c r="K35" s="178" t="str">
        <f>K28</f>
        <v>Поставщик-1-Материал-1</v>
      </c>
      <c r="L35" s="3"/>
      <c r="M35" s="8"/>
      <c r="N35" s="258"/>
      <c r="O35" s="3"/>
      <c r="P35" s="191"/>
      <c r="Q35" s="3"/>
      <c r="R35" s="8"/>
      <c r="S35" s="3"/>
      <c r="T35" s="8"/>
      <c r="U35" s="3"/>
      <c r="V35" s="3"/>
      <c r="W35" s="49"/>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41"/>
      <c r="AW35" s="3"/>
    </row>
    <row r="36" spans="1:49" s="95" customFormat="1" x14ac:dyDescent="0.25">
      <c r="A36" s="89"/>
      <c r="B36" s="89"/>
      <c r="C36" s="89"/>
      <c r="D36" s="89"/>
      <c r="E36" s="179" t="str">
        <f>E13</f>
        <v>Объект-1</v>
      </c>
      <c r="F36" s="89"/>
      <c r="G36" s="178" t="str">
        <f>G13</f>
        <v>Заказчик-1</v>
      </c>
      <c r="H36" s="89"/>
      <c r="I36" s="173" t="s">
        <v>289</v>
      </c>
      <c r="J36" s="20" t="s">
        <v>5</v>
      </c>
      <c r="K36" s="173" t="s">
        <v>406</v>
      </c>
      <c r="L36" s="20" t="s">
        <v>5</v>
      </c>
      <c r="M36" s="183" t="str">
        <f>KPI!$E$200</f>
        <v>количество материала</v>
      </c>
      <c r="N36" s="258"/>
      <c r="O36" s="119" t="s">
        <v>1</v>
      </c>
      <c r="P36" s="182" t="s">
        <v>369</v>
      </c>
      <c r="Q36" s="89"/>
      <c r="R36" s="186">
        <f>SUMIFS($W36:$AV36,$W$2:$AV$2,R$2)</f>
        <v>0</v>
      </c>
      <c r="S36" s="89"/>
      <c r="T36" s="186">
        <f>SUMIFS($W36:$AV36,$W$2:$AV$2,T$2)</f>
        <v>0</v>
      </c>
      <c r="U36" s="89"/>
      <c r="V36" s="89"/>
      <c r="W36" s="119" t="s">
        <v>1</v>
      </c>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94"/>
      <c r="AW36" s="89"/>
    </row>
    <row r="37" spans="1:49" s="95" customFormat="1" x14ac:dyDescent="0.25">
      <c r="A37" s="89"/>
      <c r="B37" s="89"/>
      <c r="C37" s="89"/>
      <c r="D37" s="89"/>
      <c r="E37" s="179" t="str">
        <f>E13</f>
        <v>Объект-1</v>
      </c>
      <c r="F37" s="89"/>
      <c r="G37" s="178" t="str">
        <f>G13</f>
        <v>Заказчик-1</v>
      </c>
      <c r="H37" s="89"/>
      <c r="I37" s="181" t="str">
        <f>I36</f>
        <v>Поставщик-1</v>
      </c>
      <c r="J37" s="4"/>
      <c r="K37" s="181" t="str">
        <f>K36</f>
        <v>Поставщик-1-Материал-5</v>
      </c>
      <c r="L37" s="4"/>
      <c r="M37" s="184" t="str">
        <f>KPI!$E$201</f>
        <v>стоимость материала за единицу измерения</v>
      </c>
      <c r="N37" s="258"/>
      <c r="O37" s="89"/>
      <c r="P37" s="189" t="str">
        <f>IF(M37="","",INDEX(KPI!$H:$H,SUMIFS(KPI!$C:$C,KPI!$E:$E,M37)))</f>
        <v>руб.</v>
      </c>
      <c r="Q37" s="89"/>
      <c r="R37" s="187">
        <f>IF(R36=0,0,R38*1000/R36)</f>
        <v>0</v>
      </c>
      <c r="S37" s="89"/>
      <c r="T37" s="187">
        <f>IF(T36=0,0,T38*1000/T36)</f>
        <v>0</v>
      </c>
      <c r="U37" s="89"/>
      <c r="V37" s="89"/>
      <c r="W37" s="119" t="s">
        <v>1</v>
      </c>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94"/>
      <c r="AW37" s="89"/>
    </row>
    <row r="38" spans="1:49" s="5" customFormat="1" x14ac:dyDescent="0.25">
      <c r="A38" s="4"/>
      <c r="B38" s="4"/>
      <c r="C38" s="4"/>
      <c r="D38" s="4"/>
      <c r="E38" s="197" t="str">
        <f>E13</f>
        <v>Объект-1</v>
      </c>
      <c r="F38" s="4"/>
      <c r="G38" s="198" t="str">
        <f>G13</f>
        <v>Заказчик-1</v>
      </c>
      <c r="H38" s="4"/>
      <c r="I38" s="198" t="str">
        <f>I36</f>
        <v>Поставщик-1</v>
      </c>
      <c r="J38" s="4"/>
      <c r="K38" s="198" t="str">
        <f>K36</f>
        <v>Поставщик-1-Материал-5</v>
      </c>
      <c r="L38" s="4"/>
      <c r="M38" s="205" t="str">
        <f>KPI!$E$149</f>
        <v>материалы</v>
      </c>
      <c r="N38" s="258" t="str">
        <f>структура!$AL$29</f>
        <v>с/с</v>
      </c>
      <c r="O38" s="4"/>
      <c r="P38" s="211" t="str">
        <f>IF(M38="","",INDEX(KPI!$H:$H,SUMIFS(KPI!$C:$C,KPI!$E:$E,M38)))</f>
        <v>тыс.руб.</v>
      </c>
      <c r="Q38" s="4"/>
      <c r="R38" s="188">
        <f>SUMIFS($W38:$AV38,$W$2:$AV$2,R$2)</f>
        <v>0</v>
      </c>
      <c r="S38" s="4"/>
      <c r="T38" s="188">
        <f>SUMIFS($W38:$AV38,$W$2:$AV$2,T$2)</f>
        <v>0</v>
      </c>
      <c r="U38" s="4"/>
      <c r="V38" s="4"/>
      <c r="W38" s="49"/>
      <c r="X38" s="207">
        <f>X36*X37/1000</f>
        <v>0</v>
      </c>
      <c r="Y38" s="207">
        <f>Y36*Y37/1000</f>
        <v>0</v>
      </c>
      <c r="Z38" s="207">
        <f t="shared" ref="Z38" si="4">Z36*Z37/1000</f>
        <v>0</v>
      </c>
      <c r="AA38" s="207">
        <f t="shared" ref="AA38" si="5">AA36*AA37/1000</f>
        <v>0</v>
      </c>
      <c r="AB38" s="207">
        <f t="shared" ref="AB38" si="6">AB36*AB37/1000</f>
        <v>0</v>
      </c>
      <c r="AC38" s="207">
        <f t="shared" ref="AC38" si="7">AC36*AC37/1000</f>
        <v>0</v>
      </c>
      <c r="AD38" s="207">
        <f t="shared" ref="AD38" si="8">AD36*AD37/1000</f>
        <v>0</v>
      </c>
      <c r="AE38" s="207">
        <f t="shared" ref="AE38" si="9">AE36*AE37/1000</f>
        <v>0</v>
      </c>
      <c r="AF38" s="207">
        <f t="shared" ref="AF38" si="10">AF36*AF37/1000</f>
        <v>0</v>
      </c>
      <c r="AG38" s="207">
        <f t="shared" ref="AG38" si="11">AG36*AG37/1000</f>
        <v>0</v>
      </c>
      <c r="AH38" s="207">
        <f t="shared" ref="AH38" si="12">AH36*AH37/1000</f>
        <v>0</v>
      </c>
      <c r="AI38" s="207">
        <f t="shared" ref="AI38" si="13">AI36*AI37/1000</f>
        <v>0</v>
      </c>
      <c r="AJ38" s="207">
        <f t="shared" ref="AJ38" si="14">AJ36*AJ37/1000</f>
        <v>0</v>
      </c>
      <c r="AK38" s="207">
        <f t="shared" ref="AK38" si="15">AK36*AK37/1000</f>
        <v>0</v>
      </c>
      <c r="AL38" s="207">
        <f t="shared" ref="AL38" si="16">AL36*AL37/1000</f>
        <v>0</v>
      </c>
      <c r="AM38" s="207">
        <f t="shared" ref="AM38" si="17">AM36*AM37/1000</f>
        <v>0</v>
      </c>
      <c r="AN38" s="207">
        <f t="shared" ref="AN38" si="18">AN36*AN37/1000</f>
        <v>0</v>
      </c>
      <c r="AO38" s="207">
        <f t="shared" ref="AO38" si="19">AO36*AO37/1000</f>
        <v>0</v>
      </c>
      <c r="AP38" s="207">
        <f t="shared" ref="AP38" si="20">AP36*AP37/1000</f>
        <v>0</v>
      </c>
      <c r="AQ38" s="207">
        <f t="shared" ref="AQ38" si="21">AQ36*AQ37/1000</f>
        <v>0</v>
      </c>
      <c r="AR38" s="207">
        <f t="shared" ref="AR38" si="22">AR36*AR37/1000</f>
        <v>0</v>
      </c>
      <c r="AS38" s="207">
        <f t="shared" ref="AS38" si="23">AS36*AS37/1000</f>
        <v>0</v>
      </c>
      <c r="AT38" s="207">
        <f t="shared" ref="AT38" si="24">AT36*AT37/1000</f>
        <v>0</v>
      </c>
      <c r="AU38" s="207">
        <f t="shared" ref="AU38" si="25">AU36*AU37/1000</f>
        <v>0</v>
      </c>
      <c r="AV38" s="43"/>
      <c r="AW38" s="4"/>
    </row>
    <row r="39" spans="1:49" s="95" customFormat="1" x14ac:dyDescent="0.25">
      <c r="A39" s="89"/>
      <c r="B39" s="89"/>
      <c r="C39" s="89"/>
      <c r="D39" s="89"/>
      <c r="E39" s="179" t="str">
        <f>E13</f>
        <v>Объект-1</v>
      </c>
      <c r="F39" s="89"/>
      <c r="G39" s="178" t="str">
        <f>G13</f>
        <v>Заказчик-1</v>
      </c>
      <c r="H39" s="89"/>
      <c r="I39" s="181" t="str">
        <f>I36</f>
        <v>Поставщик-1</v>
      </c>
      <c r="J39" s="4"/>
      <c r="K39" s="181" t="str">
        <f>K36</f>
        <v>Поставщик-1-Материал-5</v>
      </c>
      <c r="L39" s="4"/>
      <c r="M39" s="202" t="str">
        <f>KPI!$E$31</f>
        <v>оборачив-ть материалов в себестоимости</v>
      </c>
      <c r="N39" s="259"/>
      <c r="O39" s="22" t="s">
        <v>1</v>
      </c>
      <c r="P39" s="79"/>
      <c r="Q39" s="203"/>
      <c r="R39" s="204" t="str">
        <f>IF(M39="","",INDEX(KPI!$H:$H,SUMIFS(KPI!$C:$C,KPI!$E:$E,M39)))</f>
        <v>мес</v>
      </c>
      <c r="S39" s="203"/>
      <c r="T39" s="204"/>
      <c r="U39" s="203"/>
      <c r="V39" s="203"/>
      <c r="W39" s="116"/>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94"/>
      <c r="AW39" s="89"/>
    </row>
    <row r="40" spans="1:49" s="5" customFormat="1" x14ac:dyDescent="0.25">
      <c r="A40" s="4"/>
      <c r="B40" s="4"/>
      <c r="C40" s="4"/>
      <c r="D40" s="4"/>
      <c r="E40" s="197" t="str">
        <f>E13</f>
        <v>Объект-1</v>
      </c>
      <c r="F40" s="4"/>
      <c r="G40" s="198" t="str">
        <f>G13</f>
        <v>Заказчик-1</v>
      </c>
      <c r="H40" s="4"/>
      <c r="I40" s="198" t="str">
        <f>I36</f>
        <v>Поставщик-1</v>
      </c>
      <c r="J40" s="4"/>
      <c r="K40" s="198" t="str">
        <f>K36</f>
        <v>Поставщик-1-Материал-5</v>
      </c>
      <c r="L40" s="4"/>
      <c r="M40" s="208" t="str">
        <f>KPI!$E$32</f>
        <v>закупка материалов</v>
      </c>
      <c r="N40" s="259" t="str">
        <f>структура!$AL$15</f>
        <v>НДС(-)</v>
      </c>
      <c r="O40" s="209"/>
      <c r="P40" s="210" t="str">
        <f>IF(M40="","",INDEX(KPI!$H:$H,SUMIFS(KPI!$C:$C,KPI!$E:$E,M40)))</f>
        <v>тыс.руб.</v>
      </c>
      <c r="Q40" s="209"/>
      <c r="R40" s="123">
        <f>SUMIFS($W40:$AV40,$W$2:$AV$2,R$2)</f>
        <v>0</v>
      </c>
      <c r="S40" s="209"/>
      <c r="T40" s="123">
        <f>SUMIFS($W40:$AV40,$W$2:$AV$2,T$2)</f>
        <v>0</v>
      </c>
      <c r="U40" s="209"/>
      <c r="V40" s="209"/>
      <c r="W40" s="49"/>
      <c r="X40" s="207">
        <f t="shared" ref="X40:AU40" si="26">IF(X$7="",0,IF(X$1=1,SUMIFS(38:38,$1:$1,"&gt;="&amp;1,$1:$1,"&lt;="&amp;INT($P39))+($P39-INT($P39))*SUMIFS(38:38,$1:$1,INT($P39)+1),0)+($P39-INT($P39))*SUMIFS(38:38,$1:$1,X$1+INT($P39)+1)+(INT($P39)+1-$P39)*SUMIFS(38:38,$1:$1,X$1+INT($P39)))</f>
        <v>0</v>
      </c>
      <c r="Y40" s="207">
        <f t="shared" si="26"/>
        <v>0</v>
      </c>
      <c r="Z40" s="207">
        <f t="shared" si="26"/>
        <v>0</v>
      </c>
      <c r="AA40" s="207">
        <f t="shared" si="26"/>
        <v>0</v>
      </c>
      <c r="AB40" s="207">
        <f t="shared" si="26"/>
        <v>0</v>
      </c>
      <c r="AC40" s="207">
        <f t="shared" si="26"/>
        <v>0</v>
      </c>
      <c r="AD40" s="207">
        <f t="shared" si="26"/>
        <v>0</v>
      </c>
      <c r="AE40" s="207">
        <f t="shared" si="26"/>
        <v>0</v>
      </c>
      <c r="AF40" s="207">
        <f t="shared" si="26"/>
        <v>0</v>
      </c>
      <c r="AG40" s="207">
        <f t="shared" si="26"/>
        <v>0</v>
      </c>
      <c r="AH40" s="207">
        <f t="shared" si="26"/>
        <v>0</v>
      </c>
      <c r="AI40" s="207">
        <f t="shared" si="26"/>
        <v>0</v>
      </c>
      <c r="AJ40" s="207">
        <f t="shared" si="26"/>
        <v>0</v>
      </c>
      <c r="AK40" s="207">
        <f t="shared" si="26"/>
        <v>0</v>
      </c>
      <c r="AL40" s="207">
        <f t="shared" si="26"/>
        <v>0</v>
      </c>
      <c r="AM40" s="207">
        <f t="shared" si="26"/>
        <v>0</v>
      </c>
      <c r="AN40" s="207">
        <f t="shared" si="26"/>
        <v>0</v>
      </c>
      <c r="AO40" s="207">
        <f t="shared" si="26"/>
        <v>0</v>
      </c>
      <c r="AP40" s="207">
        <f t="shared" si="26"/>
        <v>0</v>
      </c>
      <c r="AQ40" s="207">
        <f t="shared" si="26"/>
        <v>0</v>
      </c>
      <c r="AR40" s="207">
        <f t="shared" si="26"/>
        <v>0</v>
      </c>
      <c r="AS40" s="207">
        <f t="shared" si="26"/>
        <v>0</v>
      </c>
      <c r="AT40" s="207">
        <f t="shared" si="26"/>
        <v>0</v>
      </c>
      <c r="AU40" s="207">
        <f t="shared" si="26"/>
        <v>0</v>
      </c>
      <c r="AV40" s="43"/>
      <c r="AW40" s="4"/>
    </row>
    <row r="41" spans="1:49" s="95" customFormat="1" x14ac:dyDescent="0.25">
      <c r="A41" s="89"/>
      <c r="B41" s="89"/>
      <c r="C41" s="89"/>
      <c r="D41" s="89"/>
      <c r="E41" s="194" t="str">
        <f>E13</f>
        <v>Объект-1</v>
      </c>
      <c r="F41" s="89"/>
      <c r="G41" s="195" t="str">
        <f>G13</f>
        <v>Заказчик-1</v>
      </c>
      <c r="H41" s="89"/>
      <c r="I41" s="195" t="str">
        <f>I36</f>
        <v>Поставщик-1</v>
      </c>
      <c r="J41" s="89"/>
      <c r="K41" s="195" t="str">
        <f>K36</f>
        <v>Поставщик-1-Материал-5</v>
      </c>
      <c r="L41" s="89"/>
      <c r="M41" s="221" t="str">
        <f>KPI!$E$44</f>
        <v>отток ДС на авансы поставщикам за материалы</v>
      </c>
      <c r="N41" s="259"/>
      <c r="O41" s="203"/>
      <c r="P41" s="222" t="str">
        <f>IF(M41="","",INDEX(KPI!$H:$H,SUMIFS(KPI!$C:$C,KPI!$E:$E,M41)))</f>
        <v>тыс.руб.</v>
      </c>
      <c r="Q41" s="203"/>
      <c r="R41" s="223">
        <f>SUMIFS($W41:$AV41,$W$2:$AV$2,R$2)</f>
        <v>0</v>
      </c>
      <c r="S41" s="203"/>
      <c r="T41" s="223">
        <f>SUMIFS($W41:$AV41,$W$2:$AV$2,T$2)</f>
        <v>0</v>
      </c>
      <c r="U41" s="203"/>
      <c r="V41" s="203"/>
      <c r="W41" s="116"/>
      <c r="X41" s="225">
        <f>IF(X$7="",0,IF(X$1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X$1+INT(SUMIFS(структура!$AA:$AA,структура!$W:$W,$I41))+1)+(INT(SUMIFS(структура!$AA:$AA,структура!$W:$W,$I41))+1-SUMIFS(структура!$AA:$AA,структура!$W:$W,$I41))*SUMIFS(структура!$Z:$Z,структура!$W:$W,$I41)*SUMIFS(40:40,$1:$1,X$1+INT(SUMIFS(структура!$AA:$AA,структура!$W:$W,$I41))))</f>
        <v>0</v>
      </c>
      <c r="Y41" s="225">
        <f>IF(Y$7="",0,IF(Y$1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Y$1+INT(SUMIFS(структура!$AA:$AA,структура!$W:$W,$I41))+1)+(INT(SUMIFS(структура!$AA:$AA,структура!$W:$W,$I41))+1-SUMIFS(структура!$AA:$AA,структура!$W:$W,$I41))*SUMIFS(структура!$Z:$Z,структура!$W:$W,$I41)*SUMIFS(40:40,$1:$1,Y$1+INT(SUMIFS(структура!$AA:$AA,структура!$W:$W,$I41))))</f>
        <v>0</v>
      </c>
      <c r="Z41" s="225">
        <f>IF(Z$7="",0,IF(Z$1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Z$1+INT(SUMIFS(структура!$AA:$AA,структура!$W:$W,$I41))+1)+(INT(SUMIFS(структура!$AA:$AA,структура!$W:$W,$I41))+1-SUMIFS(структура!$AA:$AA,структура!$W:$W,$I41))*SUMIFS(структура!$Z:$Z,структура!$W:$W,$I41)*SUMIFS(40:40,$1:$1,Z$1+INT(SUMIFS(структура!$AA:$AA,структура!$W:$W,$I41))))</f>
        <v>0</v>
      </c>
      <c r="AA41" s="225">
        <f>IF(AA$7="",0,IF(AA$1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A$1+INT(SUMIFS(структура!$AA:$AA,структура!$W:$W,$I41))+1)+(INT(SUMIFS(структура!$AA:$AA,структура!$W:$W,$I41))+1-SUMIFS(структура!$AA:$AA,структура!$W:$W,$I41))*SUMIFS(структура!$Z:$Z,структура!$W:$W,$I41)*SUMIFS(40:40,$1:$1,AA$1+INT(SUMIFS(структура!$AA:$AA,структура!$W:$W,$I41))))</f>
        <v>0</v>
      </c>
      <c r="AB41" s="225">
        <f>IF(AB$7="",0,IF(AB$1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B$1+INT(SUMIFS(структура!$AA:$AA,структура!$W:$W,$I41))+1)+(INT(SUMIFS(структура!$AA:$AA,структура!$W:$W,$I41))+1-SUMIFS(структура!$AA:$AA,структура!$W:$W,$I41))*SUMIFS(структура!$Z:$Z,структура!$W:$W,$I41)*SUMIFS(40:40,$1:$1,AB$1+INT(SUMIFS(структура!$AA:$AA,структура!$W:$W,$I41))))</f>
        <v>0</v>
      </c>
      <c r="AC41" s="225">
        <f>IF(AC$7="",0,IF(AC$1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C$1+INT(SUMIFS(структура!$AA:$AA,структура!$W:$W,$I41))+1)+(INT(SUMIFS(структура!$AA:$AA,структура!$W:$W,$I41))+1-SUMIFS(структура!$AA:$AA,структура!$W:$W,$I41))*SUMIFS(структура!$Z:$Z,структура!$W:$W,$I41)*SUMIFS(40:40,$1:$1,AC$1+INT(SUMIFS(структура!$AA:$AA,структура!$W:$W,$I41))))</f>
        <v>0</v>
      </c>
      <c r="AD41" s="225">
        <f>IF(AD$7="",0,IF(AD$1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D$1+INT(SUMIFS(структура!$AA:$AA,структура!$W:$W,$I41))+1)+(INT(SUMIFS(структура!$AA:$AA,структура!$W:$W,$I41))+1-SUMIFS(структура!$AA:$AA,структура!$W:$W,$I41))*SUMIFS(структура!$Z:$Z,структура!$W:$W,$I41)*SUMIFS(40:40,$1:$1,AD$1+INT(SUMIFS(структура!$AA:$AA,структура!$W:$W,$I41))))</f>
        <v>0</v>
      </c>
      <c r="AE41" s="225">
        <f>IF(AE$7="",0,IF(AE$1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E$1+INT(SUMIFS(структура!$AA:$AA,структура!$W:$W,$I41))+1)+(INT(SUMIFS(структура!$AA:$AA,структура!$W:$W,$I41))+1-SUMIFS(структура!$AA:$AA,структура!$W:$W,$I41))*SUMIFS(структура!$Z:$Z,структура!$W:$W,$I41)*SUMIFS(40:40,$1:$1,AE$1+INT(SUMIFS(структура!$AA:$AA,структура!$W:$W,$I41))))</f>
        <v>0</v>
      </c>
      <c r="AF41" s="225">
        <f>IF(AF$7="",0,IF(AF$1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F$1+INT(SUMIFS(структура!$AA:$AA,структура!$W:$W,$I41))+1)+(INT(SUMIFS(структура!$AA:$AA,структура!$W:$W,$I41))+1-SUMIFS(структура!$AA:$AA,структура!$W:$W,$I41))*SUMIFS(структура!$Z:$Z,структура!$W:$W,$I41)*SUMIFS(40:40,$1:$1,AF$1+INT(SUMIFS(структура!$AA:$AA,структура!$W:$W,$I41))))</f>
        <v>0</v>
      </c>
      <c r="AG41" s="225">
        <f>IF(AG$7="",0,IF(AG$1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G$1+INT(SUMIFS(структура!$AA:$AA,структура!$W:$W,$I41))+1)+(INT(SUMIFS(структура!$AA:$AA,структура!$W:$W,$I41))+1-SUMIFS(структура!$AA:$AA,структура!$W:$W,$I41))*SUMIFS(структура!$Z:$Z,структура!$W:$W,$I41)*SUMIFS(40:40,$1:$1,AG$1+INT(SUMIFS(структура!$AA:$AA,структура!$W:$W,$I41))))</f>
        <v>0</v>
      </c>
      <c r="AH41" s="225">
        <f>IF(AH$7="",0,IF(AH$1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H$1+INT(SUMIFS(структура!$AA:$AA,структура!$W:$W,$I41))+1)+(INT(SUMIFS(структура!$AA:$AA,структура!$W:$W,$I41))+1-SUMIFS(структура!$AA:$AA,структура!$W:$W,$I41))*SUMIFS(структура!$Z:$Z,структура!$W:$W,$I41)*SUMIFS(40:40,$1:$1,AH$1+INT(SUMIFS(структура!$AA:$AA,структура!$W:$W,$I41))))</f>
        <v>0</v>
      </c>
      <c r="AI41" s="225">
        <f>IF(AI$7="",0,IF(AI$1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I$1+INT(SUMIFS(структура!$AA:$AA,структура!$W:$W,$I41))+1)+(INT(SUMIFS(структура!$AA:$AA,структура!$W:$W,$I41))+1-SUMIFS(структура!$AA:$AA,структура!$W:$W,$I41))*SUMIFS(структура!$Z:$Z,структура!$W:$W,$I41)*SUMIFS(40:40,$1:$1,AI$1+INT(SUMIFS(структура!$AA:$AA,структура!$W:$W,$I41))))</f>
        <v>0</v>
      </c>
      <c r="AJ41" s="225">
        <f>IF(AJ$7="",0,IF(AJ$1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J$1+INT(SUMIFS(структура!$AA:$AA,структура!$W:$W,$I41))+1)+(INT(SUMIFS(структура!$AA:$AA,структура!$W:$W,$I41))+1-SUMIFS(структура!$AA:$AA,структура!$W:$W,$I41))*SUMIFS(структура!$Z:$Z,структура!$W:$W,$I41)*SUMIFS(40:40,$1:$1,AJ$1+INT(SUMIFS(структура!$AA:$AA,структура!$W:$W,$I41))))</f>
        <v>0</v>
      </c>
      <c r="AK41" s="225">
        <f>IF(AK$7="",0,IF(AK$1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K$1+INT(SUMIFS(структура!$AA:$AA,структура!$W:$W,$I41))+1)+(INT(SUMIFS(структура!$AA:$AA,структура!$W:$W,$I41))+1-SUMIFS(структура!$AA:$AA,структура!$W:$W,$I41))*SUMIFS(структура!$Z:$Z,структура!$W:$W,$I41)*SUMIFS(40:40,$1:$1,AK$1+INT(SUMIFS(структура!$AA:$AA,структура!$W:$W,$I41))))</f>
        <v>0</v>
      </c>
      <c r="AL41" s="225">
        <f>IF(AL$7="",0,IF(AL$1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L$1+INT(SUMIFS(структура!$AA:$AA,структура!$W:$W,$I41))+1)+(INT(SUMIFS(структура!$AA:$AA,структура!$W:$W,$I41))+1-SUMIFS(структура!$AA:$AA,структура!$W:$W,$I41))*SUMIFS(структура!$Z:$Z,структура!$W:$W,$I41)*SUMIFS(40:40,$1:$1,AL$1+INT(SUMIFS(структура!$AA:$AA,структура!$W:$W,$I41))))</f>
        <v>0</v>
      </c>
      <c r="AM41" s="225">
        <f>IF(AM$7="",0,IF(AM$1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M$1+INT(SUMIFS(структура!$AA:$AA,структура!$W:$W,$I41))+1)+(INT(SUMIFS(структура!$AA:$AA,структура!$W:$W,$I41))+1-SUMIFS(структура!$AA:$AA,структура!$W:$W,$I41))*SUMIFS(структура!$Z:$Z,структура!$W:$W,$I41)*SUMIFS(40:40,$1:$1,AM$1+INT(SUMIFS(структура!$AA:$AA,структура!$W:$W,$I41))))</f>
        <v>0</v>
      </c>
      <c r="AN41" s="225">
        <f>IF(AN$7="",0,IF(AN$1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N$1+INT(SUMIFS(структура!$AA:$AA,структура!$W:$W,$I41))+1)+(INT(SUMIFS(структура!$AA:$AA,структура!$W:$W,$I41))+1-SUMIFS(структура!$AA:$AA,структура!$W:$W,$I41))*SUMIFS(структура!$Z:$Z,структура!$W:$W,$I41)*SUMIFS(40:40,$1:$1,AN$1+INT(SUMIFS(структура!$AA:$AA,структура!$W:$W,$I41))))</f>
        <v>0</v>
      </c>
      <c r="AO41" s="225">
        <f>IF(AO$7="",0,IF(AO$1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O$1+INT(SUMIFS(структура!$AA:$AA,структура!$W:$W,$I41))+1)+(INT(SUMIFS(структура!$AA:$AA,структура!$W:$W,$I41))+1-SUMIFS(структура!$AA:$AA,структура!$W:$W,$I41))*SUMIFS(структура!$Z:$Z,структура!$W:$W,$I41)*SUMIFS(40:40,$1:$1,AO$1+INT(SUMIFS(структура!$AA:$AA,структура!$W:$W,$I41))))</f>
        <v>0</v>
      </c>
      <c r="AP41" s="225">
        <f>IF(AP$7="",0,IF(AP$1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P$1+INT(SUMIFS(структура!$AA:$AA,структура!$W:$W,$I41))+1)+(INT(SUMIFS(структура!$AA:$AA,структура!$W:$W,$I41))+1-SUMIFS(структура!$AA:$AA,структура!$W:$W,$I41))*SUMIFS(структура!$Z:$Z,структура!$W:$W,$I41)*SUMIFS(40:40,$1:$1,AP$1+INT(SUMIFS(структура!$AA:$AA,структура!$W:$W,$I41))))</f>
        <v>0</v>
      </c>
      <c r="AQ41" s="225">
        <f>IF(AQ$7="",0,IF(AQ$1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Q$1+INT(SUMIFS(структура!$AA:$AA,структура!$W:$W,$I41))+1)+(INT(SUMIFS(структура!$AA:$AA,структура!$W:$W,$I41))+1-SUMIFS(структура!$AA:$AA,структура!$W:$W,$I41))*SUMIFS(структура!$Z:$Z,структура!$W:$W,$I41)*SUMIFS(40:40,$1:$1,AQ$1+INT(SUMIFS(структура!$AA:$AA,структура!$W:$W,$I41))))</f>
        <v>0</v>
      </c>
      <c r="AR41" s="225">
        <f>IF(AR$7="",0,IF(AR$1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R$1+INT(SUMIFS(структура!$AA:$AA,структура!$W:$W,$I41))+1)+(INT(SUMIFS(структура!$AA:$AA,структура!$W:$W,$I41))+1-SUMIFS(структура!$AA:$AA,структура!$W:$W,$I41))*SUMIFS(структура!$Z:$Z,структура!$W:$W,$I41)*SUMIFS(40:40,$1:$1,AR$1+INT(SUMIFS(структура!$AA:$AA,структура!$W:$W,$I41))))</f>
        <v>0</v>
      </c>
      <c r="AS41" s="225">
        <f>IF(AS$7="",0,IF(AS$1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S$1+INT(SUMIFS(структура!$AA:$AA,структура!$W:$W,$I41))+1)+(INT(SUMIFS(структура!$AA:$AA,структура!$W:$W,$I41))+1-SUMIFS(структура!$AA:$AA,структура!$W:$W,$I41))*SUMIFS(структура!$Z:$Z,структура!$W:$W,$I41)*SUMIFS(40:40,$1:$1,AS$1+INT(SUMIFS(структура!$AA:$AA,структура!$W:$W,$I41))))</f>
        <v>0</v>
      </c>
      <c r="AT41" s="225">
        <f>IF(AT$7="",0,IF(AT$1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T$1+INT(SUMIFS(структура!$AA:$AA,структура!$W:$W,$I41))+1)+(INT(SUMIFS(структура!$AA:$AA,структура!$W:$W,$I41))+1-SUMIFS(структура!$AA:$AA,структура!$W:$W,$I41))*SUMIFS(структура!$Z:$Z,структура!$W:$W,$I41)*SUMIFS(40:40,$1:$1,AT$1+INT(SUMIFS(структура!$AA:$AA,структура!$W:$W,$I41))))</f>
        <v>0</v>
      </c>
      <c r="AU41" s="225">
        <f>IF(AU$7="",0,IF(AU$1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U$1+INT(SUMIFS(структура!$AA:$AA,структура!$W:$W,$I41))+1)+(INT(SUMIFS(структура!$AA:$AA,структура!$W:$W,$I41))+1-SUMIFS(структура!$AA:$AA,структура!$W:$W,$I41))*SUMIFS(структура!$Z:$Z,структура!$W:$W,$I41)*SUMIFS(40:40,$1:$1,AU$1+INT(SUMIFS(структура!$AA:$AA,структура!$W:$W,$I41))))</f>
        <v>0</v>
      </c>
      <c r="AV41" s="94"/>
      <c r="AW41" s="89"/>
    </row>
    <row r="42" spans="1:49" s="95" customFormat="1" x14ac:dyDescent="0.25">
      <c r="A42" s="89"/>
      <c r="B42" s="89"/>
      <c r="C42" s="89"/>
      <c r="D42" s="89"/>
      <c r="E42" s="194" t="str">
        <f>E13</f>
        <v>Объект-1</v>
      </c>
      <c r="F42" s="89"/>
      <c r="G42" s="195" t="str">
        <f>G13</f>
        <v>Заказчик-1</v>
      </c>
      <c r="H42" s="89"/>
      <c r="I42" s="195" t="str">
        <f>I36</f>
        <v>Поставщик-1</v>
      </c>
      <c r="J42" s="89"/>
      <c r="K42" s="195" t="str">
        <f>K36</f>
        <v>Поставщик-1-Материал-5</v>
      </c>
      <c r="L42" s="89"/>
      <c r="M42" s="185" t="str">
        <f>KPI!$E$48</f>
        <v>отток ДС на расчет с поставщ-ми за материалы</v>
      </c>
      <c r="N42" s="259"/>
      <c r="O42" s="203"/>
      <c r="P42" s="190" t="str">
        <f>IF(M42="","",INDEX(KPI!$H:$H,SUMIFS(KPI!$C:$C,KPI!$E:$E,M42)))</f>
        <v>тыс.руб.</v>
      </c>
      <c r="Q42" s="203"/>
      <c r="R42" s="224">
        <f>SUMIFS($W42:$AV42,$W$2:$AV$2,R$2)</f>
        <v>0</v>
      </c>
      <c r="S42" s="203"/>
      <c r="T42" s="224">
        <f>SUMIFS($W42:$AV42,$W$2:$AV$2,T$2)</f>
        <v>0</v>
      </c>
      <c r="U42" s="203"/>
      <c r="V42" s="203"/>
      <c r="W42" s="116"/>
      <c r="X42" s="226">
        <f>IF(X$7="",0,IF(X$1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X$1+INT(-SUMIFS(структура!$AC:$AC,структура!$W:$W,$I42))+1)+(INT(-SUMIFS(структура!$AC:$AC,структура!$W:$W,$I42))+1+SUMIFS(структура!$AC:$AC,структура!$W:$W,$I42))*SUMIFS(структура!$AB:$AB,структура!$W:$W,$I42)*SUMIFS(40:40,$1:$1,X$1+INT(-SUMIFS(структура!$AC:$AC,структура!$W:$W,$I42))))</f>
        <v>0</v>
      </c>
      <c r="Y42" s="226">
        <f>IF(Y$7="",0,IF(Y$1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Y$1+INT(-SUMIFS(структура!$AC:$AC,структура!$W:$W,$I42))+1)+(INT(-SUMIFS(структура!$AC:$AC,структура!$W:$W,$I42))+1+SUMIFS(структура!$AC:$AC,структура!$W:$W,$I42))*SUMIFS(структура!$AB:$AB,структура!$W:$W,$I42)*SUMIFS(40:40,$1:$1,Y$1+INT(-SUMIFS(структура!$AC:$AC,структура!$W:$W,$I42))))</f>
        <v>0</v>
      </c>
      <c r="Z42" s="226">
        <f>IF(Z$7="",0,IF(Z$1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Z$1+INT(-SUMIFS(структура!$AC:$AC,структура!$W:$W,$I42))+1)+(INT(-SUMIFS(структура!$AC:$AC,структура!$W:$W,$I42))+1+SUMIFS(структура!$AC:$AC,структура!$W:$W,$I42))*SUMIFS(структура!$AB:$AB,структура!$W:$W,$I42)*SUMIFS(40:40,$1:$1,Z$1+INT(-SUMIFS(структура!$AC:$AC,структура!$W:$W,$I42))))</f>
        <v>0</v>
      </c>
      <c r="AA42" s="226">
        <f>IF(AA$7="",0,IF(AA$1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A$1+INT(-SUMIFS(структура!$AC:$AC,структура!$W:$W,$I42))+1)+(INT(-SUMIFS(структура!$AC:$AC,структура!$W:$W,$I42))+1+SUMIFS(структура!$AC:$AC,структура!$W:$W,$I42))*SUMIFS(структура!$AB:$AB,структура!$W:$W,$I42)*SUMIFS(40:40,$1:$1,AA$1+INT(-SUMIFS(структура!$AC:$AC,структура!$W:$W,$I42))))</f>
        <v>0</v>
      </c>
      <c r="AB42" s="226">
        <f>IF(AB$7="",0,IF(AB$1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B$1+INT(-SUMIFS(структура!$AC:$AC,структура!$W:$W,$I42))+1)+(INT(-SUMIFS(структура!$AC:$AC,структура!$W:$W,$I42))+1+SUMIFS(структура!$AC:$AC,структура!$W:$W,$I42))*SUMIFS(структура!$AB:$AB,структура!$W:$W,$I42)*SUMIFS(40:40,$1:$1,AB$1+INT(-SUMIFS(структура!$AC:$AC,структура!$W:$W,$I42))))</f>
        <v>0</v>
      </c>
      <c r="AC42" s="226">
        <f>IF(AC$7="",0,IF(AC$1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C$1+INT(-SUMIFS(структура!$AC:$AC,структура!$W:$W,$I42))+1)+(INT(-SUMIFS(структура!$AC:$AC,структура!$W:$W,$I42))+1+SUMIFS(структура!$AC:$AC,структура!$W:$W,$I42))*SUMIFS(структура!$AB:$AB,структура!$W:$W,$I42)*SUMIFS(40:40,$1:$1,AC$1+INT(-SUMIFS(структура!$AC:$AC,структура!$W:$W,$I42))))</f>
        <v>0</v>
      </c>
      <c r="AD42" s="226">
        <f>IF(AD$7="",0,IF(AD$1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D$1+INT(-SUMIFS(структура!$AC:$AC,структура!$W:$W,$I42))+1)+(INT(-SUMIFS(структура!$AC:$AC,структура!$W:$W,$I42))+1+SUMIFS(структура!$AC:$AC,структура!$W:$W,$I42))*SUMIFS(структура!$AB:$AB,структура!$W:$W,$I42)*SUMIFS(40:40,$1:$1,AD$1+INT(-SUMIFS(структура!$AC:$AC,структура!$W:$W,$I42))))</f>
        <v>0</v>
      </c>
      <c r="AE42" s="226">
        <f>IF(AE$7="",0,IF(AE$1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E$1+INT(-SUMIFS(структура!$AC:$AC,структура!$W:$W,$I42))+1)+(INT(-SUMIFS(структура!$AC:$AC,структура!$W:$W,$I42))+1+SUMIFS(структура!$AC:$AC,структура!$W:$W,$I42))*SUMIFS(структура!$AB:$AB,структура!$W:$W,$I42)*SUMIFS(40:40,$1:$1,AE$1+INT(-SUMIFS(структура!$AC:$AC,структура!$W:$W,$I42))))</f>
        <v>0</v>
      </c>
      <c r="AF42" s="226">
        <f>IF(AF$7="",0,IF(AF$1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F$1+INT(-SUMIFS(структура!$AC:$AC,структура!$W:$W,$I42))+1)+(INT(-SUMIFS(структура!$AC:$AC,структура!$W:$W,$I42))+1+SUMIFS(структура!$AC:$AC,структура!$W:$W,$I42))*SUMIFS(структура!$AB:$AB,структура!$W:$W,$I42)*SUMIFS(40:40,$1:$1,AF$1+INT(-SUMIFS(структура!$AC:$AC,структура!$W:$W,$I42))))</f>
        <v>0</v>
      </c>
      <c r="AG42" s="226">
        <f>IF(AG$7="",0,IF(AG$1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G$1+INT(-SUMIFS(структура!$AC:$AC,структура!$W:$W,$I42))+1)+(INT(-SUMIFS(структура!$AC:$AC,структура!$W:$W,$I42))+1+SUMIFS(структура!$AC:$AC,структура!$W:$W,$I42))*SUMIFS(структура!$AB:$AB,структура!$W:$W,$I42)*SUMIFS(40:40,$1:$1,AG$1+INT(-SUMIFS(структура!$AC:$AC,структура!$W:$W,$I42))))</f>
        <v>0</v>
      </c>
      <c r="AH42" s="226">
        <f>IF(AH$7="",0,IF(AH$1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H$1+INT(-SUMIFS(структура!$AC:$AC,структура!$W:$W,$I42))+1)+(INT(-SUMIFS(структура!$AC:$AC,структура!$W:$W,$I42))+1+SUMIFS(структура!$AC:$AC,структура!$W:$W,$I42))*SUMIFS(структура!$AB:$AB,структура!$W:$W,$I42)*SUMIFS(40:40,$1:$1,AH$1+INT(-SUMIFS(структура!$AC:$AC,структура!$W:$W,$I42))))</f>
        <v>0</v>
      </c>
      <c r="AI42" s="226">
        <f>IF(AI$7="",0,IF(AI$1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I$1+INT(-SUMIFS(структура!$AC:$AC,структура!$W:$W,$I42))+1)+(INT(-SUMIFS(структура!$AC:$AC,структура!$W:$W,$I42))+1+SUMIFS(структура!$AC:$AC,структура!$W:$W,$I42))*SUMIFS(структура!$AB:$AB,структура!$W:$W,$I42)*SUMIFS(40:40,$1:$1,AI$1+INT(-SUMIFS(структура!$AC:$AC,структура!$W:$W,$I42))))</f>
        <v>0</v>
      </c>
      <c r="AJ42" s="226">
        <f>IF(AJ$7="",0,IF(AJ$1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J$1+INT(-SUMIFS(структура!$AC:$AC,структура!$W:$W,$I42))+1)+(INT(-SUMIFS(структура!$AC:$AC,структура!$W:$W,$I42))+1+SUMIFS(структура!$AC:$AC,структура!$W:$W,$I42))*SUMIFS(структура!$AB:$AB,структура!$W:$W,$I42)*SUMIFS(40:40,$1:$1,AJ$1+INT(-SUMIFS(структура!$AC:$AC,структура!$W:$W,$I42))))</f>
        <v>0</v>
      </c>
      <c r="AK42" s="226">
        <f>IF(AK$7="",0,IF(AK$1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K$1+INT(-SUMIFS(структура!$AC:$AC,структура!$W:$W,$I42))+1)+(INT(-SUMIFS(структура!$AC:$AC,структура!$W:$W,$I42))+1+SUMIFS(структура!$AC:$AC,структура!$W:$W,$I42))*SUMIFS(структура!$AB:$AB,структура!$W:$W,$I42)*SUMIFS(40:40,$1:$1,AK$1+INT(-SUMIFS(структура!$AC:$AC,структура!$W:$W,$I42))))</f>
        <v>0</v>
      </c>
      <c r="AL42" s="226">
        <f>IF(AL$7="",0,IF(AL$1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L$1+INT(-SUMIFS(структура!$AC:$AC,структура!$W:$W,$I42))+1)+(INT(-SUMIFS(структура!$AC:$AC,структура!$W:$W,$I42))+1+SUMIFS(структура!$AC:$AC,структура!$W:$W,$I42))*SUMIFS(структура!$AB:$AB,структура!$W:$W,$I42)*SUMIFS(40:40,$1:$1,AL$1+INT(-SUMIFS(структура!$AC:$AC,структура!$W:$W,$I42))))</f>
        <v>0</v>
      </c>
      <c r="AM42" s="226">
        <f>IF(AM$7="",0,IF(AM$1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M$1+INT(-SUMIFS(структура!$AC:$AC,структура!$W:$W,$I42))+1)+(INT(-SUMIFS(структура!$AC:$AC,структура!$W:$W,$I42))+1+SUMIFS(структура!$AC:$AC,структура!$W:$W,$I42))*SUMIFS(структура!$AB:$AB,структура!$W:$W,$I42)*SUMIFS(40:40,$1:$1,AM$1+INT(-SUMIFS(структура!$AC:$AC,структура!$W:$W,$I42))))</f>
        <v>0</v>
      </c>
      <c r="AN42" s="226">
        <f>IF(AN$7="",0,IF(AN$1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N$1+INT(-SUMIFS(структура!$AC:$AC,структура!$W:$W,$I42))+1)+(INT(-SUMIFS(структура!$AC:$AC,структура!$W:$W,$I42))+1+SUMIFS(структура!$AC:$AC,структура!$W:$W,$I42))*SUMIFS(структура!$AB:$AB,структура!$W:$W,$I42)*SUMIFS(40:40,$1:$1,AN$1+INT(-SUMIFS(структура!$AC:$AC,структура!$W:$W,$I42))))</f>
        <v>0</v>
      </c>
      <c r="AO42" s="226">
        <f>IF(AO$7="",0,IF(AO$1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O$1+INT(-SUMIFS(структура!$AC:$AC,структура!$W:$W,$I42))+1)+(INT(-SUMIFS(структура!$AC:$AC,структура!$W:$W,$I42))+1+SUMIFS(структура!$AC:$AC,структура!$W:$W,$I42))*SUMIFS(структура!$AB:$AB,структура!$W:$W,$I42)*SUMIFS(40:40,$1:$1,AO$1+INT(-SUMIFS(структура!$AC:$AC,структура!$W:$W,$I42))))</f>
        <v>0</v>
      </c>
      <c r="AP42" s="226">
        <f>IF(AP$7="",0,IF(AP$1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P$1+INT(-SUMIFS(структура!$AC:$AC,структура!$W:$W,$I42))+1)+(INT(-SUMIFS(структура!$AC:$AC,структура!$W:$W,$I42))+1+SUMIFS(структура!$AC:$AC,структура!$W:$W,$I42))*SUMIFS(структура!$AB:$AB,структура!$W:$W,$I42)*SUMIFS(40:40,$1:$1,AP$1+INT(-SUMIFS(структура!$AC:$AC,структура!$W:$W,$I42))))</f>
        <v>0</v>
      </c>
      <c r="AQ42" s="226">
        <f>IF(AQ$7="",0,IF(AQ$1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Q$1+INT(-SUMIFS(структура!$AC:$AC,структура!$W:$W,$I42))+1)+(INT(-SUMIFS(структура!$AC:$AC,структура!$W:$W,$I42))+1+SUMIFS(структура!$AC:$AC,структура!$W:$W,$I42))*SUMIFS(структура!$AB:$AB,структура!$W:$W,$I42)*SUMIFS(40:40,$1:$1,AQ$1+INT(-SUMIFS(структура!$AC:$AC,структура!$W:$W,$I42))))</f>
        <v>0</v>
      </c>
      <c r="AR42" s="226">
        <f>IF(AR$7="",0,IF(AR$1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R$1+INT(-SUMIFS(структура!$AC:$AC,структура!$W:$W,$I42))+1)+(INT(-SUMIFS(структура!$AC:$AC,структура!$W:$W,$I42))+1+SUMIFS(структура!$AC:$AC,структура!$W:$W,$I42))*SUMIFS(структура!$AB:$AB,структура!$W:$W,$I42)*SUMIFS(40:40,$1:$1,AR$1+INT(-SUMIFS(структура!$AC:$AC,структура!$W:$W,$I42))))</f>
        <v>0</v>
      </c>
      <c r="AS42" s="226">
        <f>IF(AS$7="",0,IF(AS$1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S$1+INT(-SUMIFS(структура!$AC:$AC,структура!$W:$W,$I42))+1)+(INT(-SUMIFS(структура!$AC:$AC,структура!$W:$W,$I42))+1+SUMIFS(структура!$AC:$AC,структура!$W:$W,$I42))*SUMIFS(структура!$AB:$AB,структура!$W:$W,$I42)*SUMIFS(40:40,$1:$1,AS$1+INT(-SUMIFS(структура!$AC:$AC,структура!$W:$W,$I42))))</f>
        <v>0</v>
      </c>
      <c r="AT42" s="226">
        <f>IF(AT$7="",0,IF(AT$1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T$1+INT(-SUMIFS(структура!$AC:$AC,структура!$W:$W,$I42))+1)+(INT(-SUMIFS(структура!$AC:$AC,структура!$W:$W,$I42))+1+SUMIFS(структура!$AC:$AC,структура!$W:$W,$I42))*SUMIFS(структура!$AB:$AB,структура!$W:$W,$I42)*SUMIFS(40:40,$1:$1,AT$1+INT(-SUMIFS(структура!$AC:$AC,структура!$W:$W,$I42))))</f>
        <v>0</v>
      </c>
      <c r="AU42" s="226">
        <f>IF(AU$7="",0,IF(AU$1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U$1+INT(-SUMIFS(структура!$AC:$AC,структура!$W:$W,$I42))+1)+(INT(-SUMIFS(структура!$AC:$AC,структура!$W:$W,$I42))+1+SUMIFS(структура!$AC:$AC,структура!$W:$W,$I42))*SUMIFS(структура!$AB:$AB,структура!$W:$W,$I42)*SUMIFS(40:40,$1:$1,AU$1+INT(-SUMIFS(структура!$AC:$AC,структура!$W:$W,$I42))))</f>
        <v>0</v>
      </c>
      <c r="AV42" s="94"/>
      <c r="AW42" s="89"/>
    </row>
    <row r="43" spans="1:49" ht="3.9" customHeight="1" x14ac:dyDescent="0.25">
      <c r="A43" s="3"/>
      <c r="B43" s="3"/>
      <c r="C43" s="3"/>
      <c r="D43" s="3"/>
      <c r="E43" s="179" t="str">
        <f>E13</f>
        <v>Объект-1</v>
      </c>
      <c r="F43" s="3"/>
      <c r="G43" s="178" t="str">
        <f>G13</f>
        <v>Заказчик-1</v>
      </c>
      <c r="H43" s="3"/>
      <c r="I43" s="169" t="str">
        <f>I36</f>
        <v>Поставщик-1</v>
      </c>
      <c r="J43" s="3"/>
      <c r="K43" s="178" t="str">
        <f>K36</f>
        <v>Поставщик-1-Материал-5</v>
      </c>
      <c r="L43" s="3"/>
      <c r="M43" s="8"/>
      <c r="N43" s="258"/>
      <c r="O43" s="3"/>
      <c r="P43" s="191"/>
      <c r="Q43" s="3"/>
      <c r="R43" s="8"/>
      <c r="S43" s="3"/>
      <c r="T43" s="8"/>
      <c r="U43" s="3"/>
      <c r="V43" s="3"/>
      <c r="W43" s="49"/>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41"/>
      <c r="AW43" s="3"/>
    </row>
    <row r="44" spans="1:49" s="95" customFormat="1" x14ac:dyDescent="0.25">
      <c r="A44" s="89"/>
      <c r="B44" s="89"/>
      <c r="C44" s="89"/>
      <c r="D44" s="89"/>
      <c r="E44" s="179" t="str">
        <f>E13</f>
        <v>Объект-1</v>
      </c>
      <c r="F44" s="89"/>
      <c r="G44" s="178" t="str">
        <f>G13</f>
        <v>Заказчик-1</v>
      </c>
      <c r="H44" s="89"/>
      <c r="I44" s="173" t="s">
        <v>290</v>
      </c>
      <c r="J44" s="20" t="s">
        <v>5</v>
      </c>
      <c r="K44" s="173" t="s">
        <v>409</v>
      </c>
      <c r="L44" s="20" t="s">
        <v>5</v>
      </c>
      <c r="M44" s="183" t="str">
        <f>KPI!$E$200</f>
        <v>количество материала</v>
      </c>
      <c r="N44" s="258"/>
      <c r="O44" s="119" t="s">
        <v>1</v>
      </c>
      <c r="P44" s="182" t="s">
        <v>10</v>
      </c>
      <c r="Q44" s="89"/>
      <c r="R44" s="186">
        <f>SUMIFS($W44:$AV44,$W$2:$AV$2,R$2)</f>
        <v>0</v>
      </c>
      <c r="S44" s="89"/>
      <c r="T44" s="186">
        <f>SUMIFS($W44:$AV44,$W$2:$AV$2,T$2)</f>
        <v>0</v>
      </c>
      <c r="U44" s="89"/>
      <c r="V44" s="89"/>
      <c r="W44" s="119" t="s">
        <v>1</v>
      </c>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94"/>
      <c r="AW44" s="89"/>
    </row>
    <row r="45" spans="1:49" s="95" customFormat="1" x14ac:dyDescent="0.25">
      <c r="A45" s="89"/>
      <c r="B45" s="89"/>
      <c r="C45" s="89"/>
      <c r="D45" s="89"/>
      <c r="E45" s="179" t="str">
        <f>E13</f>
        <v>Объект-1</v>
      </c>
      <c r="F45" s="89"/>
      <c r="G45" s="178" t="str">
        <f>G13</f>
        <v>Заказчик-1</v>
      </c>
      <c r="H45" s="89"/>
      <c r="I45" s="181" t="str">
        <f>I44</f>
        <v>Поставщик-2</v>
      </c>
      <c r="J45" s="4"/>
      <c r="K45" s="181" t="str">
        <f>K44</f>
        <v>Поставщик-2-Материал-3</v>
      </c>
      <c r="L45" s="4"/>
      <c r="M45" s="184" t="str">
        <f>KPI!$E$201</f>
        <v>стоимость материала за единицу измерения</v>
      </c>
      <c r="N45" s="258"/>
      <c r="O45" s="89"/>
      <c r="P45" s="189" t="str">
        <f>IF(M45="","",INDEX(KPI!$H:$H,SUMIFS(KPI!$C:$C,KPI!$E:$E,M45)))</f>
        <v>руб.</v>
      </c>
      <c r="Q45" s="89"/>
      <c r="R45" s="187">
        <f>IF(R44=0,0,R46*1000/R44)</f>
        <v>0</v>
      </c>
      <c r="S45" s="89"/>
      <c r="T45" s="187">
        <f>IF(T44=0,0,T46*1000/T44)</f>
        <v>0</v>
      </c>
      <c r="U45" s="89"/>
      <c r="V45" s="89"/>
      <c r="W45" s="119" t="s">
        <v>1</v>
      </c>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94"/>
      <c r="AW45" s="89"/>
    </row>
    <row r="46" spans="1:49" s="5" customFormat="1" x14ac:dyDescent="0.25">
      <c r="A46" s="4"/>
      <c r="B46" s="4"/>
      <c r="C46" s="4"/>
      <c r="D46" s="4"/>
      <c r="E46" s="197" t="str">
        <f>E13</f>
        <v>Объект-1</v>
      </c>
      <c r="F46" s="4"/>
      <c r="G46" s="198" t="str">
        <f>G13</f>
        <v>Заказчик-1</v>
      </c>
      <c r="H46" s="4"/>
      <c r="I46" s="198" t="str">
        <f>I44</f>
        <v>Поставщик-2</v>
      </c>
      <c r="J46" s="4"/>
      <c r="K46" s="198" t="str">
        <f>K44</f>
        <v>Поставщик-2-Материал-3</v>
      </c>
      <c r="L46" s="4"/>
      <c r="M46" s="205" t="str">
        <f>KPI!$E$149</f>
        <v>материалы</v>
      </c>
      <c r="N46" s="258" t="str">
        <f>структура!$AL$29</f>
        <v>с/с</v>
      </c>
      <c r="O46" s="4"/>
      <c r="P46" s="211" t="str">
        <f>IF(M46="","",INDEX(KPI!$H:$H,SUMIFS(KPI!$C:$C,KPI!$E:$E,M46)))</f>
        <v>тыс.руб.</v>
      </c>
      <c r="Q46" s="4"/>
      <c r="R46" s="188">
        <f>SUMIFS($W46:$AV46,$W$2:$AV$2,R$2)</f>
        <v>0</v>
      </c>
      <c r="S46" s="4"/>
      <c r="T46" s="188">
        <f>SUMIFS($W46:$AV46,$W$2:$AV$2,T$2)</f>
        <v>0</v>
      </c>
      <c r="U46" s="4"/>
      <c r="V46" s="4"/>
      <c r="W46" s="49"/>
      <c r="X46" s="207">
        <f>X44*X45/1000</f>
        <v>0</v>
      </c>
      <c r="Y46" s="207">
        <f>Y44*Y45/1000</f>
        <v>0</v>
      </c>
      <c r="Z46" s="207">
        <f t="shared" ref="Z46" si="27">Z44*Z45/1000</f>
        <v>0</v>
      </c>
      <c r="AA46" s="207">
        <f t="shared" ref="AA46" si="28">AA44*AA45/1000</f>
        <v>0</v>
      </c>
      <c r="AB46" s="207">
        <f t="shared" ref="AB46" si="29">AB44*AB45/1000</f>
        <v>0</v>
      </c>
      <c r="AC46" s="207">
        <f t="shared" ref="AC46" si="30">AC44*AC45/1000</f>
        <v>0</v>
      </c>
      <c r="AD46" s="207">
        <f t="shared" ref="AD46" si="31">AD44*AD45/1000</f>
        <v>0</v>
      </c>
      <c r="AE46" s="207">
        <f t="shared" ref="AE46" si="32">AE44*AE45/1000</f>
        <v>0</v>
      </c>
      <c r="AF46" s="207">
        <f t="shared" ref="AF46" si="33">AF44*AF45/1000</f>
        <v>0</v>
      </c>
      <c r="AG46" s="207">
        <f t="shared" ref="AG46" si="34">AG44*AG45/1000</f>
        <v>0</v>
      </c>
      <c r="AH46" s="207">
        <f t="shared" ref="AH46" si="35">AH44*AH45/1000</f>
        <v>0</v>
      </c>
      <c r="AI46" s="207">
        <f t="shared" ref="AI46" si="36">AI44*AI45/1000</f>
        <v>0</v>
      </c>
      <c r="AJ46" s="207">
        <f t="shared" ref="AJ46" si="37">AJ44*AJ45/1000</f>
        <v>0</v>
      </c>
      <c r="AK46" s="207">
        <f t="shared" ref="AK46" si="38">AK44*AK45/1000</f>
        <v>0</v>
      </c>
      <c r="AL46" s="207">
        <f t="shared" ref="AL46" si="39">AL44*AL45/1000</f>
        <v>0</v>
      </c>
      <c r="AM46" s="207">
        <f t="shared" ref="AM46" si="40">AM44*AM45/1000</f>
        <v>0</v>
      </c>
      <c r="AN46" s="207">
        <f t="shared" ref="AN46" si="41">AN44*AN45/1000</f>
        <v>0</v>
      </c>
      <c r="AO46" s="207">
        <f t="shared" ref="AO46" si="42">AO44*AO45/1000</f>
        <v>0</v>
      </c>
      <c r="AP46" s="207">
        <f t="shared" ref="AP46" si="43">AP44*AP45/1000</f>
        <v>0</v>
      </c>
      <c r="AQ46" s="207">
        <f t="shared" ref="AQ46" si="44">AQ44*AQ45/1000</f>
        <v>0</v>
      </c>
      <c r="AR46" s="207">
        <f t="shared" ref="AR46" si="45">AR44*AR45/1000</f>
        <v>0</v>
      </c>
      <c r="AS46" s="207">
        <f t="shared" ref="AS46" si="46">AS44*AS45/1000</f>
        <v>0</v>
      </c>
      <c r="AT46" s="207">
        <f t="shared" ref="AT46" si="47">AT44*AT45/1000</f>
        <v>0</v>
      </c>
      <c r="AU46" s="207">
        <f t="shared" ref="AU46" si="48">AU44*AU45/1000</f>
        <v>0</v>
      </c>
      <c r="AV46" s="43"/>
      <c r="AW46" s="4"/>
    </row>
    <row r="47" spans="1:49" s="95" customFormat="1" x14ac:dyDescent="0.25">
      <c r="A47" s="89"/>
      <c r="B47" s="89"/>
      <c r="C47" s="89"/>
      <c r="D47" s="89"/>
      <c r="E47" s="179" t="str">
        <f>E13</f>
        <v>Объект-1</v>
      </c>
      <c r="F47" s="89"/>
      <c r="G47" s="178" t="str">
        <f>G13</f>
        <v>Заказчик-1</v>
      </c>
      <c r="H47" s="89"/>
      <c r="I47" s="181" t="str">
        <f>I44</f>
        <v>Поставщик-2</v>
      </c>
      <c r="J47" s="4"/>
      <c r="K47" s="181" t="str">
        <f>K44</f>
        <v>Поставщик-2-Материал-3</v>
      </c>
      <c r="L47" s="4"/>
      <c r="M47" s="202" t="str">
        <f>KPI!$E$31</f>
        <v>оборачив-ть материалов в себестоимости</v>
      </c>
      <c r="N47" s="259"/>
      <c r="O47" s="22" t="s">
        <v>1</v>
      </c>
      <c r="P47" s="79"/>
      <c r="Q47" s="203"/>
      <c r="R47" s="204" t="str">
        <f>IF(M47="","",INDEX(KPI!$H:$H,SUMIFS(KPI!$C:$C,KPI!$E:$E,M47)))</f>
        <v>мес</v>
      </c>
      <c r="S47" s="203"/>
      <c r="T47" s="204"/>
      <c r="U47" s="203"/>
      <c r="V47" s="203"/>
      <c r="W47" s="116"/>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94"/>
      <c r="AW47" s="89"/>
    </row>
    <row r="48" spans="1:49" s="5" customFormat="1" x14ac:dyDescent="0.25">
      <c r="A48" s="4"/>
      <c r="B48" s="4"/>
      <c r="C48" s="4"/>
      <c r="D48" s="4"/>
      <c r="E48" s="197" t="str">
        <f>E13</f>
        <v>Объект-1</v>
      </c>
      <c r="F48" s="4"/>
      <c r="G48" s="198" t="str">
        <f>G13</f>
        <v>Заказчик-1</v>
      </c>
      <c r="H48" s="4"/>
      <c r="I48" s="198" t="str">
        <f>I44</f>
        <v>Поставщик-2</v>
      </c>
      <c r="J48" s="4"/>
      <c r="K48" s="198" t="str">
        <f>K44</f>
        <v>Поставщик-2-Материал-3</v>
      </c>
      <c r="L48" s="4"/>
      <c r="M48" s="208" t="str">
        <f>KPI!$E$32</f>
        <v>закупка материалов</v>
      </c>
      <c r="N48" s="259" t="str">
        <f>структура!$AL$15</f>
        <v>НДС(-)</v>
      </c>
      <c r="O48" s="209"/>
      <c r="P48" s="210" t="str">
        <f>IF(M48="","",INDEX(KPI!$H:$H,SUMIFS(KPI!$C:$C,KPI!$E:$E,M48)))</f>
        <v>тыс.руб.</v>
      </c>
      <c r="Q48" s="209"/>
      <c r="R48" s="123">
        <f>SUMIFS($W48:$AV48,$W$2:$AV$2,R$2)</f>
        <v>0</v>
      </c>
      <c r="S48" s="209"/>
      <c r="T48" s="123">
        <f>SUMIFS($W48:$AV48,$W$2:$AV$2,T$2)</f>
        <v>0</v>
      </c>
      <c r="U48" s="209"/>
      <c r="V48" s="209"/>
      <c r="W48" s="49"/>
      <c r="X48" s="207">
        <f t="shared" ref="X48:AU48" si="49">IF(X$7="",0,IF(X$1=1,SUMIFS(46:46,$1:$1,"&gt;="&amp;1,$1:$1,"&lt;="&amp;INT($P47))+($P47-INT($P47))*SUMIFS(46:46,$1:$1,INT($P47)+1),0)+($P47-INT($P47))*SUMIFS(46:46,$1:$1,X$1+INT($P47)+1)+(INT($P47)+1-$P47)*SUMIFS(46:46,$1:$1,X$1+INT($P47)))</f>
        <v>0</v>
      </c>
      <c r="Y48" s="207">
        <f t="shared" si="49"/>
        <v>0</v>
      </c>
      <c r="Z48" s="207">
        <f t="shared" si="49"/>
        <v>0</v>
      </c>
      <c r="AA48" s="207">
        <f t="shared" si="49"/>
        <v>0</v>
      </c>
      <c r="AB48" s="207">
        <f t="shared" si="49"/>
        <v>0</v>
      </c>
      <c r="AC48" s="207">
        <f t="shared" si="49"/>
        <v>0</v>
      </c>
      <c r="AD48" s="207">
        <f t="shared" si="49"/>
        <v>0</v>
      </c>
      <c r="AE48" s="207">
        <f t="shared" si="49"/>
        <v>0</v>
      </c>
      <c r="AF48" s="207">
        <f t="shared" si="49"/>
        <v>0</v>
      </c>
      <c r="AG48" s="207">
        <f t="shared" si="49"/>
        <v>0</v>
      </c>
      <c r="AH48" s="207">
        <f t="shared" si="49"/>
        <v>0</v>
      </c>
      <c r="AI48" s="207">
        <f t="shared" si="49"/>
        <v>0</v>
      </c>
      <c r="AJ48" s="207">
        <f t="shared" si="49"/>
        <v>0</v>
      </c>
      <c r="AK48" s="207">
        <f t="shared" si="49"/>
        <v>0</v>
      </c>
      <c r="AL48" s="207">
        <f t="shared" si="49"/>
        <v>0</v>
      </c>
      <c r="AM48" s="207">
        <f t="shared" si="49"/>
        <v>0</v>
      </c>
      <c r="AN48" s="207">
        <f t="shared" si="49"/>
        <v>0</v>
      </c>
      <c r="AO48" s="207">
        <f t="shared" si="49"/>
        <v>0</v>
      </c>
      <c r="AP48" s="207">
        <f t="shared" si="49"/>
        <v>0</v>
      </c>
      <c r="AQ48" s="207">
        <f t="shared" si="49"/>
        <v>0</v>
      </c>
      <c r="AR48" s="207">
        <f t="shared" si="49"/>
        <v>0</v>
      </c>
      <c r="AS48" s="207">
        <f t="shared" si="49"/>
        <v>0</v>
      </c>
      <c r="AT48" s="207">
        <f t="shared" si="49"/>
        <v>0</v>
      </c>
      <c r="AU48" s="207">
        <f t="shared" si="49"/>
        <v>0</v>
      </c>
      <c r="AV48" s="43"/>
      <c r="AW48" s="4"/>
    </row>
    <row r="49" spans="1:49" s="95" customFormat="1" x14ac:dyDescent="0.25">
      <c r="A49" s="89"/>
      <c r="B49" s="89"/>
      <c r="C49" s="89"/>
      <c r="D49" s="89"/>
      <c r="E49" s="194" t="str">
        <f>E13</f>
        <v>Объект-1</v>
      </c>
      <c r="F49" s="89"/>
      <c r="G49" s="195" t="str">
        <f>G13</f>
        <v>Заказчик-1</v>
      </c>
      <c r="H49" s="89"/>
      <c r="I49" s="195" t="str">
        <f>I44</f>
        <v>Поставщик-2</v>
      </c>
      <c r="J49" s="89"/>
      <c r="K49" s="195" t="str">
        <f>K44</f>
        <v>Поставщик-2-Материал-3</v>
      </c>
      <c r="L49" s="89"/>
      <c r="M49" s="221" t="str">
        <f>KPI!$E$44</f>
        <v>отток ДС на авансы поставщикам за материалы</v>
      </c>
      <c r="N49" s="259"/>
      <c r="O49" s="203"/>
      <c r="P49" s="222" t="str">
        <f>IF(M49="","",INDEX(KPI!$H:$H,SUMIFS(KPI!$C:$C,KPI!$E:$E,M49)))</f>
        <v>тыс.руб.</v>
      </c>
      <c r="Q49" s="203"/>
      <c r="R49" s="223">
        <f>SUMIFS($W49:$AV49,$W$2:$AV$2,R$2)</f>
        <v>0</v>
      </c>
      <c r="S49" s="203"/>
      <c r="T49" s="223">
        <f>SUMIFS($W49:$AV49,$W$2:$AV$2,T$2)</f>
        <v>0</v>
      </c>
      <c r="U49" s="203"/>
      <c r="V49" s="203"/>
      <c r="W49" s="116"/>
      <c r="X49" s="225">
        <f>IF(X$7="",0,IF(X$1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X$1+INT(SUMIFS(структура!$AA:$AA,структура!$W:$W,$I49))+1)+(INT(SUMIFS(структура!$AA:$AA,структура!$W:$W,$I49))+1-SUMIFS(структура!$AA:$AA,структура!$W:$W,$I49))*SUMIFS(структура!$Z:$Z,структура!$W:$W,$I49)*SUMIFS(48:48,$1:$1,X$1+INT(SUMIFS(структура!$AA:$AA,структура!$W:$W,$I49))))</f>
        <v>0</v>
      </c>
      <c r="Y49" s="225">
        <f>IF(Y$7="",0,IF(Y$1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Y$1+INT(SUMIFS(структура!$AA:$AA,структура!$W:$W,$I49))+1)+(INT(SUMIFS(структура!$AA:$AA,структура!$W:$W,$I49))+1-SUMIFS(структура!$AA:$AA,структура!$W:$W,$I49))*SUMIFS(структура!$Z:$Z,структура!$W:$W,$I49)*SUMIFS(48:48,$1:$1,Y$1+INT(SUMIFS(структура!$AA:$AA,структура!$W:$W,$I49))))</f>
        <v>0</v>
      </c>
      <c r="Z49" s="225">
        <f>IF(Z$7="",0,IF(Z$1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Z$1+INT(SUMIFS(структура!$AA:$AA,структура!$W:$W,$I49))+1)+(INT(SUMIFS(структура!$AA:$AA,структура!$W:$W,$I49))+1-SUMIFS(структура!$AA:$AA,структура!$W:$W,$I49))*SUMIFS(структура!$Z:$Z,структура!$W:$W,$I49)*SUMIFS(48:48,$1:$1,Z$1+INT(SUMIFS(структура!$AA:$AA,структура!$W:$W,$I49))))</f>
        <v>0</v>
      </c>
      <c r="AA49" s="225">
        <f>IF(AA$7="",0,IF(AA$1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A$1+INT(SUMIFS(структура!$AA:$AA,структура!$W:$W,$I49))+1)+(INT(SUMIFS(структура!$AA:$AA,структура!$W:$W,$I49))+1-SUMIFS(структура!$AA:$AA,структура!$W:$W,$I49))*SUMIFS(структура!$Z:$Z,структура!$W:$W,$I49)*SUMIFS(48:48,$1:$1,AA$1+INT(SUMIFS(структура!$AA:$AA,структура!$W:$W,$I49))))</f>
        <v>0</v>
      </c>
      <c r="AB49" s="225">
        <f>IF(AB$7="",0,IF(AB$1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B$1+INT(SUMIFS(структура!$AA:$AA,структура!$W:$W,$I49))+1)+(INT(SUMIFS(структура!$AA:$AA,структура!$W:$W,$I49))+1-SUMIFS(структура!$AA:$AA,структура!$W:$W,$I49))*SUMIFS(структура!$Z:$Z,структура!$W:$W,$I49)*SUMIFS(48:48,$1:$1,AB$1+INT(SUMIFS(структура!$AA:$AA,структура!$W:$W,$I49))))</f>
        <v>0</v>
      </c>
      <c r="AC49" s="225">
        <f>IF(AC$7="",0,IF(AC$1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C$1+INT(SUMIFS(структура!$AA:$AA,структура!$W:$W,$I49))+1)+(INT(SUMIFS(структура!$AA:$AA,структура!$W:$W,$I49))+1-SUMIFS(структура!$AA:$AA,структура!$W:$W,$I49))*SUMIFS(структура!$Z:$Z,структура!$W:$W,$I49)*SUMIFS(48:48,$1:$1,AC$1+INT(SUMIFS(структура!$AA:$AA,структура!$W:$W,$I49))))</f>
        <v>0</v>
      </c>
      <c r="AD49" s="225">
        <f>IF(AD$7="",0,IF(AD$1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D$1+INT(SUMIFS(структура!$AA:$AA,структура!$W:$W,$I49))+1)+(INT(SUMIFS(структура!$AA:$AA,структура!$W:$W,$I49))+1-SUMIFS(структура!$AA:$AA,структура!$W:$W,$I49))*SUMIFS(структура!$Z:$Z,структура!$W:$W,$I49)*SUMIFS(48:48,$1:$1,AD$1+INT(SUMIFS(структура!$AA:$AA,структура!$W:$W,$I49))))</f>
        <v>0</v>
      </c>
      <c r="AE49" s="225">
        <f>IF(AE$7="",0,IF(AE$1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E$1+INT(SUMIFS(структура!$AA:$AA,структура!$W:$W,$I49))+1)+(INT(SUMIFS(структура!$AA:$AA,структура!$W:$W,$I49))+1-SUMIFS(структура!$AA:$AA,структура!$W:$W,$I49))*SUMIFS(структура!$Z:$Z,структура!$W:$W,$I49)*SUMIFS(48:48,$1:$1,AE$1+INT(SUMIFS(структура!$AA:$AA,структура!$W:$W,$I49))))</f>
        <v>0</v>
      </c>
      <c r="AF49" s="225">
        <f>IF(AF$7="",0,IF(AF$1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F$1+INT(SUMIFS(структура!$AA:$AA,структура!$W:$W,$I49))+1)+(INT(SUMIFS(структура!$AA:$AA,структура!$W:$W,$I49))+1-SUMIFS(структура!$AA:$AA,структура!$W:$W,$I49))*SUMIFS(структура!$Z:$Z,структура!$W:$W,$I49)*SUMIFS(48:48,$1:$1,AF$1+INT(SUMIFS(структура!$AA:$AA,структура!$W:$W,$I49))))</f>
        <v>0</v>
      </c>
      <c r="AG49" s="225">
        <f>IF(AG$7="",0,IF(AG$1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G$1+INT(SUMIFS(структура!$AA:$AA,структура!$W:$W,$I49))+1)+(INT(SUMIFS(структура!$AA:$AA,структура!$W:$W,$I49))+1-SUMIFS(структура!$AA:$AA,структура!$W:$W,$I49))*SUMIFS(структура!$Z:$Z,структура!$W:$W,$I49)*SUMIFS(48:48,$1:$1,AG$1+INT(SUMIFS(структура!$AA:$AA,структура!$W:$W,$I49))))</f>
        <v>0</v>
      </c>
      <c r="AH49" s="225">
        <f>IF(AH$7="",0,IF(AH$1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H$1+INT(SUMIFS(структура!$AA:$AA,структура!$W:$W,$I49))+1)+(INT(SUMIFS(структура!$AA:$AA,структура!$W:$W,$I49))+1-SUMIFS(структура!$AA:$AA,структура!$W:$W,$I49))*SUMIFS(структура!$Z:$Z,структура!$W:$W,$I49)*SUMIFS(48:48,$1:$1,AH$1+INT(SUMIFS(структура!$AA:$AA,структура!$W:$W,$I49))))</f>
        <v>0</v>
      </c>
      <c r="AI49" s="225">
        <f>IF(AI$7="",0,IF(AI$1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I$1+INT(SUMIFS(структура!$AA:$AA,структура!$W:$W,$I49))+1)+(INT(SUMIFS(структура!$AA:$AA,структура!$W:$W,$I49))+1-SUMIFS(структура!$AA:$AA,структура!$W:$W,$I49))*SUMIFS(структура!$Z:$Z,структура!$W:$W,$I49)*SUMIFS(48:48,$1:$1,AI$1+INT(SUMIFS(структура!$AA:$AA,структура!$W:$W,$I49))))</f>
        <v>0</v>
      </c>
      <c r="AJ49" s="225">
        <f>IF(AJ$7="",0,IF(AJ$1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J$1+INT(SUMIFS(структура!$AA:$AA,структура!$W:$W,$I49))+1)+(INT(SUMIFS(структура!$AA:$AA,структура!$W:$W,$I49))+1-SUMIFS(структура!$AA:$AA,структура!$W:$W,$I49))*SUMIFS(структура!$Z:$Z,структура!$W:$W,$I49)*SUMIFS(48:48,$1:$1,AJ$1+INT(SUMIFS(структура!$AA:$AA,структура!$W:$W,$I49))))</f>
        <v>0</v>
      </c>
      <c r="AK49" s="225">
        <f>IF(AK$7="",0,IF(AK$1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K$1+INT(SUMIFS(структура!$AA:$AA,структура!$W:$W,$I49))+1)+(INT(SUMIFS(структура!$AA:$AA,структура!$W:$W,$I49))+1-SUMIFS(структура!$AA:$AA,структура!$W:$W,$I49))*SUMIFS(структура!$Z:$Z,структура!$W:$W,$I49)*SUMIFS(48:48,$1:$1,AK$1+INT(SUMIFS(структура!$AA:$AA,структура!$W:$W,$I49))))</f>
        <v>0</v>
      </c>
      <c r="AL49" s="225">
        <f>IF(AL$7="",0,IF(AL$1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L$1+INT(SUMIFS(структура!$AA:$AA,структура!$W:$W,$I49))+1)+(INT(SUMIFS(структура!$AA:$AA,структура!$W:$W,$I49))+1-SUMIFS(структура!$AA:$AA,структура!$W:$W,$I49))*SUMIFS(структура!$Z:$Z,структура!$W:$W,$I49)*SUMIFS(48:48,$1:$1,AL$1+INT(SUMIFS(структура!$AA:$AA,структура!$W:$W,$I49))))</f>
        <v>0</v>
      </c>
      <c r="AM49" s="225">
        <f>IF(AM$7="",0,IF(AM$1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M$1+INT(SUMIFS(структура!$AA:$AA,структура!$W:$W,$I49))+1)+(INT(SUMIFS(структура!$AA:$AA,структура!$W:$W,$I49))+1-SUMIFS(структура!$AA:$AA,структура!$W:$W,$I49))*SUMIFS(структура!$Z:$Z,структура!$W:$W,$I49)*SUMIFS(48:48,$1:$1,AM$1+INT(SUMIFS(структура!$AA:$AA,структура!$W:$W,$I49))))</f>
        <v>0</v>
      </c>
      <c r="AN49" s="225">
        <f>IF(AN$7="",0,IF(AN$1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N$1+INT(SUMIFS(структура!$AA:$AA,структура!$W:$W,$I49))+1)+(INT(SUMIFS(структура!$AA:$AA,структура!$W:$W,$I49))+1-SUMIFS(структура!$AA:$AA,структура!$W:$W,$I49))*SUMIFS(структура!$Z:$Z,структура!$W:$W,$I49)*SUMIFS(48:48,$1:$1,AN$1+INT(SUMIFS(структура!$AA:$AA,структура!$W:$W,$I49))))</f>
        <v>0</v>
      </c>
      <c r="AO49" s="225">
        <f>IF(AO$7="",0,IF(AO$1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O$1+INT(SUMIFS(структура!$AA:$AA,структура!$W:$W,$I49))+1)+(INT(SUMIFS(структура!$AA:$AA,структура!$W:$W,$I49))+1-SUMIFS(структура!$AA:$AA,структура!$W:$W,$I49))*SUMIFS(структура!$Z:$Z,структура!$W:$W,$I49)*SUMIFS(48:48,$1:$1,AO$1+INT(SUMIFS(структура!$AA:$AA,структура!$W:$W,$I49))))</f>
        <v>0</v>
      </c>
      <c r="AP49" s="225">
        <f>IF(AP$7="",0,IF(AP$1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P$1+INT(SUMIFS(структура!$AA:$AA,структура!$W:$W,$I49))+1)+(INT(SUMIFS(структура!$AA:$AA,структура!$W:$W,$I49))+1-SUMIFS(структура!$AA:$AA,структура!$W:$W,$I49))*SUMIFS(структура!$Z:$Z,структура!$W:$W,$I49)*SUMIFS(48:48,$1:$1,AP$1+INT(SUMIFS(структура!$AA:$AA,структура!$W:$W,$I49))))</f>
        <v>0</v>
      </c>
      <c r="AQ49" s="225">
        <f>IF(AQ$7="",0,IF(AQ$1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Q$1+INT(SUMIFS(структура!$AA:$AA,структура!$W:$W,$I49))+1)+(INT(SUMIFS(структура!$AA:$AA,структура!$W:$W,$I49))+1-SUMIFS(структура!$AA:$AA,структура!$W:$W,$I49))*SUMIFS(структура!$Z:$Z,структура!$W:$W,$I49)*SUMIFS(48:48,$1:$1,AQ$1+INT(SUMIFS(структура!$AA:$AA,структура!$W:$W,$I49))))</f>
        <v>0</v>
      </c>
      <c r="AR49" s="225">
        <f>IF(AR$7="",0,IF(AR$1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R$1+INT(SUMIFS(структура!$AA:$AA,структура!$W:$W,$I49))+1)+(INT(SUMIFS(структура!$AA:$AA,структура!$W:$W,$I49))+1-SUMIFS(структура!$AA:$AA,структура!$W:$W,$I49))*SUMIFS(структура!$Z:$Z,структура!$W:$W,$I49)*SUMIFS(48:48,$1:$1,AR$1+INT(SUMIFS(структура!$AA:$AA,структура!$W:$W,$I49))))</f>
        <v>0</v>
      </c>
      <c r="AS49" s="225">
        <f>IF(AS$7="",0,IF(AS$1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S$1+INT(SUMIFS(структура!$AA:$AA,структура!$W:$W,$I49))+1)+(INT(SUMIFS(структура!$AA:$AA,структура!$W:$W,$I49))+1-SUMIFS(структура!$AA:$AA,структура!$W:$W,$I49))*SUMIFS(структура!$Z:$Z,структура!$W:$W,$I49)*SUMIFS(48:48,$1:$1,AS$1+INT(SUMIFS(структура!$AA:$AA,структура!$W:$W,$I49))))</f>
        <v>0</v>
      </c>
      <c r="AT49" s="225">
        <f>IF(AT$7="",0,IF(AT$1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T$1+INT(SUMIFS(структура!$AA:$AA,структура!$W:$W,$I49))+1)+(INT(SUMIFS(структура!$AA:$AA,структура!$W:$W,$I49))+1-SUMIFS(структура!$AA:$AA,структура!$W:$W,$I49))*SUMIFS(структура!$Z:$Z,структура!$W:$W,$I49)*SUMIFS(48:48,$1:$1,AT$1+INT(SUMIFS(структура!$AA:$AA,структура!$W:$W,$I49))))</f>
        <v>0</v>
      </c>
      <c r="AU49" s="225">
        <f>IF(AU$7="",0,IF(AU$1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U$1+INT(SUMIFS(структура!$AA:$AA,структура!$W:$W,$I49))+1)+(INT(SUMIFS(структура!$AA:$AA,структура!$W:$W,$I49))+1-SUMIFS(структура!$AA:$AA,структура!$W:$W,$I49))*SUMIFS(структура!$Z:$Z,структура!$W:$W,$I49)*SUMIFS(48:48,$1:$1,AU$1+INT(SUMIFS(структура!$AA:$AA,структура!$W:$W,$I49))))</f>
        <v>0</v>
      </c>
      <c r="AV49" s="94"/>
      <c r="AW49" s="89"/>
    </row>
    <row r="50" spans="1:49" s="95" customFormat="1" x14ac:dyDescent="0.25">
      <c r="A50" s="89"/>
      <c r="B50" s="89"/>
      <c r="C50" s="89"/>
      <c r="D50" s="89"/>
      <c r="E50" s="194" t="str">
        <f>E13</f>
        <v>Объект-1</v>
      </c>
      <c r="F50" s="89"/>
      <c r="G50" s="195" t="str">
        <f>G13</f>
        <v>Заказчик-1</v>
      </c>
      <c r="H50" s="89"/>
      <c r="I50" s="195" t="str">
        <f>I44</f>
        <v>Поставщик-2</v>
      </c>
      <c r="J50" s="89"/>
      <c r="K50" s="195" t="str">
        <f>K44</f>
        <v>Поставщик-2-Материал-3</v>
      </c>
      <c r="L50" s="89"/>
      <c r="M50" s="185" t="str">
        <f>KPI!$E$48</f>
        <v>отток ДС на расчет с поставщ-ми за материалы</v>
      </c>
      <c r="N50" s="259"/>
      <c r="O50" s="203"/>
      <c r="P50" s="190" t="str">
        <f>IF(M50="","",INDEX(KPI!$H:$H,SUMIFS(KPI!$C:$C,KPI!$E:$E,M50)))</f>
        <v>тыс.руб.</v>
      </c>
      <c r="Q50" s="203"/>
      <c r="R50" s="224">
        <f>SUMIFS($W50:$AV50,$W$2:$AV$2,R$2)</f>
        <v>0</v>
      </c>
      <c r="S50" s="203"/>
      <c r="T50" s="224">
        <f>SUMIFS($W50:$AV50,$W$2:$AV$2,T$2)</f>
        <v>0</v>
      </c>
      <c r="U50" s="203"/>
      <c r="V50" s="203"/>
      <c r="W50" s="116"/>
      <c r="X50" s="226">
        <f>IF(X$7="",0,IF(X$1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X$1+INT(-SUMIFS(структура!$AC:$AC,структура!$W:$W,$I50))+1)+(INT(-SUMIFS(структура!$AC:$AC,структура!$W:$W,$I50))+1+SUMIFS(структура!$AC:$AC,структура!$W:$W,$I50))*SUMIFS(структура!$AB:$AB,структура!$W:$W,$I50)*SUMIFS(48:48,$1:$1,X$1+INT(-SUMIFS(структура!$AC:$AC,структура!$W:$W,$I50))))</f>
        <v>0</v>
      </c>
      <c r="Y50" s="226">
        <f>IF(Y$7="",0,IF(Y$1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Y$1+INT(-SUMIFS(структура!$AC:$AC,структура!$W:$W,$I50))+1)+(INT(-SUMIFS(структура!$AC:$AC,структура!$W:$W,$I50))+1+SUMIFS(структура!$AC:$AC,структура!$W:$W,$I50))*SUMIFS(структура!$AB:$AB,структура!$W:$W,$I50)*SUMIFS(48:48,$1:$1,Y$1+INT(-SUMIFS(структура!$AC:$AC,структура!$W:$W,$I50))))</f>
        <v>0</v>
      </c>
      <c r="Z50" s="226">
        <f>IF(Z$7="",0,IF(Z$1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Z$1+INT(-SUMIFS(структура!$AC:$AC,структура!$W:$W,$I50))+1)+(INT(-SUMIFS(структура!$AC:$AC,структура!$W:$W,$I50))+1+SUMIFS(структура!$AC:$AC,структура!$W:$W,$I50))*SUMIFS(структура!$AB:$AB,структура!$W:$W,$I50)*SUMIFS(48:48,$1:$1,Z$1+INT(-SUMIFS(структура!$AC:$AC,структура!$W:$W,$I50))))</f>
        <v>0</v>
      </c>
      <c r="AA50" s="226">
        <f>IF(AA$7="",0,IF(AA$1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A$1+INT(-SUMIFS(структура!$AC:$AC,структура!$W:$W,$I50))+1)+(INT(-SUMIFS(структура!$AC:$AC,структура!$W:$W,$I50))+1+SUMIFS(структура!$AC:$AC,структура!$W:$W,$I50))*SUMIFS(структура!$AB:$AB,структура!$W:$W,$I50)*SUMIFS(48:48,$1:$1,AA$1+INT(-SUMIFS(структура!$AC:$AC,структура!$W:$W,$I50))))</f>
        <v>0</v>
      </c>
      <c r="AB50" s="226">
        <f>IF(AB$7="",0,IF(AB$1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B$1+INT(-SUMIFS(структура!$AC:$AC,структура!$W:$W,$I50))+1)+(INT(-SUMIFS(структура!$AC:$AC,структура!$W:$W,$I50))+1+SUMIFS(структура!$AC:$AC,структура!$W:$W,$I50))*SUMIFS(структура!$AB:$AB,структура!$W:$W,$I50)*SUMIFS(48:48,$1:$1,AB$1+INT(-SUMIFS(структура!$AC:$AC,структура!$W:$W,$I50))))</f>
        <v>0</v>
      </c>
      <c r="AC50" s="226">
        <f>IF(AC$7="",0,IF(AC$1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C$1+INT(-SUMIFS(структура!$AC:$AC,структура!$W:$W,$I50))+1)+(INT(-SUMIFS(структура!$AC:$AC,структура!$W:$W,$I50))+1+SUMIFS(структура!$AC:$AC,структура!$W:$W,$I50))*SUMIFS(структура!$AB:$AB,структура!$W:$W,$I50)*SUMIFS(48:48,$1:$1,AC$1+INT(-SUMIFS(структура!$AC:$AC,структура!$W:$W,$I50))))</f>
        <v>0</v>
      </c>
      <c r="AD50" s="226">
        <f>IF(AD$7="",0,IF(AD$1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D$1+INT(-SUMIFS(структура!$AC:$AC,структура!$W:$W,$I50))+1)+(INT(-SUMIFS(структура!$AC:$AC,структура!$W:$W,$I50))+1+SUMIFS(структура!$AC:$AC,структура!$W:$W,$I50))*SUMIFS(структура!$AB:$AB,структура!$W:$W,$I50)*SUMIFS(48:48,$1:$1,AD$1+INT(-SUMIFS(структура!$AC:$AC,структура!$W:$W,$I50))))</f>
        <v>0</v>
      </c>
      <c r="AE50" s="226">
        <f>IF(AE$7="",0,IF(AE$1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E$1+INT(-SUMIFS(структура!$AC:$AC,структура!$W:$W,$I50))+1)+(INT(-SUMIFS(структура!$AC:$AC,структура!$W:$W,$I50))+1+SUMIFS(структура!$AC:$AC,структура!$W:$W,$I50))*SUMIFS(структура!$AB:$AB,структура!$W:$W,$I50)*SUMIFS(48:48,$1:$1,AE$1+INT(-SUMIFS(структура!$AC:$AC,структура!$W:$W,$I50))))</f>
        <v>0</v>
      </c>
      <c r="AF50" s="226">
        <f>IF(AF$7="",0,IF(AF$1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F$1+INT(-SUMIFS(структура!$AC:$AC,структура!$W:$W,$I50))+1)+(INT(-SUMIFS(структура!$AC:$AC,структура!$W:$W,$I50))+1+SUMIFS(структура!$AC:$AC,структура!$W:$W,$I50))*SUMIFS(структура!$AB:$AB,структура!$W:$W,$I50)*SUMIFS(48:48,$1:$1,AF$1+INT(-SUMIFS(структура!$AC:$AC,структура!$W:$W,$I50))))</f>
        <v>0</v>
      </c>
      <c r="AG50" s="226">
        <f>IF(AG$7="",0,IF(AG$1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G$1+INT(-SUMIFS(структура!$AC:$AC,структура!$W:$W,$I50))+1)+(INT(-SUMIFS(структура!$AC:$AC,структура!$W:$W,$I50))+1+SUMIFS(структура!$AC:$AC,структура!$W:$W,$I50))*SUMIFS(структура!$AB:$AB,структура!$W:$W,$I50)*SUMIFS(48:48,$1:$1,AG$1+INT(-SUMIFS(структура!$AC:$AC,структура!$W:$W,$I50))))</f>
        <v>0</v>
      </c>
      <c r="AH50" s="226">
        <f>IF(AH$7="",0,IF(AH$1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H$1+INT(-SUMIFS(структура!$AC:$AC,структура!$W:$W,$I50))+1)+(INT(-SUMIFS(структура!$AC:$AC,структура!$W:$W,$I50))+1+SUMIFS(структура!$AC:$AC,структура!$W:$W,$I50))*SUMIFS(структура!$AB:$AB,структура!$W:$W,$I50)*SUMIFS(48:48,$1:$1,AH$1+INT(-SUMIFS(структура!$AC:$AC,структура!$W:$W,$I50))))</f>
        <v>0</v>
      </c>
      <c r="AI50" s="226">
        <f>IF(AI$7="",0,IF(AI$1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I$1+INT(-SUMIFS(структура!$AC:$AC,структура!$W:$W,$I50))+1)+(INT(-SUMIFS(структура!$AC:$AC,структура!$W:$W,$I50))+1+SUMIFS(структура!$AC:$AC,структура!$W:$W,$I50))*SUMIFS(структура!$AB:$AB,структура!$W:$W,$I50)*SUMIFS(48:48,$1:$1,AI$1+INT(-SUMIFS(структура!$AC:$AC,структура!$W:$W,$I50))))</f>
        <v>0</v>
      </c>
      <c r="AJ50" s="226">
        <f>IF(AJ$7="",0,IF(AJ$1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J$1+INT(-SUMIFS(структура!$AC:$AC,структура!$W:$W,$I50))+1)+(INT(-SUMIFS(структура!$AC:$AC,структура!$W:$W,$I50))+1+SUMIFS(структура!$AC:$AC,структура!$W:$W,$I50))*SUMIFS(структура!$AB:$AB,структура!$W:$W,$I50)*SUMIFS(48:48,$1:$1,AJ$1+INT(-SUMIFS(структура!$AC:$AC,структура!$W:$W,$I50))))</f>
        <v>0</v>
      </c>
      <c r="AK50" s="226">
        <f>IF(AK$7="",0,IF(AK$1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K$1+INT(-SUMIFS(структура!$AC:$AC,структура!$W:$W,$I50))+1)+(INT(-SUMIFS(структура!$AC:$AC,структура!$W:$W,$I50))+1+SUMIFS(структура!$AC:$AC,структура!$W:$W,$I50))*SUMIFS(структура!$AB:$AB,структура!$W:$W,$I50)*SUMIFS(48:48,$1:$1,AK$1+INT(-SUMIFS(структура!$AC:$AC,структура!$W:$W,$I50))))</f>
        <v>0</v>
      </c>
      <c r="AL50" s="226">
        <f>IF(AL$7="",0,IF(AL$1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L$1+INT(-SUMIFS(структура!$AC:$AC,структура!$W:$W,$I50))+1)+(INT(-SUMIFS(структура!$AC:$AC,структура!$W:$W,$I50))+1+SUMIFS(структура!$AC:$AC,структура!$W:$W,$I50))*SUMIFS(структура!$AB:$AB,структура!$W:$W,$I50)*SUMIFS(48:48,$1:$1,AL$1+INT(-SUMIFS(структура!$AC:$AC,структура!$W:$W,$I50))))</f>
        <v>0</v>
      </c>
      <c r="AM50" s="226">
        <f>IF(AM$7="",0,IF(AM$1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M$1+INT(-SUMIFS(структура!$AC:$AC,структура!$W:$W,$I50))+1)+(INT(-SUMIFS(структура!$AC:$AC,структура!$W:$W,$I50))+1+SUMIFS(структура!$AC:$AC,структура!$W:$W,$I50))*SUMIFS(структура!$AB:$AB,структура!$W:$W,$I50)*SUMIFS(48:48,$1:$1,AM$1+INT(-SUMIFS(структура!$AC:$AC,структура!$W:$W,$I50))))</f>
        <v>0</v>
      </c>
      <c r="AN50" s="226">
        <f>IF(AN$7="",0,IF(AN$1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N$1+INT(-SUMIFS(структура!$AC:$AC,структура!$W:$W,$I50))+1)+(INT(-SUMIFS(структура!$AC:$AC,структура!$W:$W,$I50))+1+SUMIFS(структура!$AC:$AC,структура!$W:$W,$I50))*SUMIFS(структура!$AB:$AB,структура!$W:$W,$I50)*SUMIFS(48:48,$1:$1,AN$1+INT(-SUMIFS(структура!$AC:$AC,структура!$W:$W,$I50))))</f>
        <v>0</v>
      </c>
      <c r="AO50" s="226">
        <f>IF(AO$7="",0,IF(AO$1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O$1+INT(-SUMIFS(структура!$AC:$AC,структура!$W:$W,$I50))+1)+(INT(-SUMIFS(структура!$AC:$AC,структура!$W:$W,$I50))+1+SUMIFS(структура!$AC:$AC,структура!$W:$W,$I50))*SUMIFS(структура!$AB:$AB,структура!$W:$W,$I50)*SUMIFS(48:48,$1:$1,AO$1+INT(-SUMIFS(структура!$AC:$AC,структура!$W:$W,$I50))))</f>
        <v>0</v>
      </c>
      <c r="AP50" s="226">
        <f>IF(AP$7="",0,IF(AP$1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P$1+INT(-SUMIFS(структура!$AC:$AC,структура!$W:$W,$I50))+1)+(INT(-SUMIFS(структура!$AC:$AC,структура!$W:$W,$I50))+1+SUMIFS(структура!$AC:$AC,структура!$W:$W,$I50))*SUMIFS(структура!$AB:$AB,структура!$W:$W,$I50)*SUMIFS(48:48,$1:$1,AP$1+INT(-SUMIFS(структура!$AC:$AC,структура!$W:$W,$I50))))</f>
        <v>0</v>
      </c>
      <c r="AQ50" s="226">
        <f>IF(AQ$7="",0,IF(AQ$1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Q$1+INT(-SUMIFS(структура!$AC:$AC,структура!$W:$W,$I50))+1)+(INT(-SUMIFS(структура!$AC:$AC,структура!$W:$W,$I50))+1+SUMIFS(структура!$AC:$AC,структура!$W:$W,$I50))*SUMIFS(структура!$AB:$AB,структура!$W:$W,$I50)*SUMIFS(48:48,$1:$1,AQ$1+INT(-SUMIFS(структура!$AC:$AC,структура!$W:$W,$I50))))</f>
        <v>0</v>
      </c>
      <c r="AR50" s="226">
        <f>IF(AR$7="",0,IF(AR$1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R$1+INT(-SUMIFS(структура!$AC:$AC,структура!$W:$W,$I50))+1)+(INT(-SUMIFS(структура!$AC:$AC,структура!$W:$W,$I50))+1+SUMIFS(структура!$AC:$AC,структура!$W:$W,$I50))*SUMIFS(структура!$AB:$AB,структура!$W:$W,$I50)*SUMIFS(48:48,$1:$1,AR$1+INT(-SUMIFS(структура!$AC:$AC,структура!$W:$W,$I50))))</f>
        <v>0</v>
      </c>
      <c r="AS50" s="226">
        <f>IF(AS$7="",0,IF(AS$1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S$1+INT(-SUMIFS(структура!$AC:$AC,структура!$W:$W,$I50))+1)+(INT(-SUMIFS(структура!$AC:$AC,структура!$W:$W,$I50))+1+SUMIFS(структура!$AC:$AC,структура!$W:$W,$I50))*SUMIFS(структура!$AB:$AB,структура!$W:$W,$I50)*SUMIFS(48:48,$1:$1,AS$1+INT(-SUMIFS(структура!$AC:$AC,структура!$W:$W,$I50))))</f>
        <v>0</v>
      </c>
      <c r="AT50" s="226">
        <f>IF(AT$7="",0,IF(AT$1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T$1+INT(-SUMIFS(структура!$AC:$AC,структура!$W:$W,$I50))+1)+(INT(-SUMIFS(структура!$AC:$AC,структура!$W:$W,$I50))+1+SUMIFS(структура!$AC:$AC,структура!$W:$W,$I50))*SUMIFS(структура!$AB:$AB,структура!$W:$W,$I50)*SUMIFS(48:48,$1:$1,AT$1+INT(-SUMIFS(структура!$AC:$AC,структура!$W:$W,$I50))))</f>
        <v>0</v>
      </c>
      <c r="AU50" s="226">
        <f>IF(AU$7="",0,IF(AU$1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U$1+INT(-SUMIFS(структура!$AC:$AC,структура!$W:$W,$I50))+1)+(INT(-SUMIFS(структура!$AC:$AC,структура!$W:$W,$I50))+1+SUMIFS(структура!$AC:$AC,структура!$W:$W,$I50))*SUMIFS(структура!$AB:$AB,структура!$W:$W,$I50)*SUMIFS(48:48,$1:$1,AU$1+INT(-SUMIFS(структура!$AC:$AC,структура!$W:$W,$I50))))</f>
        <v>0</v>
      </c>
      <c r="AV50" s="94"/>
      <c r="AW50" s="89"/>
    </row>
    <row r="51" spans="1:49" ht="3.9" customHeight="1" x14ac:dyDescent="0.25">
      <c r="A51" s="3"/>
      <c r="B51" s="3"/>
      <c r="C51" s="3"/>
      <c r="D51" s="3"/>
      <c r="E51" s="179" t="str">
        <f>E13</f>
        <v>Объект-1</v>
      </c>
      <c r="F51" s="3"/>
      <c r="G51" s="178" t="str">
        <f>G13</f>
        <v>Заказчик-1</v>
      </c>
      <c r="H51" s="3"/>
      <c r="I51" s="169" t="str">
        <f>I44</f>
        <v>Поставщик-2</v>
      </c>
      <c r="J51" s="3"/>
      <c r="K51" s="178" t="str">
        <f>K44</f>
        <v>Поставщик-2-Материал-3</v>
      </c>
      <c r="L51" s="3"/>
      <c r="M51" s="8"/>
      <c r="N51" s="258"/>
      <c r="O51" s="3"/>
      <c r="P51" s="191"/>
      <c r="Q51" s="3"/>
      <c r="R51" s="8"/>
      <c r="S51" s="3"/>
      <c r="T51" s="8"/>
      <c r="U51" s="3"/>
      <c r="V51" s="3"/>
      <c r="W51" s="49"/>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41"/>
      <c r="AW51" s="3"/>
    </row>
    <row r="52" spans="1:49" s="95" customFormat="1" x14ac:dyDescent="0.25">
      <c r="A52" s="89"/>
      <c r="B52" s="89"/>
      <c r="C52" s="89"/>
      <c r="D52" s="89"/>
      <c r="E52" s="179" t="str">
        <f>E13</f>
        <v>Объект-1</v>
      </c>
      <c r="F52" s="89"/>
      <c r="G52" s="178" t="str">
        <f>G13</f>
        <v>Заказчик-1</v>
      </c>
      <c r="H52" s="89"/>
      <c r="I52" s="173" t="s">
        <v>297</v>
      </c>
      <c r="J52" s="20" t="s">
        <v>5</v>
      </c>
      <c r="K52" s="173" t="s">
        <v>420</v>
      </c>
      <c r="L52" s="20" t="s">
        <v>5</v>
      </c>
      <c r="M52" s="183" t="str">
        <f>KPI!$E$200</f>
        <v>количество материала</v>
      </c>
      <c r="N52" s="258"/>
      <c r="O52" s="119" t="s">
        <v>1</v>
      </c>
      <c r="P52" s="182" t="s">
        <v>370</v>
      </c>
      <c r="Q52" s="89"/>
      <c r="R52" s="186">
        <f>SUMIFS($W52:$AV52,$W$2:$AV$2,R$2)</f>
        <v>0</v>
      </c>
      <c r="S52" s="89"/>
      <c r="T52" s="186">
        <f>SUMIFS($W52:$AV52,$W$2:$AV$2,T$2)</f>
        <v>0</v>
      </c>
      <c r="U52" s="89"/>
      <c r="V52" s="89"/>
      <c r="W52" s="119" t="s">
        <v>1</v>
      </c>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94"/>
      <c r="AW52" s="89"/>
    </row>
    <row r="53" spans="1:49" s="95" customFormat="1" x14ac:dyDescent="0.25">
      <c r="A53" s="89"/>
      <c r="B53" s="89"/>
      <c r="C53" s="89"/>
      <c r="D53" s="89"/>
      <c r="E53" s="179" t="str">
        <f>E13</f>
        <v>Объект-1</v>
      </c>
      <c r="F53" s="89"/>
      <c r="G53" s="178" t="str">
        <f>G13</f>
        <v>Заказчик-1</v>
      </c>
      <c r="H53" s="89"/>
      <c r="I53" s="181" t="str">
        <f>I52</f>
        <v>Поставщик-9</v>
      </c>
      <c r="J53" s="4"/>
      <c r="K53" s="181" t="str">
        <f>K52</f>
        <v>Поставщик-9-Материал-4</v>
      </c>
      <c r="L53" s="4"/>
      <c r="M53" s="184" t="str">
        <f>KPI!$E$201</f>
        <v>стоимость материала за единицу измерения</v>
      </c>
      <c r="N53" s="258"/>
      <c r="O53" s="89"/>
      <c r="P53" s="189" t="str">
        <f>IF(M53="","",INDEX(KPI!$H:$H,SUMIFS(KPI!$C:$C,KPI!$E:$E,M53)))</f>
        <v>руб.</v>
      </c>
      <c r="Q53" s="89"/>
      <c r="R53" s="187">
        <f>IF(R52=0,0,R54*1000/R52)</f>
        <v>0</v>
      </c>
      <c r="S53" s="89"/>
      <c r="T53" s="187">
        <f>IF(T52=0,0,T54*1000/T52)</f>
        <v>0</v>
      </c>
      <c r="U53" s="89"/>
      <c r="V53" s="89"/>
      <c r="W53" s="119" t="s">
        <v>1</v>
      </c>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94"/>
      <c r="AW53" s="89"/>
    </row>
    <row r="54" spans="1:49" s="5" customFormat="1" x14ac:dyDescent="0.25">
      <c r="A54" s="4"/>
      <c r="B54" s="4"/>
      <c r="C54" s="4"/>
      <c r="D54" s="4"/>
      <c r="E54" s="197" t="str">
        <f>E13</f>
        <v>Объект-1</v>
      </c>
      <c r="F54" s="4"/>
      <c r="G54" s="198" t="str">
        <f>G13</f>
        <v>Заказчик-1</v>
      </c>
      <c r="H54" s="4"/>
      <c r="I54" s="198" t="str">
        <f>I52</f>
        <v>Поставщик-9</v>
      </c>
      <c r="J54" s="4"/>
      <c r="K54" s="198" t="str">
        <f>K52</f>
        <v>Поставщик-9-Материал-4</v>
      </c>
      <c r="L54" s="4"/>
      <c r="M54" s="205" t="str">
        <f>KPI!$E$149</f>
        <v>материалы</v>
      </c>
      <c r="N54" s="258" t="str">
        <f>структура!$AL$29</f>
        <v>с/с</v>
      </c>
      <c r="O54" s="4"/>
      <c r="P54" s="211" t="str">
        <f>IF(M54="","",INDEX(KPI!$H:$H,SUMIFS(KPI!$C:$C,KPI!$E:$E,M54)))</f>
        <v>тыс.руб.</v>
      </c>
      <c r="Q54" s="4"/>
      <c r="R54" s="188">
        <f>SUMIFS($W54:$AV54,$W$2:$AV$2,R$2)</f>
        <v>0</v>
      </c>
      <c r="S54" s="4"/>
      <c r="T54" s="188">
        <f>SUMIFS($W54:$AV54,$W$2:$AV$2,T$2)</f>
        <v>0</v>
      </c>
      <c r="U54" s="4"/>
      <c r="V54" s="4"/>
      <c r="W54" s="49"/>
      <c r="X54" s="207">
        <f>X52*X53/1000</f>
        <v>0</v>
      </c>
      <c r="Y54" s="207">
        <f>Y52*Y53/1000</f>
        <v>0</v>
      </c>
      <c r="Z54" s="207">
        <f t="shared" ref="Z54" si="50">Z52*Z53/1000</f>
        <v>0</v>
      </c>
      <c r="AA54" s="207">
        <f t="shared" ref="AA54" si="51">AA52*AA53/1000</f>
        <v>0</v>
      </c>
      <c r="AB54" s="207">
        <f t="shared" ref="AB54" si="52">AB52*AB53/1000</f>
        <v>0</v>
      </c>
      <c r="AC54" s="207">
        <f t="shared" ref="AC54" si="53">AC52*AC53/1000</f>
        <v>0</v>
      </c>
      <c r="AD54" s="207">
        <f t="shared" ref="AD54" si="54">AD52*AD53/1000</f>
        <v>0</v>
      </c>
      <c r="AE54" s="207">
        <f t="shared" ref="AE54" si="55">AE52*AE53/1000</f>
        <v>0</v>
      </c>
      <c r="AF54" s="207">
        <f t="shared" ref="AF54" si="56">AF52*AF53/1000</f>
        <v>0</v>
      </c>
      <c r="AG54" s="207">
        <f t="shared" ref="AG54" si="57">AG52*AG53/1000</f>
        <v>0</v>
      </c>
      <c r="AH54" s="207">
        <f t="shared" ref="AH54" si="58">AH52*AH53/1000</f>
        <v>0</v>
      </c>
      <c r="AI54" s="207">
        <f t="shared" ref="AI54" si="59">AI52*AI53/1000</f>
        <v>0</v>
      </c>
      <c r="AJ54" s="207">
        <f t="shared" ref="AJ54" si="60">AJ52*AJ53/1000</f>
        <v>0</v>
      </c>
      <c r="AK54" s="207">
        <f t="shared" ref="AK54" si="61">AK52*AK53/1000</f>
        <v>0</v>
      </c>
      <c r="AL54" s="207">
        <f t="shared" ref="AL54" si="62">AL52*AL53/1000</f>
        <v>0</v>
      </c>
      <c r="AM54" s="207">
        <f t="shared" ref="AM54" si="63">AM52*AM53/1000</f>
        <v>0</v>
      </c>
      <c r="AN54" s="207">
        <f t="shared" ref="AN54" si="64">AN52*AN53/1000</f>
        <v>0</v>
      </c>
      <c r="AO54" s="207">
        <f t="shared" ref="AO54" si="65">AO52*AO53/1000</f>
        <v>0</v>
      </c>
      <c r="AP54" s="207">
        <f t="shared" ref="AP54" si="66">AP52*AP53/1000</f>
        <v>0</v>
      </c>
      <c r="AQ54" s="207">
        <f t="shared" ref="AQ54" si="67">AQ52*AQ53/1000</f>
        <v>0</v>
      </c>
      <c r="AR54" s="207">
        <f t="shared" ref="AR54" si="68">AR52*AR53/1000</f>
        <v>0</v>
      </c>
      <c r="AS54" s="207">
        <f t="shared" ref="AS54" si="69">AS52*AS53/1000</f>
        <v>0</v>
      </c>
      <c r="AT54" s="207">
        <f t="shared" ref="AT54" si="70">AT52*AT53/1000</f>
        <v>0</v>
      </c>
      <c r="AU54" s="207">
        <f t="shared" ref="AU54" si="71">AU52*AU53/1000</f>
        <v>0</v>
      </c>
      <c r="AV54" s="43"/>
      <c r="AW54" s="4"/>
    </row>
    <row r="55" spans="1:49" s="95" customFormat="1" x14ac:dyDescent="0.25">
      <c r="A55" s="89"/>
      <c r="B55" s="89"/>
      <c r="C55" s="89"/>
      <c r="D55" s="89"/>
      <c r="E55" s="179" t="str">
        <f>E13</f>
        <v>Объект-1</v>
      </c>
      <c r="F55" s="89"/>
      <c r="G55" s="178" t="str">
        <f>G13</f>
        <v>Заказчик-1</v>
      </c>
      <c r="H55" s="89"/>
      <c r="I55" s="181" t="str">
        <f>I52</f>
        <v>Поставщик-9</v>
      </c>
      <c r="J55" s="4"/>
      <c r="K55" s="181" t="str">
        <f>K52</f>
        <v>Поставщик-9-Материал-4</v>
      </c>
      <c r="L55" s="4"/>
      <c r="M55" s="202" t="str">
        <f>KPI!$E$31</f>
        <v>оборачив-ть материалов в себестоимости</v>
      </c>
      <c r="N55" s="259"/>
      <c r="O55" s="22" t="s">
        <v>1</v>
      </c>
      <c r="P55" s="79"/>
      <c r="Q55" s="203"/>
      <c r="R55" s="204" t="str">
        <f>IF(M55="","",INDEX(KPI!$H:$H,SUMIFS(KPI!$C:$C,KPI!$E:$E,M55)))</f>
        <v>мес</v>
      </c>
      <c r="S55" s="203"/>
      <c r="T55" s="204"/>
      <c r="U55" s="203"/>
      <c r="V55" s="203"/>
      <c r="W55" s="116"/>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94"/>
      <c r="AW55" s="89"/>
    </row>
    <row r="56" spans="1:49" s="5" customFormat="1" x14ac:dyDescent="0.25">
      <c r="A56" s="4"/>
      <c r="B56" s="4"/>
      <c r="C56" s="4"/>
      <c r="D56" s="4"/>
      <c r="E56" s="197" t="str">
        <f>E13</f>
        <v>Объект-1</v>
      </c>
      <c r="F56" s="4"/>
      <c r="G56" s="198" t="str">
        <f>G13</f>
        <v>Заказчик-1</v>
      </c>
      <c r="H56" s="4"/>
      <c r="I56" s="198" t="str">
        <f>I52</f>
        <v>Поставщик-9</v>
      </c>
      <c r="J56" s="4"/>
      <c r="K56" s="198" t="str">
        <f>K52</f>
        <v>Поставщик-9-Материал-4</v>
      </c>
      <c r="L56" s="4"/>
      <c r="M56" s="208" t="str">
        <f>KPI!$E$32</f>
        <v>закупка материалов</v>
      </c>
      <c r="N56" s="259" t="str">
        <f>структура!$AL$15</f>
        <v>НДС(-)</v>
      </c>
      <c r="O56" s="209"/>
      <c r="P56" s="210" t="str">
        <f>IF(M56="","",INDEX(KPI!$H:$H,SUMIFS(KPI!$C:$C,KPI!$E:$E,M56)))</f>
        <v>тыс.руб.</v>
      </c>
      <c r="Q56" s="209"/>
      <c r="R56" s="123">
        <f>SUMIFS($W56:$AV56,$W$2:$AV$2,R$2)</f>
        <v>0</v>
      </c>
      <c r="S56" s="209"/>
      <c r="T56" s="123">
        <f>SUMIFS($W56:$AV56,$W$2:$AV$2,T$2)</f>
        <v>0</v>
      </c>
      <c r="U56" s="209"/>
      <c r="V56" s="209"/>
      <c r="W56" s="49"/>
      <c r="X56" s="207">
        <f t="shared" ref="X56:AU56" si="72">IF(X$7="",0,IF(X$1=1,SUMIFS(54:54,$1:$1,"&gt;="&amp;1,$1:$1,"&lt;="&amp;INT($P55))+($P55-INT($P55))*SUMIFS(54:54,$1:$1,INT($P55)+1),0)+($P55-INT($P55))*SUMIFS(54:54,$1:$1,X$1+INT($P55)+1)+(INT($P55)+1-$P55)*SUMIFS(54:54,$1:$1,X$1+INT($P55)))</f>
        <v>0</v>
      </c>
      <c r="Y56" s="207">
        <f t="shared" si="72"/>
        <v>0</v>
      </c>
      <c r="Z56" s="207">
        <f t="shared" si="72"/>
        <v>0</v>
      </c>
      <c r="AA56" s="207">
        <f t="shared" si="72"/>
        <v>0</v>
      </c>
      <c r="AB56" s="207">
        <f t="shared" si="72"/>
        <v>0</v>
      </c>
      <c r="AC56" s="207">
        <f t="shared" si="72"/>
        <v>0</v>
      </c>
      <c r="AD56" s="207">
        <f t="shared" si="72"/>
        <v>0</v>
      </c>
      <c r="AE56" s="207">
        <f t="shared" si="72"/>
        <v>0</v>
      </c>
      <c r="AF56" s="207">
        <f t="shared" si="72"/>
        <v>0</v>
      </c>
      <c r="AG56" s="207">
        <f t="shared" si="72"/>
        <v>0</v>
      </c>
      <c r="AH56" s="207">
        <f t="shared" si="72"/>
        <v>0</v>
      </c>
      <c r="AI56" s="207">
        <f t="shared" si="72"/>
        <v>0</v>
      </c>
      <c r="AJ56" s="207">
        <f t="shared" si="72"/>
        <v>0</v>
      </c>
      <c r="AK56" s="207">
        <f t="shared" si="72"/>
        <v>0</v>
      </c>
      <c r="AL56" s="207">
        <f t="shared" si="72"/>
        <v>0</v>
      </c>
      <c r="AM56" s="207">
        <f t="shared" si="72"/>
        <v>0</v>
      </c>
      <c r="AN56" s="207">
        <f t="shared" si="72"/>
        <v>0</v>
      </c>
      <c r="AO56" s="207">
        <f t="shared" si="72"/>
        <v>0</v>
      </c>
      <c r="AP56" s="207">
        <f t="shared" si="72"/>
        <v>0</v>
      </c>
      <c r="AQ56" s="207">
        <f t="shared" si="72"/>
        <v>0</v>
      </c>
      <c r="AR56" s="207">
        <f t="shared" si="72"/>
        <v>0</v>
      </c>
      <c r="AS56" s="207">
        <f t="shared" si="72"/>
        <v>0</v>
      </c>
      <c r="AT56" s="207">
        <f t="shared" si="72"/>
        <v>0</v>
      </c>
      <c r="AU56" s="207">
        <f t="shared" si="72"/>
        <v>0</v>
      </c>
      <c r="AV56" s="43"/>
      <c r="AW56" s="4"/>
    </row>
    <row r="57" spans="1:49" s="95" customFormat="1" x14ac:dyDescent="0.25">
      <c r="A57" s="89"/>
      <c r="B57" s="89"/>
      <c r="C57" s="89"/>
      <c r="D57" s="89"/>
      <c r="E57" s="194" t="str">
        <f>E13</f>
        <v>Объект-1</v>
      </c>
      <c r="F57" s="89"/>
      <c r="G57" s="195" t="str">
        <f>G13</f>
        <v>Заказчик-1</v>
      </c>
      <c r="H57" s="89"/>
      <c r="I57" s="195" t="str">
        <f>I52</f>
        <v>Поставщик-9</v>
      </c>
      <c r="J57" s="89"/>
      <c r="K57" s="195" t="str">
        <f>K52</f>
        <v>Поставщик-9-Материал-4</v>
      </c>
      <c r="L57" s="89"/>
      <c r="M57" s="221" t="str">
        <f>KPI!$E$44</f>
        <v>отток ДС на авансы поставщикам за материалы</v>
      </c>
      <c r="N57" s="259"/>
      <c r="O57" s="203"/>
      <c r="P57" s="222" t="str">
        <f>IF(M57="","",INDEX(KPI!$H:$H,SUMIFS(KPI!$C:$C,KPI!$E:$E,M57)))</f>
        <v>тыс.руб.</v>
      </c>
      <c r="Q57" s="203"/>
      <c r="R57" s="223">
        <f>SUMIFS($W57:$AV57,$W$2:$AV$2,R$2)</f>
        <v>0</v>
      </c>
      <c r="S57" s="203"/>
      <c r="T57" s="223">
        <f>SUMIFS($W57:$AV57,$W$2:$AV$2,T$2)</f>
        <v>0</v>
      </c>
      <c r="U57" s="203"/>
      <c r="V57" s="203"/>
      <c r="W57" s="116"/>
      <c r="X57" s="225">
        <f>IF(X$7="",0,IF(X$1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X$1+INT(SUMIFS(структура!$AA:$AA,структура!$W:$W,$I57))+1)+(INT(SUMIFS(структура!$AA:$AA,структура!$W:$W,$I57))+1-SUMIFS(структура!$AA:$AA,структура!$W:$W,$I57))*SUMIFS(структура!$Z:$Z,структура!$W:$W,$I57)*SUMIFS(56:56,$1:$1,X$1+INT(SUMIFS(структура!$AA:$AA,структура!$W:$W,$I57))))</f>
        <v>0</v>
      </c>
      <c r="Y57" s="225">
        <f>IF(Y$7="",0,IF(Y$1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Y$1+INT(SUMIFS(структура!$AA:$AA,структура!$W:$W,$I57))+1)+(INT(SUMIFS(структура!$AA:$AA,структура!$W:$W,$I57))+1-SUMIFS(структура!$AA:$AA,структура!$W:$W,$I57))*SUMIFS(структура!$Z:$Z,структура!$W:$W,$I57)*SUMIFS(56:56,$1:$1,Y$1+INT(SUMIFS(структура!$AA:$AA,структура!$W:$W,$I57))))</f>
        <v>0</v>
      </c>
      <c r="Z57" s="225">
        <f>IF(Z$7="",0,IF(Z$1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Z$1+INT(SUMIFS(структура!$AA:$AA,структура!$W:$W,$I57))+1)+(INT(SUMIFS(структура!$AA:$AA,структура!$W:$W,$I57))+1-SUMIFS(структура!$AA:$AA,структура!$W:$W,$I57))*SUMIFS(структура!$Z:$Z,структура!$W:$W,$I57)*SUMIFS(56:56,$1:$1,Z$1+INT(SUMIFS(структура!$AA:$AA,структура!$W:$W,$I57))))</f>
        <v>0</v>
      </c>
      <c r="AA57" s="225">
        <f>IF(AA$7="",0,IF(AA$1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A$1+INT(SUMIFS(структура!$AA:$AA,структура!$W:$W,$I57))+1)+(INT(SUMIFS(структура!$AA:$AA,структура!$W:$W,$I57))+1-SUMIFS(структура!$AA:$AA,структура!$W:$W,$I57))*SUMIFS(структура!$Z:$Z,структура!$W:$W,$I57)*SUMIFS(56:56,$1:$1,AA$1+INT(SUMIFS(структура!$AA:$AA,структура!$W:$W,$I57))))</f>
        <v>0</v>
      </c>
      <c r="AB57" s="225">
        <f>IF(AB$7="",0,IF(AB$1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B$1+INT(SUMIFS(структура!$AA:$AA,структура!$W:$W,$I57))+1)+(INT(SUMIFS(структура!$AA:$AA,структура!$W:$W,$I57))+1-SUMIFS(структура!$AA:$AA,структура!$W:$W,$I57))*SUMIFS(структура!$Z:$Z,структура!$W:$W,$I57)*SUMIFS(56:56,$1:$1,AB$1+INT(SUMIFS(структура!$AA:$AA,структура!$W:$W,$I57))))</f>
        <v>0</v>
      </c>
      <c r="AC57" s="225">
        <f>IF(AC$7="",0,IF(AC$1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C$1+INT(SUMIFS(структура!$AA:$AA,структура!$W:$W,$I57))+1)+(INT(SUMIFS(структура!$AA:$AA,структура!$W:$W,$I57))+1-SUMIFS(структура!$AA:$AA,структура!$W:$W,$I57))*SUMIFS(структура!$Z:$Z,структура!$W:$W,$I57)*SUMIFS(56:56,$1:$1,AC$1+INT(SUMIFS(структура!$AA:$AA,структура!$W:$W,$I57))))</f>
        <v>0</v>
      </c>
      <c r="AD57" s="225">
        <f>IF(AD$7="",0,IF(AD$1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D$1+INT(SUMIFS(структура!$AA:$AA,структура!$W:$W,$I57))+1)+(INT(SUMIFS(структура!$AA:$AA,структура!$W:$W,$I57))+1-SUMIFS(структура!$AA:$AA,структура!$W:$W,$I57))*SUMIFS(структура!$Z:$Z,структура!$W:$W,$I57)*SUMIFS(56:56,$1:$1,AD$1+INT(SUMIFS(структура!$AA:$AA,структура!$W:$W,$I57))))</f>
        <v>0</v>
      </c>
      <c r="AE57" s="225">
        <f>IF(AE$7="",0,IF(AE$1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E$1+INT(SUMIFS(структура!$AA:$AA,структура!$W:$W,$I57))+1)+(INT(SUMIFS(структура!$AA:$AA,структура!$W:$W,$I57))+1-SUMIFS(структура!$AA:$AA,структура!$W:$W,$I57))*SUMIFS(структура!$Z:$Z,структура!$W:$W,$I57)*SUMIFS(56:56,$1:$1,AE$1+INT(SUMIFS(структура!$AA:$AA,структура!$W:$W,$I57))))</f>
        <v>0</v>
      </c>
      <c r="AF57" s="225">
        <f>IF(AF$7="",0,IF(AF$1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F$1+INT(SUMIFS(структура!$AA:$AA,структура!$W:$W,$I57))+1)+(INT(SUMIFS(структура!$AA:$AA,структура!$W:$W,$I57))+1-SUMIFS(структура!$AA:$AA,структура!$W:$W,$I57))*SUMIFS(структура!$Z:$Z,структура!$W:$W,$I57)*SUMIFS(56:56,$1:$1,AF$1+INT(SUMIFS(структура!$AA:$AA,структура!$W:$W,$I57))))</f>
        <v>0</v>
      </c>
      <c r="AG57" s="225">
        <f>IF(AG$7="",0,IF(AG$1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G$1+INT(SUMIFS(структура!$AA:$AA,структура!$W:$W,$I57))+1)+(INT(SUMIFS(структура!$AA:$AA,структура!$W:$W,$I57))+1-SUMIFS(структура!$AA:$AA,структура!$W:$W,$I57))*SUMIFS(структура!$Z:$Z,структура!$W:$W,$I57)*SUMIFS(56:56,$1:$1,AG$1+INT(SUMIFS(структура!$AA:$AA,структура!$W:$W,$I57))))</f>
        <v>0</v>
      </c>
      <c r="AH57" s="225">
        <f>IF(AH$7="",0,IF(AH$1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H$1+INT(SUMIFS(структура!$AA:$AA,структура!$W:$W,$I57))+1)+(INT(SUMIFS(структура!$AA:$AA,структура!$W:$W,$I57))+1-SUMIFS(структура!$AA:$AA,структура!$W:$W,$I57))*SUMIFS(структура!$Z:$Z,структура!$W:$W,$I57)*SUMIFS(56:56,$1:$1,AH$1+INT(SUMIFS(структура!$AA:$AA,структура!$W:$W,$I57))))</f>
        <v>0</v>
      </c>
      <c r="AI57" s="225">
        <f>IF(AI$7="",0,IF(AI$1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I$1+INT(SUMIFS(структура!$AA:$AA,структура!$W:$W,$I57))+1)+(INT(SUMIFS(структура!$AA:$AA,структура!$W:$W,$I57))+1-SUMIFS(структура!$AA:$AA,структура!$W:$W,$I57))*SUMIFS(структура!$Z:$Z,структура!$W:$W,$I57)*SUMIFS(56:56,$1:$1,AI$1+INT(SUMIFS(структура!$AA:$AA,структура!$W:$W,$I57))))</f>
        <v>0</v>
      </c>
      <c r="AJ57" s="225">
        <f>IF(AJ$7="",0,IF(AJ$1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J$1+INT(SUMIFS(структура!$AA:$AA,структура!$W:$W,$I57))+1)+(INT(SUMIFS(структура!$AA:$AA,структура!$W:$W,$I57))+1-SUMIFS(структура!$AA:$AA,структура!$W:$W,$I57))*SUMIFS(структура!$Z:$Z,структура!$W:$W,$I57)*SUMIFS(56:56,$1:$1,AJ$1+INT(SUMIFS(структура!$AA:$AA,структура!$W:$W,$I57))))</f>
        <v>0</v>
      </c>
      <c r="AK57" s="225">
        <f>IF(AK$7="",0,IF(AK$1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K$1+INT(SUMIFS(структура!$AA:$AA,структура!$W:$W,$I57))+1)+(INT(SUMIFS(структура!$AA:$AA,структура!$W:$W,$I57))+1-SUMIFS(структура!$AA:$AA,структура!$W:$W,$I57))*SUMIFS(структура!$Z:$Z,структура!$W:$W,$I57)*SUMIFS(56:56,$1:$1,AK$1+INT(SUMIFS(структура!$AA:$AA,структура!$W:$W,$I57))))</f>
        <v>0</v>
      </c>
      <c r="AL57" s="225">
        <f>IF(AL$7="",0,IF(AL$1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L$1+INT(SUMIFS(структура!$AA:$AA,структура!$W:$W,$I57))+1)+(INT(SUMIFS(структура!$AA:$AA,структура!$W:$W,$I57))+1-SUMIFS(структура!$AA:$AA,структура!$W:$W,$I57))*SUMIFS(структура!$Z:$Z,структура!$W:$W,$I57)*SUMIFS(56:56,$1:$1,AL$1+INT(SUMIFS(структура!$AA:$AA,структура!$W:$W,$I57))))</f>
        <v>0</v>
      </c>
      <c r="AM57" s="225">
        <f>IF(AM$7="",0,IF(AM$1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M$1+INT(SUMIFS(структура!$AA:$AA,структура!$W:$W,$I57))+1)+(INT(SUMIFS(структура!$AA:$AA,структура!$W:$W,$I57))+1-SUMIFS(структура!$AA:$AA,структура!$W:$W,$I57))*SUMIFS(структура!$Z:$Z,структура!$W:$W,$I57)*SUMIFS(56:56,$1:$1,AM$1+INT(SUMIFS(структура!$AA:$AA,структура!$W:$W,$I57))))</f>
        <v>0</v>
      </c>
      <c r="AN57" s="225">
        <f>IF(AN$7="",0,IF(AN$1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N$1+INT(SUMIFS(структура!$AA:$AA,структура!$W:$W,$I57))+1)+(INT(SUMIFS(структура!$AA:$AA,структура!$W:$W,$I57))+1-SUMIFS(структура!$AA:$AA,структура!$W:$W,$I57))*SUMIFS(структура!$Z:$Z,структура!$W:$W,$I57)*SUMIFS(56:56,$1:$1,AN$1+INT(SUMIFS(структура!$AA:$AA,структура!$W:$W,$I57))))</f>
        <v>0</v>
      </c>
      <c r="AO57" s="225">
        <f>IF(AO$7="",0,IF(AO$1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O$1+INT(SUMIFS(структура!$AA:$AA,структура!$W:$W,$I57))+1)+(INT(SUMIFS(структура!$AA:$AA,структура!$W:$W,$I57))+1-SUMIFS(структура!$AA:$AA,структура!$W:$W,$I57))*SUMIFS(структура!$Z:$Z,структура!$W:$W,$I57)*SUMIFS(56:56,$1:$1,AO$1+INT(SUMIFS(структура!$AA:$AA,структура!$W:$W,$I57))))</f>
        <v>0</v>
      </c>
      <c r="AP57" s="225">
        <f>IF(AP$7="",0,IF(AP$1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P$1+INT(SUMIFS(структура!$AA:$AA,структура!$W:$W,$I57))+1)+(INT(SUMIFS(структура!$AA:$AA,структура!$W:$W,$I57))+1-SUMIFS(структура!$AA:$AA,структура!$W:$W,$I57))*SUMIFS(структура!$Z:$Z,структура!$W:$W,$I57)*SUMIFS(56:56,$1:$1,AP$1+INT(SUMIFS(структура!$AA:$AA,структура!$W:$W,$I57))))</f>
        <v>0</v>
      </c>
      <c r="AQ57" s="225">
        <f>IF(AQ$7="",0,IF(AQ$1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Q$1+INT(SUMIFS(структура!$AA:$AA,структура!$W:$W,$I57))+1)+(INT(SUMIFS(структура!$AA:$AA,структура!$W:$W,$I57))+1-SUMIFS(структура!$AA:$AA,структура!$W:$W,$I57))*SUMIFS(структура!$Z:$Z,структура!$W:$W,$I57)*SUMIFS(56:56,$1:$1,AQ$1+INT(SUMIFS(структура!$AA:$AA,структура!$W:$W,$I57))))</f>
        <v>0</v>
      </c>
      <c r="AR57" s="225">
        <f>IF(AR$7="",0,IF(AR$1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R$1+INT(SUMIFS(структура!$AA:$AA,структура!$W:$W,$I57))+1)+(INT(SUMIFS(структура!$AA:$AA,структура!$W:$W,$I57))+1-SUMIFS(структура!$AA:$AA,структура!$W:$W,$I57))*SUMIFS(структура!$Z:$Z,структура!$W:$W,$I57)*SUMIFS(56:56,$1:$1,AR$1+INT(SUMIFS(структура!$AA:$AA,структура!$W:$W,$I57))))</f>
        <v>0</v>
      </c>
      <c r="AS57" s="225">
        <f>IF(AS$7="",0,IF(AS$1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S$1+INT(SUMIFS(структура!$AA:$AA,структура!$W:$W,$I57))+1)+(INT(SUMIFS(структура!$AA:$AA,структура!$W:$W,$I57))+1-SUMIFS(структура!$AA:$AA,структура!$W:$W,$I57))*SUMIFS(структура!$Z:$Z,структура!$W:$W,$I57)*SUMIFS(56:56,$1:$1,AS$1+INT(SUMIFS(структура!$AA:$AA,структура!$W:$W,$I57))))</f>
        <v>0</v>
      </c>
      <c r="AT57" s="225">
        <f>IF(AT$7="",0,IF(AT$1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T$1+INT(SUMIFS(структура!$AA:$AA,структура!$W:$W,$I57))+1)+(INT(SUMIFS(структура!$AA:$AA,структура!$W:$W,$I57))+1-SUMIFS(структура!$AA:$AA,структура!$W:$W,$I57))*SUMIFS(структура!$Z:$Z,структура!$W:$W,$I57)*SUMIFS(56:56,$1:$1,AT$1+INT(SUMIFS(структура!$AA:$AA,структура!$W:$W,$I57))))</f>
        <v>0</v>
      </c>
      <c r="AU57" s="225">
        <f>IF(AU$7="",0,IF(AU$1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U$1+INT(SUMIFS(структура!$AA:$AA,структура!$W:$W,$I57))+1)+(INT(SUMIFS(структура!$AA:$AA,структура!$W:$W,$I57))+1-SUMIFS(структура!$AA:$AA,структура!$W:$W,$I57))*SUMIFS(структура!$Z:$Z,структура!$W:$W,$I57)*SUMIFS(56:56,$1:$1,AU$1+INT(SUMIFS(структура!$AA:$AA,структура!$W:$W,$I57))))</f>
        <v>0</v>
      </c>
      <c r="AV57" s="94"/>
      <c r="AW57" s="89"/>
    </row>
    <row r="58" spans="1:49" s="95" customFormat="1" x14ac:dyDescent="0.25">
      <c r="A58" s="89"/>
      <c r="B58" s="89"/>
      <c r="C58" s="89"/>
      <c r="D58" s="89"/>
      <c r="E58" s="194" t="str">
        <f>E13</f>
        <v>Объект-1</v>
      </c>
      <c r="F58" s="89"/>
      <c r="G58" s="195" t="str">
        <f>G13</f>
        <v>Заказчик-1</v>
      </c>
      <c r="H58" s="89"/>
      <c r="I58" s="195" t="str">
        <f>I52</f>
        <v>Поставщик-9</v>
      </c>
      <c r="J58" s="89"/>
      <c r="K58" s="195" t="str">
        <f>K52</f>
        <v>Поставщик-9-Материал-4</v>
      </c>
      <c r="L58" s="89"/>
      <c r="M58" s="185" t="str">
        <f>KPI!$E$48</f>
        <v>отток ДС на расчет с поставщ-ми за материалы</v>
      </c>
      <c r="N58" s="259"/>
      <c r="O58" s="203"/>
      <c r="P58" s="190" t="str">
        <f>IF(M58="","",INDEX(KPI!$H:$H,SUMIFS(KPI!$C:$C,KPI!$E:$E,M58)))</f>
        <v>тыс.руб.</v>
      </c>
      <c r="Q58" s="203"/>
      <c r="R58" s="224">
        <f>SUMIFS($W58:$AV58,$W$2:$AV$2,R$2)</f>
        <v>0</v>
      </c>
      <c r="S58" s="203"/>
      <c r="T58" s="224">
        <f>SUMIFS($W58:$AV58,$W$2:$AV$2,T$2)</f>
        <v>0</v>
      </c>
      <c r="U58" s="203"/>
      <c r="V58" s="203"/>
      <c r="W58" s="116"/>
      <c r="X58" s="226">
        <f>IF(X$7="",0,IF(X$1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X$1+INT(-SUMIFS(структура!$AC:$AC,структура!$W:$W,$I58))+1)+(INT(-SUMIFS(структура!$AC:$AC,структура!$W:$W,$I58))+1+SUMIFS(структура!$AC:$AC,структура!$W:$W,$I58))*SUMIFS(структура!$AB:$AB,структура!$W:$W,$I58)*SUMIFS(56:56,$1:$1,X$1+INT(-SUMIFS(структура!$AC:$AC,структура!$W:$W,$I58))))</f>
        <v>0</v>
      </c>
      <c r="Y58" s="226">
        <f>IF(Y$7="",0,IF(Y$1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Y$1+INT(-SUMIFS(структура!$AC:$AC,структура!$W:$W,$I58))+1)+(INT(-SUMIFS(структура!$AC:$AC,структура!$W:$W,$I58))+1+SUMIFS(структура!$AC:$AC,структура!$W:$W,$I58))*SUMIFS(структура!$AB:$AB,структура!$W:$W,$I58)*SUMIFS(56:56,$1:$1,Y$1+INT(-SUMIFS(структура!$AC:$AC,структура!$W:$W,$I58))))</f>
        <v>0</v>
      </c>
      <c r="Z58" s="226">
        <f>IF(Z$7="",0,IF(Z$1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Z$1+INT(-SUMIFS(структура!$AC:$AC,структура!$W:$W,$I58))+1)+(INT(-SUMIFS(структура!$AC:$AC,структура!$W:$W,$I58))+1+SUMIFS(структура!$AC:$AC,структура!$W:$W,$I58))*SUMIFS(структура!$AB:$AB,структура!$W:$W,$I58)*SUMIFS(56:56,$1:$1,Z$1+INT(-SUMIFS(структура!$AC:$AC,структура!$W:$W,$I58))))</f>
        <v>0</v>
      </c>
      <c r="AA58" s="226">
        <f>IF(AA$7="",0,IF(AA$1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A$1+INT(-SUMIFS(структура!$AC:$AC,структура!$W:$W,$I58))+1)+(INT(-SUMIFS(структура!$AC:$AC,структура!$W:$W,$I58))+1+SUMIFS(структура!$AC:$AC,структура!$W:$W,$I58))*SUMIFS(структура!$AB:$AB,структура!$W:$W,$I58)*SUMIFS(56:56,$1:$1,AA$1+INT(-SUMIFS(структура!$AC:$AC,структура!$W:$W,$I58))))</f>
        <v>0</v>
      </c>
      <c r="AB58" s="226">
        <f>IF(AB$7="",0,IF(AB$1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B$1+INT(-SUMIFS(структура!$AC:$AC,структура!$W:$W,$I58))+1)+(INT(-SUMIFS(структура!$AC:$AC,структура!$W:$W,$I58))+1+SUMIFS(структура!$AC:$AC,структура!$W:$W,$I58))*SUMIFS(структура!$AB:$AB,структура!$W:$W,$I58)*SUMIFS(56:56,$1:$1,AB$1+INT(-SUMIFS(структура!$AC:$AC,структура!$W:$W,$I58))))</f>
        <v>0</v>
      </c>
      <c r="AC58" s="226">
        <f>IF(AC$7="",0,IF(AC$1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C$1+INT(-SUMIFS(структура!$AC:$AC,структура!$W:$W,$I58))+1)+(INT(-SUMIFS(структура!$AC:$AC,структура!$W:$W,$I58))+1+SUMIFS(структура!$AC:$AC,структура!$W:$W,$I58))*SUMIFS(структура!$AB:$AB,структура!$W:$W,$I58)*SUMIFS(56:56,$1:$1,AC$1+INT(-SUMIFS(структура!$AC:$AC,структура!$W:$W,$I58))))</f>
        <v>0</v>
      </c>
      <c r="AD58" s="226">
        <f>IF(AD$7="",0,IF(AD$1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D$1+INT(-SUMIFS(структура!$AC:$AC,структура!$W:$W,$I58))+1)+(INT(-SUMIFS(структура!$AC:$AC,структура!$W:$W,$I58))+1+SUMIFS(структура!$AC:$AC,структура!$W:$W,$I58))*SUMIFS(структура!$AB:$AB,структура!$W:$W,$I58)*SUMIFS(56:56,$1:$1,AD$1+INT(-SUMIFS(структура!$AC:$AC,структура!$W:$W,$I58))))</f>
        <v>0</v>
      </c>
      <c r="AE58" s="226">
        <f>IF(AE$7="",0,IF(AE$1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E$1+INT(-SUMIFS(структура!$AC:$AC,структура!$W:$W,$I58))+1)+(INT(-SUMIFS(структура!$AC:$AC,структура!$W:$W,$I58))+1+SUMIFS(структура!$AC:$AC,структура!$W:$W,$I58))*SUMIFS(структура!$AB:$AB,структура!$W:$W,$I58)*SUMIFS(56:56,$1:$1,AE$1+INT(-SUMIFS(структура!$AC:$AC,структура!$W:$W,$I58))))</f>
        <v>0</v>
      </c>
      <c r="AF58" s="226">
        <f>IF(AF$7="",0,IF(AF$1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F$1+INT(-SUMIFS(структура!$AC:$AC,структура!$W:$W,$I58))+1)+(INT(-SUMIFS(структура!$AC:$AC,структура!$W:$W,$I58))+1+SUMIFS(структура!$AC:$AC,структура!$W:$W,$I58))*SUMIFS(структура!$AB:$AB,структура!$W:$W,$I58)*SUMIFS(56:56,$1:$1,AF$1+INT(-SUMIFS(структура!$AC:$AC,структура!$W:$W,$I58))))</f>
        <v>0</v>
      </c>
      <c r="AG58" s="226">
        <f>IF(AG$7="",0,IF(AG$1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G$1+INT(-SUMIFS(структура!$AC:$AC,структура!$W:$W,$I58))+1)+(INT(-SUMIFS(структура!$AC:$AC,структура!$W:$W,$I58))+1+SUMIFS(структура!$AC:$AC,структура!$W:$W,$I58))*SUMIFS(структура!$AB:$AB,структура!$W:$W,$I58)*SUMIFS(56:56,$1:$1,AG$1+INT(-SUMIFS(структура!$AC:$AC,структура!$W:$W,$I58))))</f>
        <v>0</v>
      </c>
      <c r="AH58" s="226">
        <f>IF(AH$7="",0,IF(AH$1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H$1+INT(-SUMIFS(структура!$AC:$AC,структура!$W:$W,$I58))+1)+(INT(-SUMIFS(структура!$AC:$AC,структура!$W:$W,$I58))+1+SUMIFS(структура!$AC:$AC,структура!$W:$W,$I58))*SUMIFS(структура!$AB:$AB,структура!$W:$W,$I58)*SUMIFS(56:56,$1:$1,AH$1+INT(-SUMIFS(структура!$AC:$AC,структура!$W:$W,$I58))))</f>
        <v>0</v>
      </c>
      <c r="AI58" s="226">
        <f>IF(AI$7="",0,IF(AI$1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I$1+INT(-SUMIFS(структура!$AC:$AC,структура!$W:$W,$I58))+1)+(INT(-SUMIFS(структура!$AC:$AC,структура!$W:$W,$I58))+1+SUMIFS(структура!$AC:$AC,структура!$W:$W,$I58))*SUMIFS(структура!$AB:$AB,структура!$W:$W,$I58)*SUMIFS(56:56,$1:$1,AI$1+INT(-SUMIFS(структура!$AC:$AC,структура!$W:$W,$I58))))</f>
        <v>0</v>
      </c>
      <c r="AJ58" s="226">
        <f>IF(AJ$7="",0,IF(AJ$1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J$1+INT(-SUMIFS(структура!$AC:$AC,структура!$W:$W,$I58))+1)+(INT(-SUMIFS(структура!$AC:$AC,структура!$W:$W,$I58))+1+SUMIFS(структура!$AC:$AC,структура!$W:$W,$I58))*SUMIFS(структура!$AB:$AB,структура!$W:$W,$I58)*SUMIFS(56:56,$1:$1,AJ$1+INT(-SUMIFS(структура!$AC:$AC,структура!$W:$W,$I58))))</f>
        <v>0</v>
      </c>
      <c r="AK58" s="226">
        <f>IF(AK$7="",0,IF(AK$1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K$1+INT(-SUMIFS(структура!$AC:$AC,структура!$W:$W,$I58))+1)+(INT(-SUMIFS(структура!$AC:$AC,структура!$W:$W,$I58))+1+SUMIFS(структура!$AC:$AC,структура!$W:$W,$I58))*SUMIFS(структура!$AB:$AB,структура!$W:$W,$I58)*SUMIFS(56:56,$1:$1,AK$1+INT(-SUMIFS(структура!$AC:$AC,структура!$W:$W,$I58))))</f>
        <v>0</v>
      </c>
      <c r="AL58" s="226">
        <f>IF(AL$7="",0,IF(AL$1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L$1+INT(-SUMIFS(структура!$AC:$AC,структура!$W:$W,$I58))+1)+(INT(-SUMIFS(структура!$AC:$AC,структура!$W:$W,$I58))+1+SUMIFS(структура!$AC:$AC,структура!$W:$W,$I58))*SUMIFS(структура!$AB:$AB,структура!$W:$W,$I58)*SUMIFS(56:56,$1:$1,AL$1+INT(-SUMIFS(структура!$AC:$AC,структура!$W:$W,$I58))))</f>
        <v>0</v>
      </c>
      <c r="AM58" s="226">
        <f>IF(AM$7="",0,IF(AM$1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M$1+INT(-SUMIFS(структура!$AC:$AC,структура!$W:$W,$I58))+1)+(INT(-SUMIFS(структура!$AC:$AC,структура!$W:$W,$I58))+1+SUMIFS(структура!$AC:$AC,структура!$W:$W,$I58))*SUMIFS(структура!$AB:$AB,структура!$W:$W,$I58)*SUMIFS(56:56,$1:$1,AM$1+INT(-SUMIFS(структура!$AC:$AC,структура!$W:$W,$I58))))</f>
        <v>0</v>
      </c>
      <c r="AN58" s="226">
        <f>IF(AN$7="",0,IF(AN$1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N$1+INT(-SUMIFS(структура!$AC:$AC,структура!$W:$W,$I58))+1)+(INT(-SUMIFS(структура!$AC:$AC,структура!$W:$W,$I58))+1+SUMIFS(структура!$AC:$AC,структура!$W:$W,$I58))*SUMIFS(структура!$AB:$AB,структура!$W:$W,$I58)*SUMIFS(56:56,$1:$1,AN$1+INT(-SUMIFS(структура!$AC:$AC,структура!$W:$W,$I58))))</f>
        <v>0</v>
      </c>
      <c r="AO58" s="226">
        <f>IF(AO$7="",0,IF(AO$1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O$1+INT(-SUMIFS(структура!$AC:$AC,структура!$W:$W,$I58))+1)+(INT(-SUMIFS(структура!$AC:$AC,структура!$W:$W,$I58))+1+SUMIFS(структура!$AC:$AC,структура!$W:$W,$I58))*SUMIFS(структура!$AB:$AB,структура!$W:$W,$I58)*SUMIFS(56:56,$1:$1,AO$1+INT(-SUMIFS(структура!$AC:$AC,структура!$W:$W,$I58))))</f>
        <v>0</v>
      </c>
      <c r="AP58" s="226">
        <f>IF(AP$7="",0,IF(AP$1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P$1+INT(-SUMIFS(структура!$AC:$AC,структура!$W:$W,$I58))+1)+(INT(-SUMIFS(структура!$AC:$AC,структура!$W:$W,$I58))+1+SUMIFS(структура!$AC:$AC,структура!$W:$W,$I58))*SUMIFS(структура!$AB:$AB,структура!$W:$W,$I58)*SUMIFS(56:56,$1:$1,AP$1+INT(-SUMIFS(структура!$AC:$AC,структура!$W:$W,$I58))))</f>
        <v>0</v>
      </c>
      <c r="AQ58" s="226">
        <f>IF(AQ$7="",0,IF(AQ$1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Q$1+INT(-SUMIFS(структура!$AC:$AC,структура!$W:$W,$I58))+1)+(INT(-SUMIFS(структура!$AC:$AC,структура!$W:$W,$I58))+1+SUMIFS(структура!$AC:$AC,структура!$W:$W,$I58))*SUMIFS(структура!$AB:$AB,структура!$W:$W,$I58)*SUMIFS(56:56,$1:$1,AQ$1+INT(-SUMIFS(структура!$AC:$AC,структура!$W:$W,$I58))))</f>
        <v>0</v>
      </c>
      <c r="AR58" s="226">
        <f>IF(AR$7="",0,IF(AR$1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R$1+INT(-SUMIFS(структура!$AC:$AC,структура!$W:$W,$I58))+1)+(INT(-SUMIFS(структура!$AC:$AC,структура!$W:$W,$I58))+1+SUMIFS(структура!$AC:$AC,структура!$W:$W,$I58))*SUMIFS(структура!$AB:$AB,структура!$W:$W,$I58)*SUMIFS(56:56,$1:$1,AR$1+INT(-SUMIFS(структура!$AC:$AC,структура!$W:$W,$I58))))</f>
        <v>0</v>
      </c>
      <c r="AS58" s="226">
        <f>IF(AS$7="",0,IF(AS$1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S$1+INT(-SUMIFS(структура!$AC:$AC,структура!$W:$W,$I58))+1)+(INT(-SUMIFS(структура!$AC:$AC,структура!$W:$W,$I58))+1+SUMIFS(структура!$AC:$AC,структура!$W:$W,$I58))*SUMIFS(структура!$AB:$AB,структура!$W:$W,$I58)*SUMIFS(56:56,$1:$1,AS$1+INT(-SUMIFS(структура!$AC:$AC,структура!$W:$W,$I58))))</f>
        <v>0</v>
      </c>
      <c r="AT58" s="226">
        <f>IF(AT$7="",0,IF(AT$1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T$1+INT(-SUMIFS(структура!$AC:$AC,структура!$W:$W,$I58))+1)+(INT(-SUMIFS(структура!$AC:$AC,структура!$W:$W,$I58))+1+SUMIFS(структура!$AC:$AC,структура!$W:$W,$I58))*SUMIFS(структура!$AB:$AB,структура!$W:$W,$I58)*SUMIFS(56:56,$1:$1,AT$1+INT(-SUMIFS(структура!$AC:$AC,структура!$W:$W,$I58))))</f>
        <v>0</v>
      </c>
      <c r="AU58" s="226">
        <f>IF(AU$7="",0,IF(AU$1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U$1+INT(-SUMIFS(структура!$AC:$AC,структура!$W:$W,$I58))+1)+(INT(-SUMIFS(структура!$AC:$AC,структура!$W:$W,$I58))+1+SUMIFS(структура!$AC:$AC,структура!$W:$W,$I58))*SUMIFS(структура!$AB:$AB,структура!$W:$W,$I58)*SUMIFS(56:56,$1:$1,AU$1+INT(-SUMIFS(структура!$AC:$AC,структура!$W:$W,$I58))))</f>
        <v>0</v>
      </c>
      <c r="AV58" s="94"/>
      <c r="AW58" s="89"/>
    </row>
    <row r="59" spans="1:49" ht="3.9" customHeight="1" x14ac:dyDescent="0.25">
      <c r="A59" s="3"/>
      <c r="B59" s="3"/>
      <c r="C59" s="3"/>
      <c r="D59" s="3"/>
      <c r="E59" s="179" t="str">
        <f>E13</f>
        <v>Объект-1</v>
      </c>
      <c r="F59" s="3"/>
      <c r="G59" s="178" t="str">
        <f>G13</f>
        <v>Заказчик-1</v>
      </c>
      <c r="H59" s="3"/>
      <c r="I59" s="169" t="str">
        <f>I52</f>
        <v>Поставщик-9</v>
      </c>
      <c r="J59" s="3"/>
      <c r="K59" s="178" t="str">
        <f>K52</f>
        <v>Поставщик-9-Материал-4</v>
      </c>
      <c r="L59" s="3"/>
      <c r="M59" s="8"/>
      <c r="N59" s="258"/>
      <c r="O59" s="3"/>
      <c r="P59" s="191"/>
      <c r="Q59" s="3"/>
      <c r="R59" s="8"/>
      <c r="S59" s="3"/>
      <c r="T59" s="8"/>
      <c r="U59" s="3"/>
      <c r="V59" s="3"/>
      <c r="W59" s="49"/>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41"/>
      <c r="AW59" s="3"/>
    </row>
    <row r="60" spans="1:49" s="95" customFormat="1" x14ac:dyDescent="0.25">
      <c r="A60" s="89"/>
      <c r="B60" s="89"/>
      <c r="C60" s="89"/>
      <c r="D60" s="89"/>
      <c r="E60" s="179" t="str">
        <f>E13</f>
        <v>Объект-1</v>
      </c>
      <c r="F60" s="89"/>
      <c r="G60" s="178" t="str">
        <f>G13</f>
        <v>Заказчик-1</v>
      </c>
      <c r="H60" s="89"/>
      <c r="I60" s="173" t="s">
        <v>372</v>
      </c>
      <c r="J60" s="20" t="s">
        <v>5</v>
      </c>
      <c r="K60" s="173" t="s">
        <v>383</v>
      </c>
      <c r="L60" s="20" t="s">
        <v>5</v>
      </c>
      <c r="M60" s="183" t="str">
        <f>KPI!$E$202</f>
        <v>объем работ изготовления</v>
      </c>
      <c r="N60" s="258"/>
      <c r="O60" s="119" t="s">
        <v>1</v>
      </c>
      <c r="P60" s="182" t="s">
        <v>10</v>
      </c>
      <c r="Q60" s="89"/>
      <c r="R60" s="186">
        <f>SUMIFS($W60:$AV60,$W$2:$AV$2,R$2)</f>
        <v>0</v>
      </c>
      <c r="S60" s="89"/>
      <c r="T60" s="186">
        <f>SUMIFS($W60:$AV60,$W$2:$AV$2,T$2)</f>
        <v>0</v>
      </c>
      <c r="U60" s="89"/>
      <c r="V60" s="89"/>
      <c r="W60" s="119" t="s">
        <v>1</v>
      </c>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94"/>
      <c r="AW60" s="89"/>
    </row>
    <row r="61" spans="1:49" s="95" customFormat="1" x14ac:dyDescent="0.25">
      <c r="A61" s="89"/>
      <c r="B61" s="89"/>
      <c r="C61" s="89"/>
      <c r="D61" s="89"/>
      <c r="E61" s="179" t="str">
        <f>E13</f>
        <v>Объект-1</v>
      </c>
      <c r="F61" s="89"/>
      <c r="G61" s="178" t="str">
        <f>G13</f>
        <v>Заказчик-1</v>
      </c>
      <c r="H61" s="89"/>
      <c r="I61" s="181" t="str">
        <f>I60</f>
        <v>Подрядчик-2</v>
      </c>
      <c r="J61" s="4"/>
      <c r="K61" s="181" t="str">
        <f>K60</f>
        <v>Подрядчик-2-Изготовл-3</v>
      </c>
      <c r="L61" s="4"/>
      <c r="M61" s="184" t="str">
        <f>KPI!$E$203</f>
        <v>стоимость работ по изготовлению за ед.изм.</v>
      </c>
      <c r="N61" s="258"/>
      <c r="O61" s="89"/>
      <c r="P61" s="189" t="str">
        <f>IF(M61="","",INDEX(KPI!$H:$H,SUMIFS(KPI!$C:$C,KPI!$E:$E,M61)))</f>
        <v>руб.</v>
      </c>
      <c r="Q61" s="89"/>
      <c r="R61" s="187">
        <f>IF(R60=0,0,R62*1000/R60)</f>
        <v>0</v>
      </c>
      <c r="S61" s="89"/>
      <c r="T61" s="187">
        <f>IF(T60=0,0,T62*1000/T60)</f>
        <v>0</v>
      </c>
      <c r="U61" s="89"/>
      <c r="V61" s="89"/>
      <c r="W61" s="119" t="s">
        <v>1</v>
      </c>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94"/>
      <c r="AW61" s="89"/>
    </row>
    <row r="62" spans="1:49" s="5" customFormat="1" x14ac:dyDescent="0.25">
      <c r="A62" s="4"/>
      <c r="B62" s="4"/>
      <c r="C62" s="4"/>
      <c r="D62" s="4"/>
      <c r="E62" s="197" t="str">
        <f>E13</f>
        <v>Объект-1</v>
      </c>
      <c r="F62" s="4"/>
      <c r="G62" s="198" t="str">
        <f>G13</f>
        <v>Заказчик-1</v>
      </c>
      <c r="H62" s="4"/>
      <c r="I62" s="198" t="str">
        <f>I60</f>
        <v>Подрядчик-2</v>
      </c>
      <c r="J62" s="4"/>
      <c r="K62" s="198" t="str">
        <f>K60</f>
        <v>Подрядчик-2-Изготовл-3</v>
      </c>
      <c r="L62" s="4"/>
      <c r="M62" s="205" t="str">
        <f>KPI!$E$150</f>
        <v>изготовление</v>
      </c>
      <c r="N62" s="258" t="str">
        <f>структура!$AL$29</f>
        <v>с/с</v>
      </c>
      <c r="O62" s="4"/>
      <c r="P62" s="211" t="str">
        <f>IF(M62="","",INDEX(KPI!$H:$H,SUMIFS(KPI!$C:$C,KPI!$E:$E,M62)))</f>
        <v>тыс.руб.</v>
      </c>
      <c r="Q62" s="4"/>
      <c r="R62" s="188">
        <f>SUMIFS($W62:$AV62,$W$2:$AV$2,R$2)</f>
        <v>0</v>
      </c>
      <c r="S62" s="4"/>
      <c r="T62" s="188">
        <f>SUMIFS($W62:$AV62,$W$2:$AV$2,T$2)</f>
        <v>0</v>
      </c>
      <c r="U62" s="4"/>
      <c r="V62" s="4"/>
      <c r="W62" s="49"/>
      <c r="X62" s="207">
        <f>X60*X61/1000</f>
        <v>0</v>
      </c>
      <c r="Y62" s="207">
        <f>Y60*Y61/1000</f>
        <v>0</v>
      </c>
      <c r="Z62" s="207">
        <f t="shared" ref="Z62" si="73">Z60*Z61/1000</f>
        <v>0</v>
      </c>
      <c r="AA62" s="207">
        <f t="shared" ref="AA62" si="74">AA60*AA61/1000</f>
        <v>0</v>
      </c>
      <c r="AB62" s="207">
        <f t="shared" ref="AB62" si="75">AB60*AB61/1000</f>
        <v>0</v>
      </c>
      <c r="AC62" s="207">
        <f t="shared" ref="AC62" si="76">AC60*AC61/1000</f>
        <v>0</v>
      </c>
      <c r="AD62" s="207">
        <f t="shared" ref="AD62" si="77">AD60*AD61/1000</f>
        <v>0</v>
      </c>
      <c r="AE62" s="207">
        <f t="shared" ref="AE62" si="78">AE60*AE61/1000</f>
        <v>0</v>
      </c>
      <c r="AF62" s="207">
        <f t="shared" ref="AF62" si="79">AF60*AF61/1000</f>
        <v>0</v>
      </c>
      <c r="AG62" s="207">
        <f t="shared" ref="AG62" si="80">AG60*AG61/1000</f>
        <v>0</v>
      </c>
      <c r="AH62" s="207">
        <f t="shared" ref="AH62" si="81">AH60*AH61/1000</f>
        <v>0</v>
      </c>
      <c r="AI62" s="207">
        <f t="shared" ref="AI62" si="82">AI60*AI61/1000</f>
        <v>0</v>
      </c>
      <c r="AJ62" s="207">
        <f t="shared" ref="AJ62" si="83">AJ60*AJ61/1000</f>
        <v>0</v>
      </c>
      <c r="AK62" s="207">
        <f t="shared" ref="AK62" si="84">AK60*AK61/1000</f>
        <v>0</v>
      </c>
      <c r="AL62" s="207">
        <f t="shared" ref="AL62" si="85">AL60*AL61/1000</f>
        <v>0</v>
      </c>
      <c r="AM62" s="207">
        <f t="shared" ref="AM62" si="86">AM60*AM61/1000</f>
        <v>0</v>
      </c>
      <c r="AN62" s="207">
        <f t="shared" ref="AN62" si="87">AN60*AN61/1000</f>
        <v>0</v>
      </c>
      <c r="AO62" s="207">
        <f t="shared" ref="AO62" si="88">AO60*AO61/1000</f>
        <v>0</v>
      </c>
      <c r="AP62" s="207">
        <f t="shared" ref="AP62" si="89">AP60*AP61/1000</f>
        <v>0</v>
      </c>
      <c r="AQ62" s="207">
        <f t="shared" ref="AQ62" si="90">AQ60*AQ61/1000</f>
        <v>0</v>
      </c>
      <c r="AR62" s="207">
        <f t="shared" ref="AR62" si="91">AR60*AR61/1000</f>
        <v>0</v>
      </c>
      <c r="AS62" s="207">
        <f t="shared" ref="AS62" si="92">AS60*AS61/1000</f>
        <v>0</v>
      </c>
      <c r="AT62" s="207">
        <f t="shared" ref="AT62" si="93">AT60*AT61/1000</f>
        <v>0</v>
      </c>
      <c r="AU62" s="207">
        <f t="shared" ref="AU62" si="94">AU60*AU61/1000</f>
        <v>0</v>
      </c>
      <c r="AV62" s="43"/>
      <c r="AW62" s="4"/>
    </row>
    <row r="63" spans="1:49" s="95" customFormat="1" x14ac:dyDescent="0.25">
      <c r="A63" s="89"/>
      <c r="B63" s="89"/>
      <c r="C63" s="89"/>
      <c r="D63" s="89"/>
      <c r="E63" s="179" t="str">
        <f>E13</f>
        <v>Объект-1</v>
      </c>
      <c r="F63" s="89"/>
      <c r="G63" s="178" t="str">
        <f>G13</f>
        <v>Заказчик-1</v>
      </c>
      <c r="H63" s="89"/>
      <c r="I63" s="181" t="str">
        <f>I60</f>
        <v>Подрядчик-2</v>
      </c>
      <c r="J63" s="4"/>
      <c r="K63" s="181" t="str">
        <f>K60</f>
        <v>Подрядчик-2-Изготовл-3</v>
      </c>
      <c r="L63" s="4"/>
      <c r="M63" s="202" t="str">
        <f>KPI!$E$33</f>
        <v>оборачив-ть изготовления в себестоимости</v>
      </c>
      <c r="N63" s="259"/>
      <c r="O63" s="22" t="s">
        <v>1</v>
      </c>
      <c r="P63" s="79"/>
      <c r="Q63" s="203"/>
      <c r="R63" s="204" t="str">
        <f>IF(M63="","",INDEX(KPI!$H:$H,SUMIFS(KPI!$C:$C,KPI!$E:$E,M63)))</f>
        <v>мес</v>
      </c>
      <c r="S63" s="203"/>
      <c r="T63" s="204"/>
      <c r="U63" s="203"/>
      <c r="V63" s="203"/>
      <c r="W63" s="116"/>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94"/>
      <c r="AW63" s="89"/>
    </row>
    <row r="64" spans="1:49" s="5" customFormat="1" x14ac:dyDescent="0.25">
      <c r="A64" s="4"/>
      <c r="B64" s="4"/>
      <c r="C64" s="4"/>
      <c r="D64" s="4"/>
      <c r="E64" s="197" t="str">
        <f>E13</f>
        <v>Объект-1</v>
      </c>
      <c r="F64" s="4"/>
      <c r="G64" s="198" t="str">
        <f>G13</f>
        <v>Заказчик-1</v>
      </c>
      <c r="H64" s="4"/>
      <c r="I64" s="198" t="str">
        <f>I60</f>
        <v>Подрядчик-2</v>
      </c>
      <c r="J64" s="4"/>
      <c r="K64" s="198" t="str">
        <f>K60</f>
        <v>Подрядчик-2-Изготовл-3</v>
      </c>
      <c r="L64" s="4"/>
      <c r="M64" s="208" t="str">
        <f>KPI!$E$34</f>
        <v>расходы изготовления</v>
      </c>
      <c r="N64" s="259" t="str">
        <f>структура!$AL$15</f>
        <v>НДС(-)</v>
      </c>
      <c r="O64" s="209"/>
      <c r="P64" s="210" t="str">
        <f>IF(M64="","",INDEX(KPI!$H:$H,SUMIFS(KPI!$C:$C,KPI!$E:$E,M64)))</f>
        <v>тыс.руб.</v>
      </c>
      <c r="Q64" s="209"/>
      <c r="R64" s="123">
        <f>SUMIFS($W64:$AV64,$W$2:$AV$2,R$2)</f>
        <v>0</v>
      </c>
      <c r="S64" s="209"/>
      <c r="T64" s="123">
        <f>SUMIFS($W64:$AV64,$W$2:$AV$2,T$2)</f>
        <v>0</v>
      </c>
      <c r="U64" s="209"/>
      <c r="V64" s="209"/>
      <c r="W64" s="49"/>
      <c r="X64" s="207">
        <f t="shared" ref="X64:AU64" si="95">IF(X$7="",0,IF(X$1=1,SUMIFS(62:62,$1:$1,"&gt;="&amp;1,$1:$1,"&lt;="&amp;INT($P63))+($P63-INT($P63))*SUMIFS(62:62,$1:$1,INT($P63)+1),0)+($P63-INT($P63))*SUMIFS(62:62,$1:$1,X$1+INT($P63)+1)+(INT($P63)+1-$P63)*SUMIFS(62:62,$1:$1,X$1+INT($P63)))</f>
        <v>0</v>
      </c>
      <c r="Y64" s="207">
        <f t="shared" si="95"/>
        <v>0</v>
      </c>
      <c r="Z64" s="207">
        <f t="shared" si="95"/>
        <v>0</v>
      </c>
      <c r="AA64" s="207">
        <f t="shared" si="95"/>
        <v>0</v>
      </c>
      <c r="AB64" s="207">
        <f t="shared" si="95"/>
        <v>0</v>
      </c>
      <c r="AC64" s="207">
        <f t="shared" si="95"/>
        <v>0</v>
      </c>
      <c r="AD64" s="207">
        <f t="shared" si="95"/>
        <v>0</v>
      </c>
      <c r="AE64" s="207">
        <f t="shared" si="95"/>
        <v>0</v>
      </c>
      <c r="AF64" s="207">
        <f t="shared" si="95"/>
        <v>0</v>
      </c>
      <c r="AG64" s="207">
        <f t="shared" si="95"/>
        <v>0</v>
      </c>
      <c r="AH64" s="207">
        <f t="shared" si="95"/>
        <v>0</v>
      </c>
      <c r="AI64" s="207">
        <f t="shared" si="95"/>
        <v>0</v>
      </c>
      <c r="AJ64" s="207">
        <f t="shared" si="95"/>
        <v>0</v>
      </c>
      <c r="AK64" s="207">
        <f t="shared" si="95"/>
        <v>0</v>
      </c>
      <c r="AL64" s="207">
        <f t="shared" si="95"/>
        <v>0</v>
      </c>
      <c r="AM64" s="207">
        <f t="shared" si="95"/>
        <v>0</v>
      </c>
      <c r="AN64" s="207">
        <f t="shared" si="95"/>
        <v>0</v>
      </c>
      <c r="AO64" s="207">
        <f t="shared" si="95"/>
        <v>0</v>
      </c>
      <c r="AP64" s="207">
        <f t="shared" si="95"/>
        <v>0</v>
      </c>
      <c r="AQ64" s="207">
        <f t="shared" si="95"/>
        <v>0</v>
      </c>
      <c r="AR64" s="207">
        <f t="shared" si="95"/>
        <v>0</v>
      </c>
      <c r="AS64" s="207">
        <f t="shared" si="95"/>
        <v>0</v>
      </c>
      <c r="AT64" s="207">
        <f t="shared" si="95"/>
        <v>0</v>
      </c>
      <c r="AU64" s="207">
        <f t="shared" si="95"/>
        <v>0</v>
      </c>
      <c r="AV64" s="43"/>
      <c r="AW64" s="4"/>
    </row>
    <row r="65" spans="1:49" s="95" customFormat="1" x14ac:dyDescent="0.25">
      <c r="A65" s="89"/>
      <c r="B65" s="89"/>
      <c r="C65" s="89"/>
      <c r="D65" s="89"/>
      <c r="E65" s="194" t="str">
        <f>E13</f>
        <v>Объект-1</v>
      </c>
      <c r="F65" s="89"/>
      <c r="G65" s="195" t="str">
        <f>G13</f>
        <v>Заказчик-1</v>
      </c>
      <c r="H65" s="89"/>
      <c r="I65" s="195" t="str">
        <f>I60</f>
        <v>Подрядчик-2</v>
      </c>
      <c r="J65" s="89"/>
      <c r="K65" s="195" t="str">
        <f>K60</f>
        <v>Подрядчик-2-Изготовл-3</v>
      </c>
      <c r="L65" s="89"/>
      <c r="M65" s="221" t="str">
        <f>KPI!$E$52</f>
        <v>отток ДС на авансы подрядчикам по изготовл-ю</v>
      </c>
      <c r="N65" s="259"/>
      <c r="O65" s="203"/>
      <c r="P65" s="222" t="str">
        <f>IF(M65="","",INDEX(KPI!$H:$H,SUMIFS(KPI!$C:$C,KPI!$E:$E,M65)))</f>
        <v>тыс.руб.</v>
      </c>
      <c r="Q65" s="203"/>
      <c r="R65" s="223">
        <f>SUMIFS($W65:$AV65,$W$2:$AV$2,R$2)</f>
        <v>0</v>
      </c>
      <c r="S65" s="203"/>
      <c r="T65" s="223">
        <f>SUMIFS($W65:$AV65,$W$2:$AV$2,T$2)</f>
        <v>0</v>
      </c>
      <c r="U65" s="203"/>
      <c r="V65" s="203"/>
      <c r="W65" s="116"/>
      <c r="X65" s="225">
        <f>IF(X$7="",0,IF(X$1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X$1+INT(SUMIFS(структура!$AA:$AA,структура!$W:$W,$I65))+1)+(INT(SUMIFS(структура!$AA:$AA,структура!$W:$W,$I65))+1-SUMIFS(структура!$AA:$AA,структура!$W:$W,$I65))*SUMIFS(структура!$Z:$Z,структура!$W:$W,$I65)*SUMIFS(64:64,$1:$1,X$1+INT(SUMIFS(структура!$AA:$AA,структура!$W:$W,$I65))))</f>
        <v>0</v>
      </c>
      <c r="Y65" s="225">
        <f>IF(Y$7="",0,IF(Y$1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Y$1+INT(SUMIFS(структура!$AA:$AA,структура!$W:$W,$I65))+1)+(INT(SUMIFS(структура!$AA:$AA,структура!$W:$W,$I65))+1-SUMIFS(структура!$AA:$AA,структура!$W:$W,$I65))*SUMIFS(структура!$Z:$Z,структура!$W:$W,$I65)*SUMIFS(64:64,$1:$1,Y$1+INT(SUMIFS(структура!$AA:$AA,структура!$W:$W,$I65))))</f>
        <v>0</v>
      </c>
      <c r="Z65" s="225">
        <f>IF(Z$7="",0,IF(Z$1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Z$1+INT(SUMIFS(структура!$AA:$AA,структура!$W:$W,$I65))+1)+(INT(SUMIFS(структура!$AA:$AA,структура!$W:$W,$I65))+1-SUMIFS(структура!$AA:$AA,структура!$W:$W,$I65))*SUMIFS(структура!$Z:$Z,структура!$W:$W,$I65)*SUMIFS(64:64,$1:$1,Z$1+INT(SUMIFS(структура!$AA:$AA,структура!$W:$W,$I65))))</f>
        <v>0</v>
      </c>
      <c r="AA65" s="225">
        <f>IF(AA$7="",0,IF(AA$1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A$1+INT(SUMIFS(структура!$AA:$AA,структура!$W:$W,$I65))+1)+(INT(SUMIFS(структура!$AA:$AA,структура!$W:$W,$I65))+1-SUMIFS(структура!$AA:$AA,структура!$W:$W,$I65))*SUMIFS(структура!$Z:$Z,структура!$W:$W,$I65)*SUMIFS(64:64,$1:$1,AA$1+INT(SUMIFS(структура!$AA:$AA,структура!$W:$W,$I65))))</f>
        <v>0</v>
      </c>
      <c r="AB65" s="225">
        <f>IF(AB$7="",0,IF(AB$1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B$1+INT(SUMIFS(структура!$AA:$AA,структура!$W:$W,$I65))+1)+(INT(SUMIFS(структура!$AA:$AA,структура!$W:$W,$I65))+1-SUMIFS(структура!$AA:$AA,структура!$W:$W,$I65))*SUMIFS(структура!$Z:$Z,структура!$W:$W,$I65)*SUMIFS(64:64,$1:$1,AB$1+INT(SUMIFS(структура!$AA:$AA,структура!$W:$W,$I65))))</f>
        <v>0</v>
      </c>
      <c r="AC65" s="225">
        <f>IF(AC$7="",0,IF(AC$1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C$1+INT(SUMIFS(структура!$AA:$AA,структура!$W:$W,$I65))+1)+(INT(SUMIFS(структура!$AA:$AA,структура!$W:$W,$I65))+1-SUMIFS(структура!$AA:$AA,структура!$W:$W,$I65))*SUMIFS(структура!$Z:$Z,структура!$W:$W,$I65)*SUMIFS(64:64,$1:$1,AC$1+INT(SUMIFS(структура!$AA:$AA,структура!$W:$W,$I65))))</f>
        <v>0</v>
      </c>
      <c r="AD65" s="225">
        <f>IF(AD$7="",0,IF(AD$1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D$1+INT(SUMIFS(структура!$AA:$AA,структура!$W:$W,$I65))+1)+(INT(SUMIFS(структура!$AA:$AA,структура!$W:$W,$I65))+1-SUMIFS(структура!$AA:$AA,структура!$W:$W,$I65))*SUMIFS(структура!$Z:$Z,структура!$W:$W,$I65)*SUMIFS(64:64,$1:$1,AD$1+INT(SUMIFS(структура!$AA:$AA,структура!$W:$W,$I65))))</f>
        <v>0</v>
      </c>
      <c r="AE65" s="225">
        <f>IF(AE$7="",0,IF(AE$1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E$1+INT(SUMIFS(структура!$AA:$AA,структура!$W:$W,$I65))+1)+(INT(SUMIFS(структура!$AA:$AA,структура!$W:$W,$I65))+1-SUMIFS(структура!$AA:$AA,структура!$W:$W,$I65))*SUMIFS(структура!$Z:$Z,структура!$W:$W,$I65)*SUMIFS(64:64,$1:$1,AE$1+INT(SUMIFS(структура!$AA:$AA,структура!$W:$W,$I65))))</f>
        <v>0</v>
      </c>
      <c r="AF65" s="225">
        <f>IF(AF$7="",0,IF(AF$1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F$1+INT(SUMIFS(структура!$AA:$AA,структура!$W:$W,$I65))+1)+(INT(SUMIFS(структура!$AA:$AA,структура!$W:$W,$I65))+1-SUMIFS(структура!$AA:$AA,структура!$W:$W,$I65))*SUMIFS(структура!$Z:$Z,структура!$W:$W,$I65)*SUMIFS(64:64,$1:$1,AF$1+INT(SUMIFS(структура!$AA:$AA,структура!$W:$W,$I65))))</f>
        <v>0</v>
      </c>
      <c r="AG65" s="225">
        <f>IF(AG$7="",0,IF(AG$1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G$1+INT(SUMIFS(структура!$AA:$AA,структура!$W:$W,$I65))+1)+(INT(SUMIFS(структура!$AA:$AA,структура!$W:$W,$I65))+1-SUMIFS(структура!$AA:$AA,структура!$W:$W,$I65))*SUMIFS(структура!$Z:$Z,структура!$W:$W,$I65)*SUMIFS(64:64,$1:$1,AG$1+INT(SUMIFS(структура!$AA:$AA,структура!$W:$W,$I65))))</f>
        <v>0</v>
      </c>
      <c r="AH65" s="225">
        <f>IF(AH$7="",0,IF(AH$1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H$1+INT(SUMIFS(структура!$AA:$AA,структура!$W:$W,$I65))+1)+(INT(SUMIFS(структура!$AA:$AA,структура!$W:$W,$I65))+1-SUMIFS(структура!$AA:$AA,структура!$W:$W,$I65))*SUMIFS(структура!$Z:$Z,структура!$W:$W,$I65)*SUMIFS(64:64,$1:$1,AH$1+INT(SUMIFS(структура!$AA:$AA,структура!$W:$W,$I65))))</f>
        <v>0</v>
      </c>
      <c r="AI65" s="225">
        <f>IF(AI$7="",0,IF(AI$1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I$1+INT(SUMIFS(структура!$AA:$AA,структура!$W:$W,$I65))+1)+(INT(SUMIFS(структура!$AA:$AA,структура!$W:$W,$I65))+1-SUMIFS(структура!$AA:$AA,структура!$W:$W,$I65))*SUMIFS(структура!$Z:$Z,структура!$W:$W,$I65)*SUMIFS(64:64,$1:$1,AI$1+INT(SUMIFS(структура!$AA:$AA,структура!$W:$W,$I65))))</f>
        <v>0</v>
      </c>
      <c r="AJ65" s="225">
        <f>IF(AJ$7="",0,IF(AJ$1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J$1+INT(SUMIFS(структура!$AA:$AA,структура!$W:$W,$I65))+1)+(INT(SUMIFS(структура!$AA:$AA,структура!$W:$W,$I65))+1-SUMIFS(структура!$AA:$AA,структура!$W:$W,$I65))*SUMIFS(структура!$Z:$Z,структура!$W:$W,$I65)*SUMIFS(64:64,$1:$1,AJ$1+INT(SUMIFS(структура!$AA:$AA,структура!$W:$W,$I65))))</f>
        <v>0</v>
      </c>
      <c r="AK65" s="225">
        <f>IF(AK$7="",0,IF(AK$1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K$1+INT(SUMIFS(структура!$AA:$AA,структура!$W:$W,$I65))+1)+(INT(SUMIFS(структура!$AA:$AA,структура!$W:$W,$I65))+1-SUMIFS(структура!$AA:$AA,структура!$W:$W,$I65))*SUMIFS(структура!$Z:$Z,структура!$W:$W,$I65)*SUMIFS(64:64,$1:$1,AK$1+INT(SUMIFS(структура!$AA:$AA,структура!$W:$W,$I65))))</f>
        <v>0</v>
      </c>
      <c r="AL65" s="225">
        <f>IF(AL$7="",0,IF(AL$1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L$1+INT(SUMIFS(структура!$AA:$AA,структура!$W:$W,$I65))+1)+(INT(SUMIFS(структура!$AA:$AA,структура!$W:$W,$I65))+1-SUMIFS(структура!$AA:$AA,структура!$W:$W,$I65))*SUMIFS(структура!$Z:$Z,структура!$W:$W,$I65)*SUMIFS(64:64,$1:$1,AL$1+INT(SUMIFS(структура!$AA:$AA,структура!$W:$W,$I65))))</f>
        <v>0</v>
      </c>
      <c r="AM65" s="225">
        <f>IF(AM$7="",0,IF(AM$1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M$1+INT(SUMIFS(структура!$AA:$AA,структура!$W:$W,$I65))+1)+(INT(SUMIFS(структура!$AA:$AA,структура!$W:$W,$I65))+1-SUMIFS(структура!$AA:$AA,структура!$W:$W,$I65))*SUMIFS(структура!$Z:$Z,структура!$W:$W,$I65)*SUMIFS(64:64,$1:$1,AM$1+INT(SUMIFS(структура!$AA:$AA,структура!$W:$W,$I65))))</f>
        <v>0</v>
      </c>
      <c r="AN65" s="225">
        <f>IF(AN$7="",0,IF(AN$1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N$1+INT(SUMIFS(структура!$AA:$AA,структура!$W:$W,$I65))+1)+(INT(SUMIFS(структура!$AA:$AA,структура!$W:$W,$I65))+1-SUMIFS(структура!$AA:$AA,структура!$W:$W,$I65))*SUMIFS(структура!$Z:$Z,структура!$W:$W,$I65)*SUMIFS(64:64,$1:$1,AN$1+INT(SUMIFS(структура!$AA:$AA,структура!$W:$W,$I65))))</f>
        <v>0</v>
      </c>
      <c r="AO65" s="225">
        <f>IF(AO$7="",0,IF(AO$1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O$1+INT(SUMIFS(структура!$AA:$AA,структура!$W:$W,$I65))+1)+(INT(SUMIFS(структура!$AA:$AA,структура!$W:$W,$I65))+1-SUMIFS(структура!$AA:$AA,структура!$W:$W,$I65))*SUMIFS(структура!$Z:$Z,структура!$W:$W,$I65)*SUMIFS(64:64,$1:$1,AO$1+INT(SUMIFS(структура!$AA:$AA,структура!$W:$W,$I65))))</f>
        <v>0</v>
      </c>
      <c r="AP65" s="225">
        <f>IF(AP$7="",0,IF(AP$1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P$1+INT(SUMIFS(структура!$AA:$AA,структура!$W:$W,$I65))+1)+(INT(SUMIFS(структура!$AA:$AA,структура!$W:$W,$I65))+1-SUMIFS(структура!$AA:$AA,структура!$W:$W,$I65))*SUMIFS(структура!$Z:$Z,структура!$W:$W,$I65)*SUMIFS(64:64,$1:$1,AP$1+INT(SUMIFS(структура!$AA:$AA,структура!$W:$W,$I65))))</f>
        <v>0</v>
      </c>
      <c r="AQ65" s="225">
        <f>IF(AQ$7="",0,IF(AQ$1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Q$1+INT(SUMIFS(структура!$AA:$AA,структура!$W:$W,$I65))+1)+(INT(SUMIFS(структура!$AA:$AA,структура!$W:$W,$I65))+1-SUMIFS(структура!$AA:$AA,структура!$W:$W,$I65))*SUMIFS(структура!$Z:$Z,структура!$W:$W,$I65)*SUMIFS(64:64,$1:$1,AQ$1+INT(SUMIFS(структура!$AA:$AA,структура!$W:$W,$I65))))</f>
        <v>0</v>
      </c>
      <c r="AR65" s="225">
        <f>IF(AR$7="",0,IF(AR$1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R$1+INT(SUMIFS(структура!$AA:$AA,структура!$W:$W,$I65))+1)+(INT(SUMIFS(структура!$AA:$AA,структура!$W:$W,$I65))+1-SUMIFS(структура!$AA:$AA,структура!$W:$W,$I65))*SUMIFS(структура!$Z:$Z,структура!$W:$W,$I65)*SUMIFS(64:64,$1:$1,AR$1+INT(SUMIFS(структура!$AA:$AA,структура!$W:$W,$I65))))</f>
        <v>0</v>
      </c>
      <c r="AS65" s="225">
        <f>IF(AS$7="",0,IF(AS$1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S$1+INT(SUMIFS(структура!$AA:$AA,структура!$W:$W,$I65))+1)+(INT(SUMIFS(структура!$AA:$AA,структура!$W:$W,$I65))+1-SUMIFS(структура!$AA:$AA,структура!$W:$W,$I65))*SUMIFS(структура!$Z:$Z,структура!$W:$W,$I65)*SUMIFS(64:64,$1:$1,AS$1+INT(SUMIFS(структура!$AA:$AA,структура!$W:$W,$I65))))</f>
        <v>0</v>
      </c>
      <c r="AT65" s="225">
        <f>IF(AT$7="",0,IF(AT$1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T$1+INT(SUMIFS(структура!$AA:$AA,структура!$W:$W,$I65))+1)+(INT(SUMIFS(структура!$AA:$AA,структура!$W:$W,$I65))+1-SUMIFS(структура!$AA:$AA,структура!$W:$W,$I65))*SUMIFS(структура!$Z:$Z,структура!$W:$W,$I65)*SUMIFS(64:64,$1:$1,AT$1+INT(SUMIFS(структура!$AA:$AA,структура!$W:$W,$I65))))</f>
        <v>0</v>
      </c>
      <c r="AU65" s="225">
        <f>IF(AU$7="",0,IF(AU$1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U$1+INT(SUMIFS(структура!$AA:$AA,структура!$W:$W,$I65))+1)+(INT(SUMIFS(структура!$AA:$AA,структура!$W:$W,$I65))+1-SUMIFS(структура!$AA:$AA,структура!$W:$W,$I65))*SUMIFS(структура!$Z:$Z,структура!$W:$W,$I65)*SUMIFS(64:64,$1:$1,AU$1+INT(SUMIFS(структура!$AA:$AA,структура!$W:$W,$I65))))</f>
        <v>0</v>
      </c>
      <c r="AV65" s="94"/>
      <c r="AW65" s="89"/>
    </row>
    <row r="66" spans="1:49" s="95" customFormat="1" x14ac:dyDescent="0.25">
      <c r="A66" s="89"/>
      <c r="B66" s="89"/>
      <c r="C66" s="89"/>
      <c r="D66" s="89"/>
      <c r="E66" s="194" t="str">
        <f>E13</f>
        <v>Объект-1</v>
      </c>
      <c r="F66" s="89"/>
      <c r="G66" s="195" t="str">
        <f>G13</f>
        <v>Заказчик-1</v>
      </c>
      <c r="H66" s="89"/>
      <c r="I66" s="195" t="str">
        <f>I60</f>
        <v>Подрядчик-2</v>
      </c>
      <c r="J66" s="89"/>
      <c r="K66" s="195" t="str">
        <f>K60</f>
        <v>Подрядчик-2-Изготовл-3</v>
      </c>
      <c r="L66" s="89"/>
      <c r="M66" s="185" t="str">
        <f>KPI!$E$56</f>
        <v>отток ДС на расчет с подрядчиками по изготовл.</v>
      </c>
      <c r="N66" s="259"/>
      <c r="O66" s="203"/>
      <c r="P66" s="190" t="str">
        <f>IF(M66="","",INDEX(KPI!$H:$H,SUMIFS(KPI!$C:$C,KPI!$E:$E,M66)))</f>
        <v>тыс.руб.</v>
      </c>
      <c r="Q66" s="203"/>
      <c r="R66" s="224">
        <f>SUMIFS($W66:$AV66,$W$2:$AV$2,R$2)</f>
        <v>0</v>
      </c>
      <c r="S66" s="203"/>
      <c r="T66" s="224">
        <f>SUMIFS($W66:$AV66,$W$2:$AV$2,T$2)</f>
        <v>0</v>
      </c>
      <c r="U66" s="203"/>
      <c r="V66" s="203"/>
      <c r="W66" s="116"/>
      <c r="X66" s="226">
        <f>IF(X$7="",0,IF(X$1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X$1+INT(-SUMIFS(структура!$AC:$AC,структура!$W:$W,$I66))+1)+(INT(-SUMIFS(структура!$AC:$AC,структура!$W:$W,$I66))+1+SUMIFS(структура!$AC:$AC,структура!$W:$W,$I66))*SUMIFS(структура!$AB:$AB,структура!$W:$W,$I66)*SUMIFS(64:64,$1:$1,X$1+INT(-SUMIFS(структура!$AC:$AC,структура!$W:$W,$I66))))</f>
        <v>0</v>
      </c>
      <c r="Y66" s="226">
        <f>IF(Y$7="",0,IF(Y$1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Y$1+INT(-SUMIFS(структура!$AC:$AC,структура!$W:$W,$I66))+1)+(INT(-SUMIFS(структура!$AC:$AC,структура!$W:$W,$I66))+1+SUMIFS(структура!$AC:$AC,структура!$W:$W,$I66))*SUMIFS(структура!$AB:$AB,структура!$W:$W,$I66)*SUMIFS(64:64,$1:$1,Y$1+INT(-SUMIFS(структура!$AC:$AC,структура!$W:$W,$I66))))</f>
        <v>0</v>
      </c>
      <c r="Z66" s="226">
        <f>IF(Z$7="",0,IF(Z$1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Z$1+INT(-SUMIFS(структура!$AC:$AC,структура!$W:$W,$I66))+1)+(INT(-SUMIFS(структура!$AC:$AC,структура!$W:$W,$I66))+1+SUMIFS(структура!$AC:$AC,структура!$W:$W,$I66))*SUMIFS(структура!$AB:$AB,структура!$W:$W,$I66)*SUMIFS(64:64,$1:$1,Z$1+INT(-SUMIFS(структура!$AC:$AC,структура!$W:$W,$I66))))</f>
        <v>0</v>
      </c>
      <c r="AA66" s="226">
        <f>IF(AA$7="",0,IF(AA$1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A$1+INT(-SUMIFS(структура!$AC:$AC,структура!$W:$W,$I66))+1)+(INT(-SUMIFS(структура!$AC:$AC,структура!$W:$W,$I66))+1+SUMIFS(структура!$AC:$AC,структура!$W:$W,$I66))*SUMIFS(структура!$AB:$AB,структура!$W:$W,$I66)*SUMIFS(64:64,$1:$1,AA$1+INT(-SUMIFS(структура!$AC:$AC,структура!$W:$W,$I66))))</f>
        <v>0</v>
      </c>
      <c r="AB66" s="226">
        <f>IF(AB$7="",0,IF(AB$1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B$1+INT(-SUMIFS(структура!$AC:$AC,структура!$W:$W,$I66))+1)+(INT(-SUMIFS(структура!$AC:$AC,структура!$W:$W,$I66))+1+SUMIFS(структура!$AC:$AC,структура!$W:$W,$I66))*SUMIFS(структура!$AB:$AB,структура!$W:$W,$I66)*SUMIFS(64:64,$1:$1,AB$1+INT(-SUMIFS(структура!$AC:$AC,структура!$W:$W,$I66))))</f>
        <v>0</v>
      </c>
      <c r="AC66" s="226">
        <f>IF(AC$7="",0,IF(AC$1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C$1+INT(-SUMIFS(структура!$AC:$AC,структура!$W:$W,$I66))+1)+(INT(-SUMIFS(структура!$AC:$AC,структура!$W:$W,$I66))+1+SUMIFS(структура!$AC:$AC,структура!$W:$W,$I66))*SUMIFS(структура!$AB:$AB,структура!$W:$W,$I66)*SUMIFS(64:64,$1:$1,AC$1+INT(-SUMIFS(структура!$AC:$AC,структура!$W:$W,$I66))))</f>
        <v>0</v>
      </c>
      <c r="AD66" s="226">
        <f>IF(AD$7="",0,IF(AD$1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D$1+INT(-SUMIFS(структура!$AC:$AC,структура!$W:$W,$I66))+1)+(INT(-SUMIFS(структура!$AC:$AC,структура!$W:$W,$I66))+1+SUMIFS(структура!$AC:$AC,структура!$W:$W,$I66))*SUMIFS(структура!$AB:$AB,структура!$W:$W,$I66)*SUMIFS(64:64,$1:$1,AD$1+INT(-SUMIFS(структура!$AC:$AC,структура!$W:$W,$I66))))</f>
        <v>0</v>
      </c>
      <c r="AE66" s="226">
        <f>IF(AE$7="",0,IF(AE$1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E$1+INT(-SUMIFS(структура!$AC:$AC,структура!$W:$W,$I66))+1)+(INT(-SUMIFS(структура!$AC:$AC,структура!$W:$W,$I66))+1+SUMIFS(структура!$AC:$AC,структура!$W:$W,$I66))*SUMIFS(структура!$AB:$AB,структура!$W:$W,$I66)*SUMIFS(64:64,$1:$1,AE$1+INT(-SUMIFS(структура!$AC:$AC,структура!$W:$W,$I66))))</f>
        <v>0</v>
      </c>
      <c r="AF66" s="226">
        <f>IF(AF$7="",0,IF(AF$1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F$1+INT(-SUMIFS(структура!$AC:$AC,структура!$W:$W,$I66))+1)+(INT(-SUMIFS(структура!$AC:$AC,структура!$W:$W,$I66))+1+SUMIFS(структура!$AC:$AC,структура!$W:$W,$I66))*SUMIFS(структура!$AB:$AB,структура!$W:$W,$I66)*SUMIFS(64:64,$1:$1,AF$1+INT(-SUMIFS(структура!$AC:$AC,структура!$W:$W,$I66))))</f>
        <v>0</v>
      </c>
      <c r="AG66" s="226">
        <f>IF(AG$7="",0,IF(AG$1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G$1+INT(-SUMIFS(структура!$AC:$AC,структура!$W:$W,$I66))+1)+(INT(-SUMIFS(структура!$AC:$AC,структура!$W:$W,$I66))+1+SUMIFS(структура!$AC:$AC,структура!$W:$W,$I66))*SUMIFS(структура!$AB:$AB,структура!$W:$W,$I66)*SUMIFS(64:64,$1:$1,AG$1+INT(-SUMIFS(структура!$AC:$AC,структура!$W:$W,$I66))))</f>
        <v>0</v>
      </c>
      <c r="AH66" s="226">
        <f>IF(AH$7="",0,IF(AH$1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H$1+INT(-SUMIFS(структура!$AC:$AC,структура!$W:$W,$I66))+1)+(INT(-SUMIFS(структура!$AC:$AC,структура!$W:$W,$I66))+1+SUMIFS(структура!$AC:$AC,структура!$W:$W,$I66))*SUMIFS(структура!$AB:$AB,структура!$W:$W,$I66)*SUMIFS(64:64,$1:$1,AH$1+INT(-SUMIFS(структура!$AC:$AC,структура!$W:$W,$I66))))</f>
        <v>0</v>
      </c>
      <c r="AI66" s="226">
        <f>IF(AI$7="",0,IF(AI$1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I$1+INT(-SUMIFS(структура!$AC:$AC,структура!$W:$W,$I66))+1)+(INT(-SUMIFS(структура!$AC:$AC,структура!$W:$W,$I66))+1+SUMIFS(структура!$AC:$AC,структура!$W:$W,$I66))*SUMIFS(структура!$AB:$AB,структура!$W:$W,$I66)*SUMIFS(64:64,$1:$1,AI$1+INT(-SUMIFS(структура!$AC:$AC,структура!$W:$W,$I66))))</f>
        <v>0</v>
      </c>
      <c r="AJ66" s="226">
        <f>IF(AJ$7="",0,IF(AJ$1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J$1+INT(-SUMIFS(структура!$AC:$AC,структура!$W:$W,$I66))+1)+(INT(-SUMIFS(структура!$AC:$AC,структура!$W:$W,$I66))+1+SUMIFS(структура!$AC:$AC,структура!$W:$W,$I66))*SUMIFS(структура!$AB:$AB,структура!$W:$W,$I66)*SUMIFS(64:64,$1:$1,AJ$1+INT(-SUMIFS(структура!$AC:$AC,структура!$W:$W,$I66))))</f>
        <v>0</v>
      </c>
      <c r="AK66" s="226">
        <f>IF(AK$7="",0,IF(AK$1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K$1+INT(-SUMIFS(структура!$AC:$AC,структура!$W:$W,$I66))+1)+(INT(-SUMIFS(структура!$AC:$AC,структура!$W:$W,$I66))+1+SUMIFS(структура!$AC:$AC,структура!$W:$W,$I66))*SUMIFS(структура!$AB:$AB,структура!$W:$W,$I66)*SUMIFS(64:64,$1:$1,AK$1+INT(-SUMIFS(структура!$AC:$AC,структура!$W:$W,$I66))))</f>
        <v>0</v>
      </c>
      <c r="AL66" s="226">
        <f>IF(AL$7="",0,IF(AL$1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L$1+INT(-SUMIFS(структура!$AC:$AC,структура!$W:$W,$I66))+1)+(INT(-SUMIFS(структура!$AC:$AC,структура!$W:$W,$I66))+1+SUMIFS(структура!$AC:$AC,структура!$W:$W,$I66))*SUMIFS(структура!$AB:$AB,структура!$W:$W,$I66)*SUMIFS(64:64,$1:$1,AL$1+INT(-SUMIFS(структура!$AC:$AC,структура!$W:$W,$I66))))</f>
        <v>0</v>
      </c>
      <c r="AM66" s="226">
        <f>IF(AM$7="",0,IF(AM$1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M$1+INT(-SUMIFS(структура!$AC:$AC,структура!$W:$W,$I66))+1)+(INT(-SUMIFS(структура!$AC:$AC,структура!$W:$W,$I66))+1+SUMIFS(структура!$AC:$AC,структура!$W:$W,$I66))*SUMIFS(структура!$AB:$AB,структура!$W:$W,$I66)*SUMIFS(64:64,$1:$1,AM$1+INT(-SUMIFS(структура!$AC:$AC,структура!$W:$W,$I66))))</f>
        <v>0</v>
      </c>
      <c r="AN66" s="226">
        <f>IF(AN$7="",0,IF(AN$1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N$1+INT(-SUMIFS(структура!$AC:$AC,структура!$W:$W,$I66))+1)+(INT(-SUMIFS(структура!$AC:$AC,структура!$W:$W,$I66))+1+SUMIFS(структура!$AC:$AC,структура!$W:$W,$I66))*SUMIFS(структура!$AB:$AB,структура!$W:$W,$I66)*SUMIFS(64:64,$1:$1,AN$1+INT(-SUMIFS(структура!$AC:$AC,структура!$W:$W,$I66))))</f>
        <v>0</v>
      </c>
      <c r="AO66" s="226">
        <f>IF(AO$7="",0,IF(AO$1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O$1+INT(-SUMIFS(структура!$AC:$AC,структура!$W:$W,$I66))+1)+(INT(-SUMIFS(структура!$AC:$AC,структура!$W:$W,$I66))+1+SUMIFS(структура!$AC:$AC,структура!$W:$W,$I66))*SUMIFS(структура!$AB:$AB,структура!$W:$W,$I66)*SUMIFS(64:64,$1:$1,AO$1+INT(-SUMIFS(структура!$AC:$AC,структура!$W:$W,$I66))))</f>
        <v>0</v>
      </c>
      <c r="AP66" s="226">
        <f>IF(AP$7="",0,IF(AP$1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P$1+INT(-SUMIFS(структура!$AC:$AC,структура!$W:$W,$I66))+1)+(INT(-SUMIFS(структура!$AC:$AC,структура!$W:$W,$I66))+1+SUMIFS(структура!$AC:$AC,структура!$W:$W,$I66))*SUMIFS(структура!$AB:$AB,структура!$W:$W,$I66)*SUMIFS(64:64,$1:$1,AP$1+INT(-SUMIFS(структура!$AC:$AC,структура!$W:$W,$I66))))</f>
        <v>0</v>
      </c>
      <c r="AQ66" s="226">
        <f>IF(AQ$7="",0,IF(AQ$1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Q$1+INT(-SUMIFS(структура!$AC:$AC,структура!$W:$W,$I66))+1)+(INT(-SUMIFS(структура!$AC:$AC,структура!$W:$W,$I66))+1+SUMIFS(структура!$AC:$AC,структура!$W:$W,$I66))*SUMIFS(структура!$AB:$AB,структура!$W:$W,$I66)*SUMIFS(64:64,$1:$1,AQ$1+INT(-SUMIFS(структура!$AC:$AC,структура!$W:$W,$I66))))</f>
        <v>0</v>
      </c>
      <c r="AR66" s="226">
        <f>IF(AR$7="",0,IF(AR$1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R$1+INT(-SUMIFS(структура!$AC:$AC,структура!$W:$W,$I66))+1)+(INT(-SUMIFS(структура!$AC:$AC,структура!$W:$W,$I66))+1+SUMIFS(структура!$AC:$AC,структура!$W:$W,$I66))*SUMIFS(структура!$AB:$AB,структура!$W:$W,$I66)*SUMIFS(64:64,$1:$1,AR$1+INT(-SUMIFS(структура!$AC:$AC,структура!$W:$W,$I66))))</f>
        <v>0</v>
      </c>
      <c r="AS66" s="226">
        <f>IF(AS$7="",0,IF(AS$1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S$1+INT(-SUMIFS(структура!$AC:$AC,структура!$W:$W,$I66))+1)+(INT(-SUMIFS(структура!$AC:$AC,структура!$W:$W,$I66))+1+SUMIFS(структура!$AC:$AC,структура!$W:$W,$I66))*SUMIFS(структура!$AB:$AB,структура!$W:$W,$I66)*SUMIFS(64:64,$1:$1,AS$1+INT(-SUMIFS(структура!$AC:$AC,структура!$W:$W,$I66))))</f>
        <v>0</v>
      </c>
      <c r="AT66" s="226">
        <f>IF(AT$7="",0,IF(AT$1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T$1+INT(-SUMIFS(структура!$AC:$AC,структура!$W:$W,$I66))+1)+(INT(-SUMIFS(структура!$AC:$AC,структура!$W:$W,$I66))+1+SUMIFS(структура!$AC:$AC,структура!$W:$W,$I66))*SUMIFS(структура!$AB:$AB,структура!$W:$W,$I66)*SUMIFS(64:64,$1:$1,AT$1+INT(-SUMIFS(структура!$AC:$AC,структура!$W:$W,$I66))))</f>
        <v>0</v>
      </c>
      <c r="AU66" s="226">
        <f>IF(AU$7="",0,IF(AU$1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U$1+INT(-SUMIFS(структура!$AC:$AC,структура!$W:$W,$I66))+1)+(INT(-SUMIFS(структура!$AC:$AC,структура!$W:$W,$I66))+1+SUMIFS(структура!$AC:$AC,структура!$W:$W,$I66))*SUMIFS(структура!$AB:$AB,структура!$W:$W,$I66)*SUMIFS(64:64,$1:$1,AU$1+INT(-SUMIFS(структура!$AC:$AC,структура!$W:$W,$I66))))</f>
        <v>0</v>
      </c>
      <c r="AV66" s="94"/>
      <c r="AW66" s="89"/>
    </row>
    <row r="67" spans="1:49" ht="3.9" customHeight="1" x14ac:dyDescent="0.25">
      <c r="A67" s="3"/>
      <c r="B67" s="3"/>
      <c r="C67" s="3"/>
      <c r="D67" s="3"/>
      <c r="E67" s="179" t="str">
        <f>E13</f>
        <v>Объект-1</v>
      </c>
      <c r="F67" s="3"/>
      <c r="G67" s="178" t="str">
        <f>G13</f>
        <v>Заказчик-1</v>
      </c>
      <c r="H67" s="3"/>
      <c r="I67" s="169" t="str">
        <f>I60</f>
        <v>Подрядчик-2</v>
      </c>
      <c r="J67" s="3"/>
      <c r="K67" s="178" t="str">
        <f>K60</f>
        <v>Подрядчик-2-Изготовл-3</v>
      </c>
      <c r="L67" s="3"/>
      <c r="M67" s="8"/>
      <c r="N67" s="258"/>
      <c r="O67" s="3"/>
      <c r="P67" s="191"/>
      <c r="Q67" s="3"/>
      <c r="R67" s="8"/>
      <c r="S67" s="3"/>
      <c r="T67" s="8"/>
      <c r="U67" s="3"/>
      <c r="V67" s="3"/>
      <c r="W67" s="49"/>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41"/>
      <c r="AW67" s="3"/>
    </row>
    <row r="68" spans="1:49" s="95" customFormat="1" x14ac:dyDescent="0.25">
      <c r="A68" s="89"/>
      <c r="B68" s="89"/>
      <c r="C68" s="89"/>
      <c r="D68" s="89"/>
      <c r="E68" s="179" t="str">
        <f>E13</f>
        <v>Объект-1</v>
      </c>
      <c r="F68" s="89"/>
      <c r="G68" s="178" t="str">
        <f>G13</f>
        <v>Заказчик-1</v>
      </c>
      <c r="H68" s="89"/>
      <c r="I68" s="173" t="s">
        <v>374</v>
      </c>
      <c r="J68" s="20" t="s">
        <v>5</v>
      </c>
      <c r="K68" s="173" t="s">
        <v>388</v>
      </c>
      <c r="L68" s="20" t="s">
        <v>5</v>
      </c>
      <c r="M68" s="183" t="str">
        <f>KPI!$E$204</f>
        <v>объем подрядных работ</v>
      </c>
      <c r="N68" s="258"/>
      <c r="O68" s="119" t="s">
        <v>1</v>
      </c>
      <c r="P68" s="182" t="s">
        <v>363</v>
      </c>
      <c r="Q68" s="89"/>
      <c r="R68" s="186">
        <f>SUMIFS($W68:$AV68,$W$2:$AV$2,R$2)</f>
        <v>0</v>
      </c>
      <c r="S68" s="89"/>
      <c r="T68" s="186">
        <f>SUMIFS($W68:$AV68,$W$2:$AV$2,T$2)</f>
        <v>0</v>
      </c>
      <c r="U68" s="89"/>
      <c r="V68" s="89"/>
      <c r="W68" s="119" t="s">
        <v>1</v>
      </c>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94"/>
      <c r="AW68" s="89"/>
    </row>
    <row r="69" spans="1:49" s="95" customFormat="1" x14ac:dyDescent="0.25">
      <c r="A69" s="89"/>
      <c r="B69" s="89"/>
      <c r="C69" s="89"/>
      <c r="D69" s="89"/>
      <c r="E69" s="179" t="str">
        <f>E13</f>
        <v>Объект-1</v>
      </c>
      <c r="F69" s="89"/>
      <c r="G69" s="178" t="str">
        <f>G13</f>
        <v>Заказчик-1</v>
      </c>
      <c r="H69" s="89"/>
      <c r="I69" s="181" t="str">
        <f>I68</f>
        <v>Подрядчик-4</v>
      </c>
      <c r="J69" s="4"/>
      <c r="K69" s="181" t="str">
        <f>K68</f>
        <v>Подрядчик-4-Работы-2</v>
      </c>
      <c r="L69" s="4"/>
      <c r="M69" s="184" t="str">
        <f>KPI!$E$205</f>
        <v>стоимость подрядных работ за ед.изм.</v>
      </c>
      <c r="N69" s="258"/>
      <c r="O69" s="89"/>
      <c r="P69" s="189" t="str">
        <f>IF(M69="","",INDEX(KPI!$H:$H,SUMIFS(KPI!$C:$C,KPI!$E:$E,M69)))</f>
        <v>руб.</v>
      </c>
      <c r="Q69" s="89"/>
      <c r="R69" s="187">
        <f>IF(R68=0,0,R70*1000/R68)</f>
        <v>0</v>
      </c>
      <c r="S69" s="89"/>
      <c r="T69" s="187">
        <f>IF(T68=0,0,T70*1000/T68)</f>
        <v>0</v>
      </c>
      <c r="U69" s="89"/>
      <c r="V69" s="89"/>
      <c r="W69" s="119" t="s">
        <v>1</v>
      </c>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94"/>
      <c r="AW69" s="89"/>
    </row>
    <row r="70" spans="1:49" s="5" customFormat="1" x14ac:dyDescent="0.25">
      <c r="A70" s="4"/>
      <c r="B70" s="4"/>
      <c r="C70" s="4"/>
      <c r="D70" s="4"/>
      <c r="E70" s="197" t="str">
        <f>E13</f>
        <v>Объект-1</v>
      </c>
      <c r="F70" s="4"/>
      <c r="G70" s="198" t="str">
        <f>G13</f>
        <v>Заказчик-1</v>
      </c>
      <c r="H70" s="4"/>
      <c r="I70" s="198" t="str">
        <f>I68</f>
        <v>Подрядчик-4</v>
      </c>
      <c r="J70" s="4"/>
      <c r="K70" s="198" t="str">
        <f>K68</f>
        <v>Подрядчик-4-Работы-2</v>
      </c>
      <c r="L70" s="4"/>
      <c r="M70" s="205" t="str">
        <f>KPI!$E$151</f>
        <v>подрядные работы</v>
      </c>
      <c r="N70" s="258" t="str">
        <f>структура!$AL$29</f>
        <v>с/с</v>
      </c>
      <c r="O70" s="4"/>
      <c r="P70" s="211" t="str">
        <f>IF(M70="","",INDEX(KPI!$H:$H,SUMIFS(KPI!$C:$C,KPI!$E:$E,M70)))</f>
        <v>тыс.руб.</v>
      </c>
      <c r="Q70" s="4"/>
      <c r="R70" s="188">
        <f>SUMIFS($W70:$AV70,$W$2:$AV$2,R$2)</f>
        <v>0</v>
      </c>
      <c r="S70" s="4"/>
      <c r="T70" s="188">
        <f>SUMIFS($W70:$AV70,$W$2:$AV$2,T$2)</f>
        <v>0</v>
      </c>
      <c r="U70" s="4"/>
      <c r="V70" s="4"/>
      <c r="W70" s="49"/>
      <c r="X70" s="207">
        <f>X68*X69/1000</f>
        <v>0</v>
      </c>
      <c r="Y70" s="207">
        <f>Y68*Y69/1000</f>
        <v>0</v>
      </c>
      <c r="Z70" s="207">
        <f t="shared" ref="Z70" si="96">Z68*Z69/1000</f>
        <v>0</v>
      </c>
      <c r="AA70" s="207">
        <f t="shared" ref="AA70" si="97">AA68*AA69/1000</f>
        <v>0</v>
      </c>
      <c r="AB70" s="207">
        <f t="shared" ref="AB70" si="98">AB68*AB69/1000</f>
        <v>0</v>
      </c>
      <c r="AC70" s="207">
        <f t="shared" ref="AC70" si="99">AC68*AC69/1000</f>
        <v>0</v>
      </c>
      <c r="AD70" s="207">
        <f t="shared" ref="AD70" si="100">AD68*AD69/1000</f>
        <v>0</v>
      </c>
      <c r="AE70" s="207">
        <f t="shared" ref="AE70" si="101">AE68*AE69/1000</f>
        <v>0</v>
      </c>
      <c r="AF70" s="207">
        <f t="shared" ref="AF70" si="102">AF68*AF69/1000</f>
        <v>0</v>
      </c>
      <c r="AG70" s="207">
        <f t="shared" ref="AG70" si="103">AG68*AG69/1000</f>
        <v>0</v>
      </c>
      <c r="AH70" s="207">
        <f t="shared" ref="AH70" si="104">AH68*AH69/1000</f>
        <v>0</v>
      </c>
      <c r="AI70" s="207">
        <f t="shared" ref="AI70" si="105">AI68*AI69/1000</f>
        <v>0</v>
      </c>
      <c r="AJ70" s="207">
        <f t="shared" ref="AJ70" si="106">AJ68*AJ69/1000</f>
        <v>0</v>
      </c>
      <c r="AK70" s="207">
        <f t="shared" ref="AK70" si="107">AK68*AK69/1000</f>
        <v>0</v>
      </c>
      <c r="AL70" s="207">
        <f t="shared" ref="AL70" si="108">AL68*AL69/1000</f>
        <v>0</v>
      </c>
      <c r="AM70" s="207">
        <f t="shared" ref="AM70" si="109">AM68*AM69/1000</f>
        <v>0</v>
      </c>
      <c r="AN70" s="207">
        <f t="shared" ref="AN70" si="110">AN68*AN69/1000</f>
        <v>0</v>
      </c>
      <c r="AO70" s="207">
        <f t="shared" ref="AO70" si="111">AO68*AO69/1000</f>
        <v>0</v>
      </c>
      <c r="AP70" s="207">
        <f t="shared" ref="AP70" si="112">AP68*AP69/1000</f>
        <v>0</v>
      </c>
      <c r="AQ70" s="207">
        <f t="shared" ref="AQ70" si="113">AQ68*AQ69/1000</f>
        <v>0</v>
      </c>
      <c r="AR70" s="207">
        <f t="shared" ref="AR70" si="114">AR68*AR69/1000</f>
        <v>0</v>
      </c>
      <c r="AS70" s="207">
        <f t="shared" ref="AS70" si="115">AS68*AS69/1000</f>
        <v>0</v>
      </c>
      <c r="AT70" s="207">
        <f t="shared" ref="AT70" si="116">AT68*AT69/1000</f>
        <v>0</v>
      </c>
      <c r="AU70" s="207">
        <f t="shared" ref="AU70" si="117">AU68*AU69/1000</f>
        <v>0</v>
      </c>
      <c r="AV70" s="43"/>
      <c r="AW70" s="4"/>
    </row>
    <row r="71" spans="1:49" s="95" customFormat="1" x14ac:dyDescent="0.25">
      <c r="A71" s="89"/>
      <c r="B71" s="89"/>
      <c r="C71" s="89"/>
      <c r="D71" s="89"/>
      <c r="E71" s="179" t="str">
        <f>E13</f>
        <v>Объект-1</v>
      </c>
      <c r="F71" s="89"/>
      <c r="G71" s="178" t="str">
        <f>G13</f>
        <v>Заказчик-1</v>
      </c>
      <c r="H71" s="89"/>
      <c r="I71" s="181" t="str">
        <f>I68</f>
        <v>Подрядчик-4</v>
      </c>
      <c r="J71" s="4"/>
      <c r="K71" s="181" t="str">
        <f>K68</f>
        <v>Подрядчик-4-Работы-2</v>
      </c>
      <c r="L71" s="4"/>
      <c r="M71" s="202" t="str">
        <f>KPI!$E$35</f>
        <v>оборачив-ть работ в себестоимости</v>
      </c>
      <c r="N71" s="259"/>
      <c r="O71" s="22" t="s">
        <v>1</v>
      </c>
      <c r="P71" s="79"/>
      <c r="Q71" s="203"/>
      <c r="R71" s="204" t="str">
        <f>IF(M71="","",INDEX(KPI!$H:$H,SUMIFS(KPI!$C:$C,KPI!$E:$E,M71)))</f>
        <v>мес</v>
      </c>
      <c r="S71" s="203"/>
      <c r="T71" s="204"/>
      <c r="U71" s="203"/>
      <c r="V71" s="203"/>
      <c r="W71" s="116"/>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94"/>
      <c r="AW71" s="89"/>
    </row>
    <row r="72" spans="1:49" s="5" customFormat="1" x14ac:dyDescent="0.25">
      <c r="A72" s="4"/>
      <c r="B72" s="4"/>
      <c r="C72" s="4"/>
      <c r="D72" s="4"/>
      <c r="E72" s="197" t="str">
        <f>E13</f>
        <v>Объект-1</v>
      </c>
      <c r="F72" s="4"/>
      <c r="G72" s="198" t="str">
        <f>G13</f>
        <v>Заказчик-1</v>
      </c>
      <c r="H72" s="4"/>
      <c r="I72" s="198" t="str">
        <f>I68</f>
        <v>Подрядчик-4</v>
      </c>
      <c r="J72" s="4"/>
      <c r="K72" s="198" t="str">
        <f>K68</f>
        <v>Подрядчик-4-Работы-2</v>
      </c>
      <c r="L72" s="4"/>
      <c r="M72" s="208" t="str">
        <f>KPI!$E$36</f>
        <v>подрядные строительно-монтажные работы</v>
      </c>
      <c r="N72" s="259" t="str">
        <f>структура!$AL$15</f>
        <v>НДС(-)</v>
      </c>
      <c r="O72" s="209"/>
      <c r="P72" s="210" t="str">
        <f>IF(M72="","",INDEX(KPI!$H:$H,SUMIFS(KPI!$C:$C,KPI!$E:$E,M72)))</f>
        <v>тыс.руб.</v>
      </c>
      <c r="Q72" s="209"/>
      <c r="R72" s="123">
        <f>SUMIFS($W72:$AV72,$W$2:$AV$2,R$2)</f>
        <v>0</v>
      </c>
      <c r="S72" s="209"/>
      <c r="T72" s="123">
        <f>SUMIFS($W72:$AV72,$W$2:$AV$2,T$2)</f>
        <v>0</v>
      </c>
      <c r="U72" s="209"/>
      <c r="V72" s="209"/>
      <c r="W72" s="49"/>
      <c r="X72" s="207">
        <f t="shared" ref="X72:AU72" si="118">IF(X$7="",0,IF(X$1=1,SUMIFS(70:70,$1:$1,"&gt;="&amp;1,$1:$1,"&lt;="&amp;INT($P71))+($P71-INT($P71))*SUMIFS(70:70,$1:$1,INT($P71)+1),0)+($P71-INT($P71))*SUMIFS(70:70,$1:$1,X$1+INT($P71)+1)+(INT($P71)+1-$P71)*SUMIFS(70:70,$1:$1,X$1+INT($P71)))</f>
        <v>0</v>
      </c>
      <c r="Y72" s="207">
        <f t="shared" si="118"/>
        <v>0</v>
      </c>
      <c r="Z72" s="207">
        <f t="shared" si="118"/>
        <v>0</v>
      </c>
      <c r="AA72" s="207">
        <f t="shared" si="118"/>
        <v>0</v>
      </c>
      <c r="AB72" s="207">
        <f t="shared" si="118"/>
        <v>0</v>
      </c>
      <c r="AC72" s="207">
        <f t="shared" si="118"/>
        <v>0</v>
      </c>
      <c r="AD72" s="207">
        <f t="shared" si="118"/>
        <v>0</v>
      </c>
      <c r="AE72" s="207">
        <f t="shared" si="118"/>
        <v>0</v>
      </c>
      <c r="AF72" s="207">
        <f t="shared" si="118"/>
        <v>0</v>
      </c>
      <c r="AG72" s="207">
        <f t="shared" si="118"/>
        <v>0</v>
      </c>
      <c r="AH72" s="207">
        <f t="shared" si="118"/>
        <v>0</v>
      </c>
      <c r="AI72" s="207">
        <f t="shared" si="118"/>
        <v>0</v>
      </c>
      <c r="AJ72" s="207">
        <f t="shared" si="118"/>
        <v>0</v>
      </c>
      <c r="AK72" s="207">
        <f t="shared" si="118"/>
        <v>0</v>
      </c>
      <c r="AL72" s="207">
        <f t="shared" si="118"/>
        <v>0</v>
      </c>
      <c r="AM72" s="207">
        <f t="shared" si="118"/>
        <v>0</v>
      </c>
      <c r="AN72" s="207">
        <f t="shared" si="118"/>
        <v>0</v>
      </c>
      <c r="AO72" s="207">
        <f t="shared" si="118"/>
        <v>0</v>
      </c>
      <c r="AP72" s="207">
        <f t="shared" si="118"/>
        <v>0</v>
      </c>
      <c r="AQ72" s="207">
        <f t="shared" si="118"/>
        <v>0</v>
      </c>
      <c r="AR72" s="207">
        <f t="shared" si="118"/>
        <v>0</v>
      </c>
      <c r="AS72" s="207">
        <f t="shared" si="118"/>
        <v>0</v>
      </c>
      <c r="AT72" s="207">
        <f t="shared" si="118"/>
        <v>0</v>
      </c>
      <c r="AU72" s="207">
        <f t="shared" si="118"/>
        <v>0</v>
      </c>
      <c r="AV72" s="43"/>
      <c r="AW72" s="4"/>
    </row>
    <row r="73" spans="1:49" s="95" customFormat="1" x14ac:dyDescent="0.25">
      <c r="A73" s="89"/>
      <c r="B73" s="89"/>
      <c r="C73" s="89"/>
      <c r="D73" s="89"/>
      <c r="E73" s="194" t="str">
        <f>E13</f>
        <v>Объект-1</v>
      </c>
      <c r="F73" s="89"/>
      <c r="G73" s="195" t="str">
        <f>G13</f>
        <v>Заказчик-1</v>
      </c>
      <c r="H73" s="89"/>
      <c r="I73" s="195" t="str">
        <f>I68</f>
        <v>Подрядчик-4</v>
      </c>
      <c r="J73" s="89"/>
      <c r="K73" s="195" t="str">
        <f>K68</f>
        <v>Подрядчик-4-Работы-2</v>
      </c>
      <c r="L73" s="89"/>
      <c r="M73" s="221" t="str">
        <f>KPI!$E$60</f>
        <v>отток ДС на авансы по подрядным работам</v>
      </c>
      <c r="N73" s="259"/>
      <c r="O73" s="203"/>
      <c r="P73" s="222" t="str">
        <f>IF(M73="","",INDEX(KPI!$H:$H,SUMIFS(KPI!$C:$C,KPI!$E:$E,M73)))</f>
        <v>тыс.руб.</v>
      </c>
      <c r="Q73" s="203"/>
      <c r="R73" s="223">
        <f>SUMIFS($W73:$AV73,$W$2:$AV$2,R$2)</f>
        <v>0</v>
      </c>
      <c r="S73" s="203"/>
      <c r="T73" s="223">
        <f>SUMIFS($W73:$AV73,$W$2:$AV$2,T$2)</f>
        <v>0</v>
      </c>
      <c r="U73" s="203"/>
      <c r="V73" s="203"/>
      <c r="W73" s="116"/>
      <c r="X73" s="225">
        <f>IF(X$7="",0,IF(X$1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X$1+INT(SUMIFS(структура!$AA:$AA,структура!$W:$W,$I73))+1)+(INT(SUMIFS(структура!$AA:$AA,структура!$W:$W,$I73))+1-SUMIFS(структура!$AA:$AA,структура!$W:$W,$I73))*SUMIFS(структура!$Z:$Z,структура!$W:$W,$I73)*SUMIFS(72:72,$1:$1,X$1+INT(SUMIFS(структура!$AA:$AA,структура!$W:$W,$I73))))</f>
        <v>0</v>
      </c>
      <c r="Y73" s="225">
        <f>IF(Y$7="",0,IF(Y$1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Y$1+INT(SUMIFS(структура!$AA:$AA,структура!$W:$W,$I73))+1)+(INT(SUMIFS(структура!$AA:$AA,структура!$W:$W,$I73))+1-SUMIFS(структура!$AA:$AA,структура!$W:$W,$I73))*SUMIFS(структура!$Z:$Z,структура!$W:$W,$I73)*SUMIFS(72:72,$1:$1,Y$1+INT(SUMIFS(структура!$AA:$AA,структура!$W:$W,$I73))))</f>
        <v>0</v>
      </c>
      <c r="Z73" s="225">
        <f>IF(Z$7="",0,IF(Z$1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Z$1+INT(SUMIFS(структура!$AA:$AA,структура!$W:$W,$I73))+1)+(INT(SUMIFS(структура!$AA:$AA,структура!$W:$W,$I73))+1-SUMIFS(структура!$AA:$AA,структура!$W:$W,$I73))*SUMIFS(структура!$Z:$Z,структура!$W:$W,$I73)*SUMIFS(72:72,$1:$1,Z$1+INT(SUMIFS(структура!$AA:$AA,структура!$W:$W,$I73))))</f>
        <v>0</v>
      </c>
      <c r="AA73" s="225">
        <f>IF(AA$7="",0,IF(AA$1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A$1+INT(SUMIFS(структура!$AA:$AA,структура!$W:$W,$I73))+1)+(INT(SUMIFS(структура!$AA:$AA,структура!$W:$W,$I73))+1-SUMIFS(структура!$AA:$AA,структура!$W:$W,$I73))*SUMIFS(структура!$Z:$Z,структура!$W:$W,$I73)*SUMIFS(72:72,$1:$1,AA$1+INT(SUMIFS(структура!$AA:$AA,структура!$W:$W,$I73))))</f>
        <v>0</v>
      </c>
      <c r="AB73" s="225">
        <f>IF(AB$7="",0,IF(AB$1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B$1+INT(SUMIFS(структура!$AA:$AA,структура!$W:$W,$I73))+1)+(INT(SUMIFS(структура!$AA:$AA,структура!$W:$W,$I73))+1-SUMIFS(структура!$AA:$AA,структура!$W:$W,$I73))*SUMIFS(структура!$Z:$Z,структура!$W:$W,$I73)*SUMIFS(72:72,$1:$1,AB$1+INT(SUMIFS(структура!$AA:$AA,структура!$W:$W,$I73))))</f>
        <v>0</v>
      </c>
      <c r="AC73" s="225">
        <f>IF(AC$7="",0,IF(AC$1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C$1+INT(SUMIFS(структура!$AA:$AA,структура!$W:$W,$I73))+1)+(INT(SUMIFS(структура!$AA:$AA,структура!$W:$W,$I73))+1-SUMIFS(структура!$AA:$AA,структура!$W:$W,$I73))*SUMIFS(структура!$Z:$Z,структура!$W:$W,$I73)*SUMIFS(72:72,$1:$1,AC$1+INT(SUMIFS(структура!$AA:$AA,структура!$W:$W,$I73))))</f>
        <v>0</v>
      </c>
      <c r="AD73" s="225">
        <f>IF(AD$7="",0,IF(AD$1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D$1+INT(SUMIFS(структура!$AA:$AA,структура!$W:$W,$I73))+1)+(INT(SUMIFS(структура!$AA:$AA,структура!$W:$W,$I73))+1-SUMIFS(структура!$AA:$AA,структура!$W:$W,$I73))*SUMIFS(структура!$Z:$Z,структура!$W:$W,$I73)*SUMIFS(72:72,$1:$1,AD$1+INT(SUMIFS(структура!$AA:$AA,структура!$W:$W,$I73))))</f>
        <v>0</v>
      </c>
      <c r="AE73" s="225">
        <f>IF(AE$7="",0,IF(AE$1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E$1+INT(SUMIFS(структура!$AA:$AA,структура!$W:$W,$I73))+1)+(INT(SUMIFS(структура!$AA:$AA,структура!$W:$W,$I73))+1-SUMIFS(структура!$AA:$AA,структура!$W:$W,$I73))*SUMIFS(структура!$Z:$Z,структура!$W:$W,$I73)*SUMIFS(72:72,$1:$1,AE$1+INT(SUMIFS(структура!$AA:$AA,структура!$W:$W,$I73))))</f>
        <v>0</v>
      </c>
      <c r="AF73" s="225">
        <f>IF(AF$7="",0,IF(AF$1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F$1+INT(SUMIFS(структура!$AA:$AA,структура!$W:$W,$I73))+1)+(INT(SUMIFS(структура!$AA:$AA,структура!$W:$W,$I73))+1-SUMIFS(структура!$AA:$AA,структура!$W:$W,$I73))*SUMIFS(структура!$Z:$Z,структура!$W:$W,$I73)*SUMIFS(72:72,$1:$1,AF$1+INT(SUMIFS(структура!$AA:$AA,структура!$W:$W,$I73))))</f>
        <v>0</v>
      </c>
      <c r="AG73" s="225">
        <f>IF(AG$7="",0,IF(AG$1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G$1+INT(SUMIFS(структура!$AA:$AA,структура!$W:$W,$I73))+1)+(INT(SUMIFS(структура!$AA:$AA,структура!$W:$W,$I73))+1-SUMIFS(структура!$AA:$AA,структура!$W:$W,$I73))*SUMIFS(структура!$Z:$Z,структура!$W:$W,$I73)*SUMIFS(72:72,$1:$1,AG$1+INT(SUMIFS(структура!$AA:$AA,структура!$W:$W,$I73))))</f>
        <v>0</v>
      </c>
      <c r="AH73" s="225">
        <f>IF(AH$7="",0,IF(AH$1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H$1+INT(SUMIFS(структура!$AA:$AA,структура!$W:$W,$I73))+1)+(INT(SUMIFS(структура!$AA:$AA,структура!$W:$W,$I73))+1-SUMIFS(структура!$AA:$AA,структура!$W:$W,$I73))*SUMIFS(структура!$Z:$Z,структура!$W:$W,$I73)*SUMIFS(72:72,$1:$1,AH$1+INT(SUMIFS(структура!$AA:$AA,структура!$W:$W,$I73))))</f>
        <v>0</v>
      </c>
      <c r="AI73" s="225">
        <f>IF(AI$7="",0,IF(AI$1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I$1+INT(SUMIFS(структура!$AA:$AA,структура!$W:$W,$I73))+1)+(INT(SUMIFS(структура!$AA:$AA,структура!$W:$W,$I73))+1-SUMIFS(структура!$AA:$AA,структура!$W:$W,$I73))*SUMIFS(структура!$Z:$Z,структура!$W:$W,$I73)*SUMIFS(72:72,$1:$1,AI$1+INT(SUMIFS(структура!$AA:$AA,структура!$W:$W,$I73))))</f>
        <v>0</v>
      </c>
      <c r="AJ73" s="225">
        <f>IF(AJ$7="",0,IF(AJ$1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J$1+INT(SUMIFS(структура!$AA:$AA,структура!$W:$W,$I73))+1)+(INT(SUMIFS(структура!$AA:$AA,структура!$W:$W,$I73))+1-SUMIFS(структура!$AA:$AA,структура!$W:$W,$I73))*SUMIFS(структура!$Z:$Z,структура!$W:$W,$I73)*SUMIFS(72:72,$1:$1,AJ$1+INT(SUMIFS(структура!$AA:$AA,структура!$W:$W,$I73))))</f>
        <v>0</v>
      </c>
      <c r="AK73" s="225">
        <f>IF(AK$7="",0,IF(AK$1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K$1+INT(SUMIFS(структура!$AA:$AA,структура!$W:$W,$I73))+1)+(INT(SUMIFS(структура!$AA:$AA,структура!$W:$W,$I73))+1-SUMIFS(структура!$AA:$AA,структура!$W:$W,$I73))*SUMIFS(структура!$Z:$Z,структура!$W:$W,$I73)*SUMIFS(72:72,$1:$1,AK$1+INT(SUMIFS(структура!$AA:$AA,структура!$W:$W,$I73))))</f>
        <v>0</v>
      </c>
      <c r="AL73" s="225">
        <f>IF(AL$7="",0,IF(AL$1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L$1+INT(SUMIFS(структура!$AA:$AA,структура!$W:$W,$I73))+1)+(INT(SUMIFS(структура!$AA:$AA,структура!$W:$W,$I73))+1-SUMIFS(структура!$AA:$AA,структура!$W:$W,$I73))*SUMIFS(структура!$Z:$Z,структура!$W:$W,$I73)*SUMIFS(72:72,$1:$1,AL$1+INT(SUMIFS(структура!$AA:$AA,структура!$W:$W,$I73))))</f>
        <v>0</v>
      </c>
      <c r="AM73" s="225">
        <f>IF(AM$7="",0,IF(AM$1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M$1+INT(SUMIFS(структура!$AA:$AA,структура!$W:$W,$I73))+1)+(INT(SUMIFS(структура!$AA:$AA,структура!$W:$W,$I73))+1-SUMIFS(структура!$AA:$AA,структура!$W:$W,$I73))*SUMIFS(структура!$Z:$Z,структура!$W:$W,$I73)*SUMIFS(72:72,$1:$1,AM$1+INT(SUMIFS(структура!$AA:$AA,структура!$W:$W,$I73))))</f>
        <v>0</v>
      </c>
      <c r="AN73" s="225">
        <f>IF(AN$7="",0,IF(AN$1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N$1+INT(SUMIFS(структура!$AA:$AA,структура!$W:$W,$I73))+1)+(INT(SUMIFS(структура!$AA:$AA,структура!$W:$W,$I73))+1-SUMIFS(структура!$AA:$AA,структура!$W:$W,$I73))*SUMIFS(структура!$Z:$Z,структура!$W:$W,$I73)*SUMIFS(72:72,$1:$1,AN$1+INT(SUMIFS(структура!$AA:$AA,структура!$W:$W,$I73))))</f>
        <v>0</v>
      </c>
      <c r="AO73" s="225">
        <f>IF(AO$7="",0,IF(AO$1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O$1+INT(SUMIFS(структура!$AA:$AA,структура!$W:$W,$I73))+1)+(INT(SUMIFS(структура!$AA:$AA,структура!$W:$W,$I73))+1-SUMIFS(структура!$AA:$AA,структура!$W:$W,$I73))*SUMIFS(структура!$Z:$Z,структура!$W:$W,$I73)*SUMIFS(72:72,$1:$1,AO$1+INT(SUMIFS(структура!$AA:$AA,структура!$W:$W,$I73))))</f>
        <v>0</v>
      </c>
      <c r="AP73" s="225">
        <f>IF(AP$7="",0,IF(AP$1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P$1+INT(SUMIFS(структура!$AA:$AA,структура!$W:$W,$I73))+1)+(INT(SUMIFS(структура!$AA:$AA,структура!$W:$W,$I73))+1-SUMIFS(структура!$AA:$AA,структура!$W:$W,$I73))*SUMIFS(структура!$Z:$Z,структура!$W:$W,$I73)*SUMIFS(72:72,$1:$1,AP$1+INT(SUMIFS(структура!$AA:$AA,структура!$W:$W,$I73))))</f>
        <v>0</v>
      </c>
      <c r="AQ73" s="225">
        <f>IF(AQ$7="",0,IF(AQ$1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Q$1+INT(SUMIFS(структура!$AA:$AA,структура!$W:$W,$I73))+1)+(INT(SUMIFS(структура!$AA:$AA,структура!$W:$W,$I73))+1-SUMIFS(структура!$AA:$AA,структура!$W:$W,$I73))*SUMIFS(структура!$Z:$Z,структура!$W:$W,$I73)*SUMIFS(72:72,$1:$1,AQ$1+INT(SUMIFS(структура!$AA:$AA,структура!$W:$W,$I73))))</f>
        <v>0</v>
      </c>
      <c r="AR73" s="225">
        <f>IF(AR$7="",0,IF(AR$1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R$1+INT(SUMIFS(структура!$AA:$AA,структура!$W:$W,$I73))+1)+(INT(SUMIFS(структура!$AA:$AA,структура!$W:$W,$I73))+1-SUMIFS(структура!$AA:$AA,структура!$W:$W,$I73))*SUMIFS(структура!$Z:$Z,структура!$W:$W,$I73)*SUMIFS(72:72,$1:$1,AR$1+INT(SUMIFS(структура!$AA:$AA,структура!$W:$W,$I73))))</f>
        <v>0</v>
      </c>
      <c r="AS73" s="225">
        <f>IF(AS$7="",0,IF(AS$1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S$1+INT(SUMIFS(структура!$AA:$AA,структура!$W:$W,$I73))+1)+(INT(SUMIFS(структура!$AA:$AA,структура!$W:$W,$I73))+1-SUMIFS(структура!$AA:$AA,структура!$W:$W,$I73))*SUMIFS(структура!$Z:$Z,структура!$W:$W,$I73)*SUMIFS(72:72,$1:$1,AS$1+INT(SUMIFS(структура!$AA:$AA,структура!$W:$W,$I73))))</f>
        <v>0</v>
      </c>
      <c r="AT73" s="225">
        <f>IF(AT$7="",0,IF(AT$1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T$1+INT(SUMIFS(структура!$AA:$AA,структура!$W:$W,$I73))+1)+(INT(SUMIFS(структура!$AA:$AA,структура!$W:$W,$I73))+1-SUMIFS(структура!$AA:$AA,структура!$W:$W,$I73))*SUMIFS(структура!$Z:$Z,структура!$W:$W,$I73)*SUMIFS(72:72,$1:$1,AT$1+INT(SUMIFS(структура!$AA:$AA,структура!$W:$W,$I73))))</f>
        <v>0</v>
      </c>
      <c r="AU73" s="225">
        <f>IF(AU$7="",0,IF(AU$1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U$1+INT(SUMIFS(структура!$AA:$AA,структура!$W:$W,$I73))+1)+(INT(SUMIFS(структура!$AA:$AA,структура!$W:$W,$I73))+1-SUMIFS(структура!$AA:$AA,структура!$W:$W,$I73))*SUMIFS(структура!$Z:$Z,структура!$W:$W,$I73)*SUMIFS(72:72,$1:$1,AU$1+INT(SUMIFS(структура!$AA:$AA,структура!$W:$W,$I73))))</f>
        <v>0</v>
      </c>
      <c r="AV73" s="94"/>
      <c r="AW73" s="89"/>
    </row>
    <row r="74" spans="1:49" s="95" customFormat="1" x14ac:dyDescent="0.25">
      <c r="A74" s="89"/>
      <c r="B74" s="89"/>
      <c r="C74" s="89"/>
      <c r="D74" s="89"/>
      <c r="E74" s="194" t="str">
        <f>E13</f>
        <v>Объект-1</v>
      </c>
      <c r="F74" s="89"/>
      <c r="G74" s="195" t="str">
        <f>G13</f>
        <v>Заказчик-1</v>
      </c>
      <c r="H74" s="89"/>
      <c r="I74" s="195" t="str">
        <f>I68</f>
        <v>Подрядчик-4</v>
      </c>
      <c r="J74" s="89"/>
      <c r="K74" s="195" t="str">
        <f>K68</f>
        <v>Подрядчик-4-Работы-2</v>
      </c>
      <c r="L74" s="89"/>
      <c r="M74" s="185" t="str">
        <f>KPI!$E$64</f>
        <v>отток ДС на расчет по подрядным работам</v>
      </c>
      <c r="N74" s="259"/>
      <c r="O74" s="203"/>
      <c r="P74" s="190" t="str">
        <f>IF(M74="","",INDEX(KPI!$H:$H,SUMIFS(KPI!$C:$C,KPI!$E:$E,M74)))</f>
        <v>тыс.руб.</v>
      </c>
      <c r="Q74" s="203"/>
      <c r="R74" s="224">
        <f>SUMIFS($W74:$AV74,$W$2:$AV$2,R$2)</f>
        <v>0</v>
      </c>
      <c r="S74" s="203"/>
      <c r="T74" s="224">
        <f>SUMIFS($W74:$AV74,$W$2:$AV$2,T$2)</f>
        <v>0</v>
      </c>
      <c r="U74" s="203"/>
      <c r="V74" s="203"/>
      <c r="W74" s="116"/>
      <c r="X74" s="226">
        <f>IF(X$7="",0,IF(X$1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X$1+INT(-SUMIFS(структура!$AC:$AC,структура!$W:$W,$I74))+1)+(INT(-SUMIFS(структура!$AC:$AC,структура!$W:$W,$I74))+1+SUMIFS(структура!$AC:$AC,структура!$W:$W,$I74))*SUMIFS(структура!$AB:$AB,структура!$W:$W,$I74)*SUMIFS(72:72,$1:$1,X$1+INT(-SUMIFS(структура!$AC:$AC,структура!$W:$W,$I74))))</f>
        <v>0</v>
      </c>
      <c r="Y74" s="226">
        <f>IF(Y$7="",0,IF(Y$1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Y$1+INT(-SUMIFS(структура!$AC:$AC,структура!$W:$W,$I74))+1)+(INT(-SUMIFS(структура!$AC:$AC,структура!$W:$W,$I74))+1+SUMIFS(структура!$AC:$AC,структура!$W:$W,$I74))*SUMIFS(структура!$AB:$AB,структура!$W:$W,$I74)*SUMIFS(72:72,$1:$1,Y$1+INT(-SUMIFS(структура!$AC:$AC,структура!$W:$W,$I74))))</f>
        <v>0</v>
      </c>
      <c r="Z74" s="226">
        <f>IF(Z$7="",0,IF(Z$1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Z$1+INT(-SUMIFS(структура!$AC:$AC,структура!$W:$W,$I74))+1)+(INT(-SUMIFS(структура!$AC:$AC,структура!$W:$W,$I74))+1+SUMIFS(структура!$AC:$AC,структура!$W:$W,$I74))*SUMIFS(структура!$AB:$AB,структура!$W:$W,$I74)*SUMIFS(72:72,$1:$1,Z$1+INT(-SUMIFS(структура!$AC:$AC,структура!$W:$W,$I74))))</f>
        <v>0</v>
      </c>
      <c r="AA74" s="226">
        <f>IF(AA$7="",0,IF(AA$1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A$1+INT(-SUMIFS(структура!$AC:$AC,структура!$W:$W,$I74))+1)+(INT(-SUMIFS(структура!$AC:$AC,структура!$W:$W,$I74))+1+SUMIFS(структура!$AC:$AC,структура!$W:$W,$I74))*SUMIFS(структура!$AB:$AB,структура!$W:$W,$I74)*SUMIFS(72:72,$1:$1,AA$1+INT(-SUMIFS(структура!$AC:$AC,структура!$W:$W,$I74))))</f>
        <v>0</v>
      </c>
      <c r="AB74" s="226">
        <f>IF(AB$7="",0,IF(AB$1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B$1+INT(-SUMIFS(структура!$AC:$AC,структура!$W:$W,$I74))+1)+(INT(-SUMIFS(структура!$AC:$AC,структура!$W:$W,$I74))+1+SUMIFS(структура!$AC:$AC,структура!$W:$W,$I74))*SUMIFS(структура!$AB:$AB,структура!$W:$W,$I74)*SUMIFS(72:72,$1:$1,AB$1+INT(-SUMIFS(структура!$AC:$AC,структура!$W:$W,$I74))))</f>
        <v>0</v>
      </c>
      <c r="AC74" s="226">
        <f>IF(AC$7="",0,IF(AC$1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C$1+INT(-SUMIFS(структура!$AC:$AC,структура!$W:$W,$I74))+1)+(INT(-SUMIFS(структура!$AC:$AC,структура!$W:$W,$I74))+1+SUMIFS(структура!$AC:$AC,структура!$W:$W,$I74))*SUMIFS(структура!$AB:$AB,структура!$W:$W,$I74)*SUMIFS(72:72,$1:$1,AC$1+INT(-SUMIFS(структура!$AC:$AC,структура!$W:$W,$I74))))</f>
        <v>0</v>
      </c>
      <c r="AD74" s="226">
        <f>IF(AD$7="",0,IF(AD$1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D$1+INT(-SUMIFS(структура!$AC:$AC,структура!$W:$W,$I74))+1)+(INT(-SUMIFS(структура!$AC:$AC,структура!$W:$W,$I74))+1+SUMIFS(структура!$AC:$AC,структура!$W:$W,$I74))*SUMIFS(структура!$AB:$AB,структура!$W:$W,$I74)*SUMIFS(72:72,$1:$1,AD$1+INT(-SUMIFS(структура!$AC:$AC,структура!$W:$W,$I74))))</f>
        <v>0</v>
      </c>
      <c r="AE74" s="226">
        <f>IF(AE$7="",0,IF(AE$1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E$1+INT(-SUMIFS(структура!$AC:$AC,структура!$W:$W,$I74))+1)+(INT(-SUMIFS(структура!$AC:$AC,структура!$W:$W,$I74))+1+SUMIFS(структура!$AC:$AC,структура!$W:$W,$I74))*SUMIFS(структура!$AB:$AB,структура!$W:$W,$I74)*SUMIFS(72:72,$1:$1,AE$1+INT(-SUMIFS(структура!$AC:$AC,структура!$W:$W,$I74))))</f>
        <v>0</v>
      </c>
      <c r="AF74" s="226">
        <f>IF(AF$7="",0,IF(AF$1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F$1+INT(-SUMIFS(структура!$AC:$AC,структура!$W:$W,$I74))+1)+(INT(-SUMIFS(структура!$AC:$AC,структура!$W:$W,$I74))+1+SUMIFS(структура!$AC:$AC,структура!$W:$W,$I74))*SUMIFS(структура!$AB:$AB,структура!$W:$W,$I74)*SUMIFS(72:72,$1:$1,AF$1+INT(-SUMIFS(структура!$AC:$AC,структура!$W:$W,$I74))))</f>
        <v>0</v>
      </c>
      <c r="AG74" s="226">
        <f>IF(AG$7="",0,IF(AG$1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G$1+INT(-SUMIFS(структура!$AC:$AC,структура!$W:$W,$I74))+1)+(INT(-SUMIFS(структура!$AC:$AC,структура!$W:$W,$I74))+1+SUMIFS(структура!$AC:$AC,структура!$W:$W,$I74))*SUMIFS(структура!$AB:$AB,структура!$W:$W,$I74)*SUMIFS(72:72,$1:$1,AG$1+INT(-SUMIFS(структура!$AC:$AC,структура!$W:$W,$I74))))</f>
        <v>0</v>
      </c>
      <c r="AH74" s="226">
        <f>IF(AH$7="",0,IF(AH$1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H$1+INT(-SUMIFS(структура!$AC:$AC,структура!$W:$W,$I74))+1)+(INT(-SUMIFS(структура!$AC:$AC,структура!$W:$W,$I74))+1+SUMIFS(структура!$AC:$AC,структура!$W:$W,$I74))*SUMIFS(структура!$AB:$AB,структура!$W:$W,$I74)*SUMIFS(72:72,$1:$1,AH$1+INT(-SUMIFS(структура!$AC:$AC,структура!$W:$W,$I74))))</f>
        <v>0</v>
      </c>
      <c r="AI74" s="226">
        <f>IF(AI$7="",0,IF(AI$1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I$1+INT(-SUMIFS(структура!$AC:$AC,структура!$W:$W,$I74))+1)+(INT(-SUMIFS(структура!$AC:$AC,структура!$W:$W,$I74))+1+SUMIFS(структура!$AC:$AC,структура!$W:$W,$I74))*SUMIFS(структура!$AB:$AB,структура!$W:$W,$I74)*SUMIFS(72:72,$1:$1,AI$1+INT(-SUMIFS(структура!$AC:$AC,структура!$W:$W,$I74))))</f>
        <v>0</v>
      </c>
      <c r="AJ74" s="226">
        <f>IF(AJ$7="",0,IF(AJ$1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J$1+INT(-SUMIFS(структура!$AC:$AC,структура!$W:$W,$I74))+1)+(INT(-SUMIFS(структура!$AC:$AC,структура!$W:$W,$I74))+1+SUMIFS(структура!$AC:$AC,структура!$W:$W,$I74))*SUMIFS(структура!$AB:$AB,структура!$W:$W,$I74)*SUMIFS(72:72,$1:$1,AJ$1+INT(-SUMIFS(структура!$AC:$AC,структура!$W:$W,$I74))))</f>
        <v>0</v>
      </c>
      <c r="AK74" s="226">
        <f>IF(AK$7="",0,IF(AK$1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K$1+INT(-SUMIFS(структура!$AC:$AC,структура!$W:$W,$I74))+1)+(INT(-SUMIFS(структура!$AC:$AC,структура!$W:$W,$I74))+1+SUMIFS(структура!$AC:$AC,структура!$W:$W,$I74))*SUMIFS(структура!$AB:$AB,структура!$W:$W,$I74)*SUMIFS(72:72,$1:$1,AK$1+INT(-SUMIFS(структура!$AC:$AC,структура!$W:$W,$I74))))</f>
        <v>0</v>
      </c>
      <c r="AL74" s="226">
        <f>IF(AL$7="",0,IF(AL$1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L$1+INT(-SUMIFS(структура!$AC:$AC,структура!$W:$W,$I74))+1)+(INT(-SUMIFS(структура!$AC:$AC,структура!$W:$W,$I74))+1+SUMIFS(структура!$AC:$AC,структура!$W:$W,$I74))*SUMIFS(структура!$AB:$AB,структура!$W:$W,$I74)*SUMIFS(72:72,$1:$1,AL$1+INT(-SUMIFS(структура!$AC:$AC,структура!$W:$W,$I74))))</f>
        <v>0</v>
      </c>
      <c r="AM74" s="226">
        <f>IF(AM$7="",0,IF(AM$1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M$1+INT(-SUMIFS(структура!$AC:$AC,структура!$W:$W,$I74))+1)+(INT(-SUMIFS(структура!$AC:$AC,структура!$W:$W,$I74))+1+SUMIFS(структура!$AC:$AC,структура!$W:$W,$I74))*SUMIFS(структура!$AB:$AB,структура!$W:$W,$I74)*SUMIFS(72:72,$1:$1,AM$1+INT(-SUMIFS(структура!$AC:$AC,структура!$W:$W,$I74))))</f>
        <v>0</v>
      </c>
      <c r="AN74" s="226">
        <f>IF(AN$7="",0,IF(AN$1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N$1+INT(-SUMIFS(структура!$AC:$AC,структура!$W:$W,$I74))+1)+(INT(-SUMIFS(структура!$AC:$AC,структура!$W:$W,$I74))+1+SUMIFS(структура!$AC:$AC,структура!$W:$W,$I74))*SUMIFS(структура!$AB:$AB,структура!$W:$W,$I74)*SUMIFS(72:72,$1:$1,AN$1+INT(-SUMIFS(структура!$AC:$AC,структура!$W:$W,$I74))))</f>
        <v>0</v>
      </c>
      <c r="AO74" s="226">
        <f>IF(AO$7="",0,IF(AO$1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O$1+INT(-SUMIFS(структура!$AC:$AC,структура!$W:$W,$I74))+1)+(INT(-SUMIFS(структура!$AC:$AC,структура!$W:$W,$I74))+1+SUMIFS(структура!$AC:$AC,структура!$W:$W,$I74))*SUMIFS(структура!$AB:$AB,структура!$W:$W,$I74)*SUMIFS(72:72,$1:$1,AO$1+INT(-SUMIFS(структура!$AC:$AC,структура!$W:$W,$I74))))</f>
        <v>0</v>
      </c>
      <c r="AP74" s="226">
        <f>IF(AP$7="",0,IF(AP$1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P$1+INT(-SUMIFS(структура!$AC:$AC,структура!$W:$W,$I74))+1)+(INT(-SUMIFS(структура!$AC:$AC,структура!$W:$W,$I74))+1+SUMIFS(структура!$AC:$AC,структура!$W:$W,$I74))*SUMIFS(структура!$AB:$AB,структура!$W:$W,$I74)*SUMIFS(72:72,$1:$1,AP$1+INT(-SUMIFS(структура!$AC:$AC,структура!$W:$W,$I74))))</f>
        <v>0</v>
      </c>
      <c r="AQ74" s="226">
        <f>IF(AQ$7="",0,IF(AQ$1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Q$1+INT(-SUMIFS(структура!$AC:$AC,структура!$W:$W,$I74))+1)+(INT(-SUMIFS(структура!$AC:$AC,структура!$W:$W,$I74))+1+SUMIFS(структура!$AC:$AC,структура!$W:$W,$I74))*SUMIFS(структура!$AB:$AB,структура!$W:$W,$I74)*SUMIFS(72:72,$1:$1,AQ$1+INT(-SUMIFS(структура!$AC:$AC,структура!$W:$W,$I74))))</f>
        <v>0</v>
      </c>
      <c r="AR74" s="226">
        <f>IF(AR$7="",0,IF(AR$1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R$1+INT(-SUMIFS(структура!$AC:$AC,структура!$W:$W,$I74))+1)+(INT(-SUMIFS(структура!$AC:$AC,структура!$W:$W,$I74))+1+SUMIFS(структура!$AC:$AC,структура!$W:$W,$I74))*SUMIFS(структура!$AB:$AB,структура!$W:$W,$I74)*SUMIFS(72:72,$1:$1,AR$1+INT(-SUMIFS(структура!$AC:$AC,структура!$W:$W,$I74))))</f>
        <v>0</v>
      </c>
      <c r="AS74" s="226">
        <f>IF(AS$7="",0,IF(AS$1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S$1+INT(-SUMIFS(структура!$AC:$AC,структура!$W:$W,$I74))+1)+(INT(-SUMIFS(структура!$AC:$AC,структура!$W:$W,$I74))+1+SUMIFS(структура!$AC:$AC,структура!$W:$W,$I74))*SUMIFS(структура!$AB:$AB,структура!$W:$W,$I74)*SUMIFS(72:72,$1:$1,AS$1+INT(-SUMIFS(структура!$AC:$AC,структура!$W:$W,$I74))))</f>
        <v>0</v>
      </c>
      <c r="AT74" s="226">
        <f>IF(AT$7="",0,IF(AT$1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T$1+INT(-SUMIFS(структура!$AC:$AC,структура!$W:$W,$I74))+1)+(INT(-SUMIFS(структура!$AC:$AC,структура!$W:$W,$I74))+1+SUMIFS(структура!$AC:$AC,структура!$W:$W,$I74))*SUMIFS(структура!$AB:$AB,структура!$W:$W,$I74)*SUMIFS(72:72,$1:$1,AT$1+INT(-SUMIFS(структура!$AC:$AC,структура!$W:$W,$I74))))</f>
        <v>0</v>
      </c>
      <c r="AU74" s="226">
        <f>IF(AU$7="",0,IF(AU$1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U$1+INT(-SUMIFS(структура!$AC:$AC,структура!$W:$W,$I74))+1)+(INT(-SUMIFS(структура!$AC:$AC,структура!$W:$W,$I74))+1+SUMIFS(структура!$AC:$AC,структура!$W:$W,$I74))*SUMIFS(структура!$AB:$AB,структура!$W:$W,$I74)*SUMIFS(72:72,$1:$1,AU$1+INT(-SUMIFS(структура!$AC:$AC,структура!$W:$W,$I74))))</f>
        <v>0</v>
      </c>
      <c r="AV74" s="94"/>
      <c r="AW74" s="89"/>
    </row>
    <row r="75" spans="1:49" ht="3.9" customHeight="1" x14ac:dyDescent="0.25">
      <c r="A75" s="3"/>
      <c r="B75" s="3"/>
      <c r="C75" s="3"/>
      <c r="D75" s="3"/>
      <c r="E75" s="179" t="str">
        <f>E13</f>
        <v>Объект-1</v>
      </c>
      <c r="F75" s="3"/>
      <c r="G75" s="178" t="str">
        <f>G13</f>
        <v>Заказчик-1</v>
      </c>
      <c r="H75" s="3"/>
      <c r="I75" s="169" t="str">
        <f>I68</f>
        <v>Подрядчик-4</v>
      </c>
      <c r="J75" s="89"/>
      <c r="K75" s="178" t="str">
        <f>K68</f>
        <v>Подрядчик-4-Работы-2</v>
      </c>
      <c r="L75" s="3"/>
      <c r="M75" s="8"/>
      <c r="N75" s="258"/>
      <c r="O75" s="3"/>
      <c r="P75" s="191"/>
      <c r="Q75" s="3"/>
      <c r="R75" s="8"/>
      <c r="S75" s="3"/>
      <c r="T75" s="8"/>
      <c r="U75" s="3"/>
      <c r="V75" s="3"/>
      <c r="W75" s="49"/>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41"/>
      <c r="AW75" s="3"/>
    </row>
    <row r="76" spans="1:49" s="95" customFormat="1" x14ac:dyDescent="0.25">
      <c r="A76" s="89"/>
      <c r="B76" s="89"/>
      <c r="C76" s="89"/>
      <c r="D76" s="89"/>
      <c r="E76" s="179" t="str">
        <f>E13</f>
        <v>Объект-1</v>
      </c>
      <c r="F76" s="89"/>
      <c r="G76" s="178" t="str">
        <f>G13</f>
        <v>Заказчик-1</v>
      </c>
      <c r="H76" s="89"/>
      <c r="I76" s="177" t="str">
        <f>структура!$AH$8</f>
        <v>Рабочие</v>
      </c>
      <c r="J76" s="89"/>
      <c r="K76" s="173" t="s">
        <v>427</v>
      </c>
      <c r="L76" s="20" t="s">
        <v>5</v>
      </c>
      <c r="M76" s="183" t="str">
        <f>KPI!$E$206</f>
        <v>кол-во ставок (8ч/дн) в месяц</v>
      </c>
      <c r="N76" s="258"/>
      <c r="O76" s="89"/>
      <c r="P76" s="189" t="str">
        <f>IF(M76="","",INDEX(KPI!$H:$H,SUMIFS(KPI!$C:$C,KPI!$E:$E,M76)))</f>
        <v>ставки</v>
      </c>
      <c r="Q76" s="89"/>
      <c r="R76" s="220">
        <f>SUMIFS($W76:$AV76,$W$2:$AV$2,R$2)</f>
        <v>0</v>
      </c>
      <c r="S76" s="89"/>
      <c r="T76" s="220">
        <f>SUMIFS($W76:$AV76,$W$2:$AV$2,T$2)</f>
        <v>0</v>
      </c>
      <c r="U76" s="89"/>
      <c r="V76" s="89"/>
      <c r="W76" s="119" t="s">
        <v>1</v>
      </c>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94"/>
      <c r="AW76" s="89"/>
    </row>
    <row r="77" spans="1:49" s="95" customFormat="1" x14ac:dyDescent="0.25">
      <c r="A77" s="89"/>
      <c r="B77" s="89"/>
      <c r="C77" s="89"/>
      <c r="D77" s="89"/>
      <c r="E77" s="179" t="str">
        <f>E13</f>
        <v>Объект-1</v>
      </c>
      <c r="F77" s="89"/>
      <c r="G77" s="178" t="str">
        <f>G13</f>
        <v>Заказчик-1</v>
      </c>
      <c r="H77" s="89"/>
      <c r="I77" s="181" t="str">
        <f>I76</f>
        <v>Рабочие</v>
      </c>
      <c r="J77" s="4"/>
      <c r="K77" s="173" t="s">
        <v>428</v>
      </c>
      <c r="L77" s="20" t="s">
        <v>5</v>
      </c>
      <c r="M77" s="183" t="str">
        <f>KPI!$E$206</f>
        <v>кол-во ставок (8ч/дн) в месяц</v>
      </c>
      <c r="N77" s="258"/>
      <c r="O77" s="89"/>
      <c r="P77" s="189" t="str">
        <f>IF(M77="","",INDEX(KPI!$H:$H,SUMIFS(KPI!$C:$C,KPI!$E:$E,M77)))</f>
        <v>ставки</v>
      </c>
      <c r="Q77" s="89"/>
      <c r="R77" s="220">
        <f>SUMIFS($W77:$AV77,$W$2:$AV$2,R$2)</f>
        <v>0</v>
      </c>
      <c r="S77" s="89"/>
      <c r="T77" s="220">
        <f>SUMIFS($W77:$AV77,$W$2:$AV$2,T$2)</f>
        <v>0</v>
      </c>
      <c r="U77" s="89"/>
      <c r="V77" s="89"/>
      <c r="W77" s="119" t="s">
        <v>1</v>
      </c>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94"/>
      <c r="AW77" s="89"/>
    </row>
    <row r="78" spans="1:49" s="95" customFormat="1" x14ac:dyDescent="0.25">
      <c r="A78" s="89"/>
      <c r="B78" s="89"/>
      <c r="C78" s="89"/>
      <c r="D78" s="89"/>
      <c r="E78" s="179" t="str">
        <f>E13</f>
        <v>Объект-1</v>
      </c>
      <c r="F78" s="89"/>
      <c r="G78" s="178" t="str">
        <f>G13</f>
        <v>Заказчик-1</v>
      </c>
      <c r="H78" s="89"/>
      <c r="I78" s="181" t="str">
        <f>I77</f>
        <v>Рабочие</v>
      </c>
      <c r="J78" s="4"/>
      <c r="K78" s="173" t="s">
        <v>430</v>
      </c>
      <c r="L78" s="20" t="s">
        <v>5</v>
      </c>
      <c r="M78" s="183" t="str">
        <f>KPI!$E$206</f>
        <v>кол-во ставок (8ч/дн) в месяц</v>
      </c>
      <c r="N78" s="258"/>
      <c r="O78" s="89"/>
      <c r="P78" s="189" t="str">
        <f>IF(M78="","",INDEX(KPI!$H:$H,SUMIFS(KPI!$C:$C,KPI!$E:$E,M78)))</f>
        <v>ставки</v>
      </c>
      <c r="Q78" s="89"/>
      <c r="R78" s="220">
        <f>SUMIFS($W78:$AV78,$W$2:$AV$2,R$2)</f>
        <v>0</v>
      </c>
      <c r="S78" s="89"/>
      <c r="T78" s="220">
        <f>SUMIFS($W78:$AV78,$W$2:$AV$2,T$2)</f>
        <v>0</v>
      </c>
      <c r="U78" s="89"/>
      <c r="V78" s="89"/>
      <c r="W78" s="119" t="s">
        <v>1</v>
      </c>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94"/>
      <c r="AW78" s="89"/>
    </row>
    <row r="79" spans="1:49" s="95" customFormat="1" x14ac:dyDescent="0.25">
      <c r="A79" s="89"/>
      <c r="B79" s="89"/>
      <c r="C79" s="89"/>
      <c r="D79" s="89"/>
      <c r="E79" s="179" t="str">
        <f>E13</f>
        <v>Объект-1</v>
      </c>
      <c r="F79" s="89"/>
      <c r="G79" s="178" t="str">
        <f>G13</f>
        <v>Заказчик-1</v>
      </c>
      <c r="H79" s="89"/>
      <c r="I79" s="181" t="str">
        <f>I78</f>
        <v>Рабочие</v>
      </c>
      <c r="J79" s="4"/>
      <c r="K79" s="173" t="s">
        <v>433</v>
      </c>
      <c r="L79" s="20" t="s">
        <v>5</v>
      </c>
      <c r="M79" s="183" t="str">
        <f>KPI!$E$206</f>
        <v>кол-во ставок (8ч/дн) в месяц</v>
      </c>
      <c r="N79" s="258"/>
      <c r="O79" s="89"/>
      <c r="P79" s="189" t="str">
        <f>IF(M79="","",INDEX(KPI!$H:$H,SUMIFS(KPI!$C:$C,KPI!$E:$E,M79)))</f>
        <v>ставки</v>
      </c>
      <c r="Q79" s="89"/>
      <c r="R79" s="220">
        <f>SUMIFS($W79:$AV79,$W$2:$AV$2,R$2)</f>
        <v>0</v>
      </c>
      <c r="S79" s="89"/>
      <c r="T79" s="220">
        <f>SUMIFS($W79:$AV79,$W$2:$AV$2,T$2)</f>
        <v>0</v>
      </c>
      <c r="U79" s="89"/>
      <c r="V79" s="89"/>
      <c r="W79" s="119" t="s">
        <v>1</v>
      </c>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94"/>
      <c r="AW79" s="89"/>
    </row>
    <row r="80" spans="1:49" s="95" customFormat="1" x14ac:dyDescent="0.25">
      <c r="A80" s="89"/>
      <c r="B80" s="89"/>
      <c r="C80" s="89"/>
      <c r="D80" s="89"/>
      <c r="E80" s="179" t="str">
        <f>E13</f>
        <v>Объект-1</v>
      </c>
      <c r="F80" s="89"/>
      <c r="G80" s="178" t="str">
        <f>G13</f>
        <v>Заказчик-1</v>
      </c>
      <c r="H80" s="89"/>
      <c r="I80" s="181" t="str">
        <f>I79</f>
        <v>Рабочие</v>
      </c>
      <c r="J80" s="4"/>
      <c r="K80" s="173" t="s">
        <v>438</v>
      </c>
      <c r="L80" s="20" t="s">
        <v>5</v>
      </c>
      <c r="M80" s="183" t="str">
        <f>KPI!$E$206</f>
        <v>кол-во ставок (8ч/дн) в месяц</v>
      </c>
      <c r="N80" s="258"/>
      <c r="O80" s="89"/>
      <c r="P80" s="189" t="str">
        <f>IF(M80="","",INDEX(KPI!$H:$H,SUMIFS(KPI!$C:$C,KPI!$E:$E,M80)))</f>
        <v>ставки</v>
      </c>
      <c r="Q80" s="89"/>
      <c r="R80" s="220">
        <f>SUMIFS($W80:$AV80,$W$2:$AV$2,R$2)</f>
        <v>0</v>
      </c>
      <c r="S80" s="89"/>
      <c r="T80" s="220">
        <f>SUMIFS($W80:$AV80,$W$2:$AV$2,T$2)</f>
        <v>0</v>
      </c>
      <c r="U80" s="89"/>
      <c r="V80" s="89"/>
      <c r="W80" s="119" t="s">
        <v>1</v>
      </c>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94"/>
      <c r="AW80" s="89"/>
    </row>
    <row r="81" spans="1:49" ht="3.9" customHeight="1" x14ac:dyDescent="0.25">
      <c r="A81" s="3"/>
      <c r="B81" s="3"/>
      <c r="C81" s="3"/>
      <c r="D81" s="3"/>
      <c r="E81" s="179" t="str">
        <f>E13</f>
        <v>Объект-1</v>
      </c>
      <c r="F81" s="3"/>
      <c r="G81" s="178" t="str">
        <f>G13</f>
        <v>Заказчик-1</v>
      </c>
      <c r="H81" s="3"/>
      <c r="I81" s="181" t="str">
        <f>I76</f>
        <v>Рабочие</v>
      </c>
      <c r="J81" s="4"/>
      <c r="K81" s="178"/>
      <c r="L81" s="3"/>
      <c r="M81" s="218"/>
      <c r="N81" s="258"/>
      <c r="O81" s="3"/>
      <c r="P81" s="91"/>
      <c r="Q81" s="3"/>
      <c r="R81" s="218"/>
      <c r="S81" s="3"/>
      <c r="T81" s="218"/>
      <c r="U81" s="3"/>
      <c r="V81" s="3"/>
      <c r="W81" s="4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41"/>
      <c r="AW81" s="3"/>
    </row>
    <row r="82" spans="1:49" s="95" customFormat="1" x14ac:dyDescent="0.25">
      <c r="A82" s="89"/>
      <c r="B82" s="89"/>
      <c r="C82" s="89"/>
      <c r="D82" s="89"/>
      <c r="E82" s="179" t="str">
        <f>E13</f>
        <v>Объект-1</v>
      </c>
      <c r="F82" s="89"/>
      <c r="G82" s="178" t="str">
        <f>G13</f>
        <v>Заказчик-1</v>
      </c>
      <c r="H82" s="89"/>
      <c r="I82" s="181" t="str">
        <f>I76</f>
        <v>Рабочие</v>
      </c>
      <c r="J82" s="4"/>
      <c r="K82" s="181"/>
      <c r="L82" s="4"/>
      <c r="M82" s="184" t="str">
        <f>KPI!$E$207</f>
        <v>оклад за одну ставку</v>
      </c>
      <c r="N82" s="258"/>
      <c r="O82" s="89"/>
      <c r="P82" s="189" t="str">
        <f>IF(M82="","",INDEX(KPI!$H:$H,SUMIFS(KPI!$C:$C,KPI!$E:$E,M82)))</f>
        <v>руб.</v>
      </c>
      <c r="Q82" s="89"/>
      <c r="R82" s="187">
        <f>IF(SUM(R76:R81)=0,0,R83*1000/SUM(R76:R81))</f>
        <v>0</v>
      </c>
      <c r="S82" s="89"/>
      <c r="T82" s="187">
        <f>IF(SUM(T76:T81)=0,0,T83*1000/SUM(T76:T81))</f>
        <v>0</v>
      </c>
      <c r="U82" s="89"/>
      <c r="V82" s="89"/>
      <c r="W82" s="119" t="s">
        <v>1</v>
      </c>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94"/>
      <c r="AW82" s="89"/>
    </row>
    <row r="83" spans="1:49" s="5" customFormat="1" x14ac:dyDescent="0.25">
      <c r="A83" s="4"/>
      <c r="B83" s="4"/>
      <c r="C83" s="4"/>
      <c r="D83" s="4"/>
      <c r="E83" s="197" t="str">
        <f>E13</f>
        <v>Объект-1</v>
      </c>
      <c r="F83" s="4"/>
      <c r="G83" s="198" t="str">
        <f>G13</f>
        <v>Заказчик-1</v>
      </c>
      <c r="H83" s="4"/>
      <c r="I83" s="198" t="str">
        <f>I76</f>
        <v>Рабочие</v>
      </c>
      <c r="J83" s="4"/>
      <c r="K83" s="198"/>
      <c r="L83" s="4"/>
      <c r="M83" s="205" t="str">
        <f>KPI!$E$152</f>
        <v>ФОТ</v>
      </c>
      <c r="N83" s="258" t="str">
        <f>структура!$AL$29</f>
        <v>с/с</v>
      </c>
      <c r="O83" s="4"/>
      <c r="P83" s="206" t="str">
        <f>IF(M83="","",INDEX(KPI!$H:$H,SUMIFS(KPI!$C:$C,KPI!$E:$E,M83)))</f>
        <v>тыс.руб.</v>
      </c>
      <c r="Q83" s="4"/>
      <c r="R83" s="188">
        <f>SUMIFS($W83:$AV83,$W$2:$AV$2,R$2)</f>
        <v>0</v>
      </c>
      <c r="S83" s="4"/>
      <c r="T83" s="188">
        <f>SUMIFS($W83:$AV83,$W$2:$AV$2,T$2)</f>
        <v>0</v>
      </c>
      <c r="U83" s="4"/>
      <c r="V83" s="4"/>
      <c r="W83" s="49"/>
      <c r="X83" s="207">
        <f>SUM(X76:X81)*X82/1000</f>
        <v>0</v>
      </c>
      <c r="Y83" s="207">
        <f t="shared" ref="Y83:AU83" si="119">SUM(Y76:Y81)*Y82/1000</f>
        <v>0</v>
      </c>
      <c r="Z83" s="207">
        <f t="shared" si="119"/>
        <v>0</v>
      </c>
      <c r="AA83" s="207">
        <f t="shared" si="119"/>
        <v>0</v>
      </c>
      <c r="AB83" s="207">
        <f t="shared" si="119"/>
        <v>0</v>
      </c>
      <c r="AC83" s="207">
        <f t="shared" si="119"/>
        <v>0</v>
      </c>
      <c r="AD83" s="207">
        <f t="shared" si="119"/>
        <v>0</v>
      </c>
      <c r="AE83" s="207">
        <f t="shared" si="119"/>
        <v>0</v>
      </c>
      <c r="AF83" s="207">
        <f t="shared" si="119"/>
        <v>0</v>
      </c>
      <c r="AG83" s="207">
        <f t="shared" si="119"/>
        <v>0</v>
      </c>
      <c r="AH83" s="207">
        <f t="shared" si="119"/>
        <v>0</v>
      </c>
      <c r="AI83" s="207">
        <f t="shared" si="119"/>
        <v>0</v>
      </c>
      <c r="AJ83" s="207">
        <f t="shared" si="119"/>
        <v>0</v>
      </c>
      <c r="AK83" s="207">
        <f t="shared" si="119"/>
        <v>0</v>
      </c>
      <c r="AL83" s="207">
        <f t="shared" si="119"/>
        <v>0</v>
      </c>
      <c r="AM83" s="207">
        <f t="shared" si="119"/>
        <v>0</v>
      </c>
      <c r="AN83" s="207">
        <f t="shared" si="119"/>
        <v>0</v>
      </c>
      <c r="AO83" s="207">
        <f t="shared" si="119"/>
        <v>0</v>
      </c>
      <c r="AP83" s="207">
        <f t="shared" si="119"/>
        <v>0</v>
      </c>
      <c r="AQ83" s="207">
        <f t="shared" si="119"/>
        <v>0</v>
      </c>
      <c r="AR83" s="207">
        <f t="shared" si="119"/>
        <v>0</v>
      </c>
      <c r="AS83" s="207">
        <f t="shared" si="119"/>
        <v>0</v>
      </c>
      <c r="AT83" s="207">
        <f t="shared" si="119"/>
        <v>0</v>
      </c>
      <c r="AU83" s="207">
        <f t="shared" si="119"/>
        <v>0</v>
      </c>
      <c r="AV83" s="43"/>
      <c r="AW83" s="4"/>
    </row>
    <row r="84" spans="1:49" s="95" customFormat="1" x14ac:dyDescent="0.25">
      <c r="A84" s="89"/>
      <c r="B84" s="89"/>
      <c r="C84" s="89"/>
      <c r="D84" s="89"/>
      <c r="E84" s="179" t="str">
        <f>E13</f>
        <v>Объект-1</v>
      </c>
      <c r="F84" s="89"/>
      <c r="G84" s="178" t="str">
        <f>G13</f>
        <v>Заказчик-1</v>
      </c>
      <c r="H84" s="89"/>
      <c r="I84" s="181" t="str">
        <f>I76</f>
        <v>Рабочие</v>
      </c>
      <c r="J84" s="4"/>
      <c r="K84" s="181"/>
      <c r="L84" s="4"/>
      <c r="M84" s="202" t="str">
        <f>KPI!$E$35</f>
        <v>оборачив-ть работ в себестоимости</v>
      </c>
      <c r="N84" s="259"/>
      <c r="O84" s="22" t="s">
        <v>1</v>
      </c>
      <c r="P84" s="79"/>
      <c r="Q84" s="203"/>
      <c r="R84" s="204" t="str">
        <f>IF(M84="","",INDEX(KPI!$H:$H,SUMIFS(KPI!$C:$C,KPI!$E:$E,M84)))</f>
        <v>мес</v>
      </c>
      <c r="S84" s="203"/>
      <c r="T84" s="204"/>
      <c r="U84" s="203"/>
      <c r="V84" s="203"/>
      <c r="W84" s="116"/>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94"/>
      <c r="AW84" s="89"/>
    </row>
    <row r="85" spans="1:49" s="5" customFormat="1" x14ac:dyDescent="0.25">
      <c r="A85" s="4"/>
      <c r="B85" s="4"/>
      <c r="C85" s="4"/>
      <c r="D85" s="4"/>
      <c r="E85" s="197" t="str">
        <f>E13</f>
        <v>Объект-1</v>
      </c>
      <c r="F85" s="4"/>
      <c r="G85" s="198" t="str">
        <f>G13</f>
        <v>Заказчик-1</v>
      </c>
      <c r="H85" s="4"/>
      <c r="I85" s="198" t="str">
        <f>I76</f>
        <v>Рабочие</v>
      </c>
      <c r="J85" s="4"/>
      <c r="K85" s="198"/>
      <c r="L85" s="4"/>
      <c r="M85" s="208" t="str">
        <f>KPI!$E$37</f>
        <v>ФОТ собственных строителей</v>
      </c>
      <c r="N85" s="259"/>
      <c r="O85" s="209"/>
      <c r="P85" s="210" t="str">
        <f>IF(M85="","",INDEX(KPI!$H:$H,SUMIFS(KPI!$C:$C,KPI!$E:$E,M85)))</f>
        <v>тыс.руб.</v>
      </c>
      <c r="Q85" s="209"/>
      <c r="R85" s="123">
        <f>SUMIFS($W85:$AV85,$W$2:$AV$2,R$2)</f>
        <v>0</v>
      </c>
      <c r="S85" s="209"/>
      <c r="T85" s="123">
        <f>SUMIFS($W85:$AV85,$W$2:$AV$2,T$2)</f>
        <v>0</v>
      </c>
      <c r="U85" s="209"/>
      <c r="V85" s="209"/>
      <c r="W85" s="49"/>
      <c r="X85" s="207">
        <f t="shared" ref="X85:AU85" si="120">IF(X$7="",0,IF(X$1=1,SUMIFS(83:83,$1:$1,"&gt;="&amp;1,$1:$1,"&lt;="&amp;INT($P84))+($P84-INT($P84))*SUMIFS(83:83,$1:$1,INT($P84)+1),0)+($P84-INT($P84))*SUMIFS(83:83,$1:$1,X$1+INT($P84)+1)+(INT($P84)+1-$P84)*SUMIFS(83:83,$1:$1,X$1+INT($P84)))</f>
        <v>0</v>
      </c>
      <c r="Y85" s="207">
        <f t="shared" si="120"/>
        <v>0</v>
      </c>
      <c r="Z85" s="207">
        <f t="shared" si="120"/>
        <v>0</v>
      </c>
      <c r="AA85" s="207">
        <f t="shared" si="120"/>
        <v>0</v>
      </c>
      <c r="AB85" s="207">
        <f t="shared" si="120"/>
        <v>0</v>
      </c>
      <c r="AC85" s="207">
        <f t="shared" si="120"/>
        <v>0</v>
      </c>
      <c r="AD85" s="207">
        <f t="shared" si="120"/>
        <v>0</v>
      </c>
      <c r="AE85" s="207">
        <f t="shared" si="120"/>
        <v>0</v>
      </c>
      <c r="AF85" s="207">
        <f t="shared" si="120"/>
        <v>0</v>
      </c>
      <c r="AG85" s="207">
        <f t="shared" si="120"/>
        <v>0</v>
      </c>
      <c r="AH85" s="207">
        <f t="shared" si="120"/>
        <v>0</v>
      </c>
      <c r="AI85" s="207">
        <f t="shared" si="120"/>
        <v>0</v>
      </c>
      <c r="AJ85" s="207">
        <f t="shared" si="120"/>
        <v>0</v>
      </c>
      <c r="AK85" s="207">
        <f t="shared" si="120"/>
        <v>0</v>
      </c>
      <c r="AL85" s="207">
        <f t="shared" si="120"/>
        <v>0</v>
      </c>
      <c r="AM85" s="207">
        <f t="shared" si="120"/>
        <v>0</v>
      </c>
      <c r="AN85" s="207">
        <f t="shared" si="120"/>
        <v>0</v>
      </c>
      <c r="AO85" s="207">
        <f t="shared" si="120"/>
        <v>0</v>
      </c>
      <c r="AP85" s="207">
        <f t="shared" si="120"/>
        <v>0</v>
      </c>
      <c r="AQ85" s="207">
        <f t="shared" si="120"/>
        <v>0</v>
      </c>
      <c r="AR85" s="207">
        <f t="shared" si="120"/>
        <v>0</v>
      </c>
      <c r="AS85" s="207">
        <f t="shared" si="120"/>
        <v>0</v>
      </c>
      <c r="AT85" s="207">
        <f t="shared" si="120"/>
        <v>0</v>
      </c>
      <c r="AU85" s="207">
        <f t="shared" si="120"/>
        <v>0</v>
      </c>
      <c r="AV85" s="43"/>
      <c r="AW85" s="4"/>
    </row>
    <row r="86" spans="1:49" s="95" customFormat="1" x14ac:dyDescent="0.25">
      <c r="A86" s="89"/>
      <c r="B86" s="89"/>
      <c r="C86" s="89"/>
      <c r="D86" s="89"/>
      <c r="E86" s="194" t="str">
        <f>E13</f>
        <v>Объект-1</v>
      </c>
      <c r="F86" s="89"/>
      <c r="G86" s="195" t="str">
        <f>G13</f>
        <v>Заказчик-1</v>
      </c>
      <c r="H86" s="89"/>
      <c r="I86" s="195" t="str">
        <f>I76</f>
        <v>Рабочие</v>
      </c>
      <c r="J86" s="89"/>
      <c r="K86" s="195"/>
      <c r="L86" s="89"/>
      <c r="M86" s="221" t="str">
        <f>KPI!$E$68</f>
        <v>отток ДС на авансы по ФОТ строителей</v>
      </c>
      <c r="N86" s="259"/>
      <c r="O86" s="203"/>
      <c r="P86" s="222" t="str">
        <f>IF(M86="","",INDEX(KPI!$H:$H,SUMIFS(KPI!$C:$C,KPI!$E:$E,M86)))</f>
        <v>тыс.руб.</v>
      </c>
      <c r="Q86" s="203"/>
      <c r="R86" s="223">
        <f>SUMIFS($W86:$AV86,$W$2:$AV$2,R$2)</f>
        <v>0</v>
      </c>
      <c r="S86" s="203"/>
      <c r="T86" s="223">
        <f>SUMIFS($W86:$AV86,$W$2:$AV$2,T$2)</f>
        <v>0</v>
      </c>
      <c r="U86" s="203"/>
      <c r="V86" s="203"/>
      <c r="W86" s="116"/>
      <c r="X86" s="225">
        <f>IF(X$7="",0,IF(X$1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X$1+INT(SUMIFS(структура!$AA:$AA,структура!$W:$W,$I86))+1)+(INT(SUMIFS(структура!$AA:$AA,структура!$W:$W,$I86))+1-SUMIFS(структура!$AA:$AA,структура!$W:$W,$I86))*SUMIFS(структура!$Z:$Z,структура!$W:$W,$I86)*SUMIFS(85:85,$1:$1,X$1+INT(SUMIFS(структура!$AA:$AA,структура!$W:$W,$I86))))</f>
        <v>0</v>
      </c>
      <c r="Y86" s="225">
        <f>IF(Y$7="",0,IF(Y$1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Y$1+INT(SUMIFS(структура!$AA:$AA,структура!$W:$W,$I86))+1)+(INT(SUMIFS(структура!$AA:$AA,структура!$W:$W,$I86))+1-SUMIFS(структура!$AA:$AA,структура!$W:$W,$I86))*SUMIFS(структура!$Z:$Z,структура!$W:$W,$I86)*SUMIFS(85:85,$1:$1,Y$1+INT(SUMIFS(структура!$AA:$AA,структура!$W:$W,$I86))))</f>
        <v>0</v>
      </c>
      <c r="Z86" s="225">
        <f>IF(Z$7="",0,IF(Z$1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Z$1+INT(SUMIFS(структура!$AA:$AA,структура!$W:$W,$I86))+1)+(INT(SUMIFS(структура!$AA:$AA,структура!$W:$W,$I86))+1-SUMIFS(структура!$AA:$AA,структура!$W:$W,$I86))*SUMIFS(структура!$Z:$Z,структура!$W:$W,$I86)*SUMIFS(85:85,$1:$1,Z$1+INT(SUMIFS(структура!$AA:$AA,структура!$W:$W,$I86))))</f>
        <v>0</v>
      </c>
      <c r="AA86" s="225">
        <f>IF(AA$7="",0,IF(AA$1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A$1+INT(SUMIFS(структура!$AA:$AA,структура!$W:$W,$I86))+1)+(INT(SUMIFS(структура!$AA:$AA,структура!$W:$W,$I86))+1-SUMIFS(структура!$AA:$AA,структура!$W:$W,$I86))*SUMIFS(структура!$Z:$Z,структура!$W:$W,$I86)*SUMIFS(85:85,$1:$1,AA$1+INT(SUMIFS(структура!$AA:$AA,структура!$W:$W,$I86))))</f>
        <v>0</v>
      </c>
      <c r="AB86" s="225">
        <f>IF(AB$7="",0,IF(AB$1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B$1+INT(SUMIFS(структура!$AA:$AA,структура!$W:$W,$I86))+1)+(INT(SUMIFS(структура!$AA:$AA,структура!$W:$W,$I86))+1-SUMIFS(структура!$AA:$AA,структура!$W:$W,$I86))*SUMIFS(структура!$Z:$Z,структура!$W:$W,$I86)*SUMIFS(85:85,$1:$1,AB$1+INT(SUMIFS(структура!$AA:$AA,структура!$W:$W,$I86))))</f>
        <v>0</v>
      </c>
      <c r="AC86" s="225">
        <f>IF(AC$7="",0,IF(AC$1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C$1+INT(SUMIFS(структура!$AA:$AA,структура!$W:$W,$I86))+1)+(INT(SUMIFS(структура!$AA:$AA,структура!$W:$W,$I86))+1-SUMIFS(структура!$AA:$AA,структура!$W:$W,$I86))*SUMIFS(структура!$Z:$Z,структура!$W:$W,$I86)*SUMIFS(85:85,$1:$1,AC$1+INT(SUMIFS(структура!$AA:$AA,структура!$W:$W,$I86))))</f>
        <v>0</v>
      </c>
      <c r="AD86" s="225">
        <f>IF(AD$7="",0,IF(AD$1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D$1+INT(SUMIFS(структура!$AA:$AA,структура!$W:$W,$I86))+1)+(INT(SUMIFS(структура!$AA:$AA,структура!$W:$W,$I86))+1-SUMIFS(структура!$AA:$AA,структура!$W:$W,$I86))*SUMIFS(структура!$Z:$Z,структура!$W:$W,$I86)*SUMIFS(85:85,$1:$1,AD$1+INT(SUMIFS(структура!$AA:$AA,структура!$W:$W,$I86))))</f>
        <v>0</v>
      </c>
      <c r="AE86" s="225">
        <f>IF(AE$7="",0,IF(AE$1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E$1+INT(SUMIFS(структура!$AA:$AA,структура!$W:$W,$I86))+1)+(INT(SUMIFS(структура!$AA:$AA,структура!$W:$W,$I86))+1-SUMIFS(структура!$AA:$AA,структура!$W:$W,$I86))*SUMIFS(структура!$Z:$Z,структура!$W:$W,$I86)*SUMIFS(85:85,$1:$1,AE$1+INT(SUMIFS(структура!$AA:$AA,структура!$W:$W,$I86))))</f>
        <v>0</v>
      </c>
      <c r="AF86" s="225">
        <f>IF(AF$7="",0,IF(AF$1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F$1+INT(SUMIFS(структура!$AA:$AA,структура!$W:$W,$I86))+1)+(INT(SUMIFS(структура!$AA:$AA,структура!$W:$W,$I86))+1-SUMIFS(структура!$AA:$AA,структура!$W:$W,$I86))*SUMIFS(структура!$Z:$Z,структура!$W:$W,$I86)*SUMIFS(85:85,$1:$1,AF$1+INT(SUMIFS(структура!$AA:$AA,структура!$W:$W,$I86))))</f>
        <v>0</v>
      </c>
      <c r="AG86" s="225">
        <f>IF(AG$7="",0,IF(AG$1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G$1+INT(SUMIFS(структура!$AA:$AA,структура!$W:$W,$I86))+1)+(INT(SUMIFS(структура!$AA:$AA,структура!$W:$W,$I86))+1-SUMIFS(структура!$AA:$AA,структура!$W:$W,$I86))*SUMIFS(структура!$Z:$Z,структура!$W:$W,$I86)*SUMIFS(85:85,$1:$1,AG$1+INT(SUMIFS(структура!$AA:$AA,структура!$W:$W,$I86))))</f>
        <v>0</v>
      </c>
      <c r="AH86" s="225">
        <f>IF(AH$7="",0,IF(AH$1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H$1+INT(SUMIFS(структура!$AA:$AA,структура!$W:$W,$I86))+1)+(INT(SUMIFS(структура!$AA:$AA,структура!$W:$W,$I86))+1-SUMIFS(структура!$AA:$AA,структура!$W:$W,$I86))*SUMIFS(структура!$Z:$Z,структура!$W:$W,$I86)*SUMIFS(85:85,$1:$1,AH$1+INT(SUMIFS(структура!$AA:$AA,структура!$W:$W,$I86))))</f>
        <v>0</v>
      </c>
      <c r="AI86" s="225">
        <f>IF(AI$7="",0,IF(AI$1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I$1+INT(SUMIFS(структура!$AA:$AA,структура!$W:$W,$I86))+1)+(INT(SUMIFS(структура!$AA:$AA,структура!$W:$W,$I86))+1-SUMIFS(структура!$AA:$AA,структура!$W:$W,$I86))*SUMIFS(структура!$Z:$Z,структура!$W:$W,$I86)*SUMIFS(85:85,$1:$1,AI$1+INT(SUMIFS(структура!$AA:$AA,структура!$W:$W,$I86))))</f>
        <v>0</v>
      </c>
      <c r="AJ86" s="225">
        <f>IF(AJ$7="",0,IF(AJ$1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J$1+INT(SUMIFS(структура!$AA:$AA,структура!$W:$W,$I86))+1)+(INT(SUMIFS(структура!$AA:$AA,структура!$W:$W,$I86))+1-SUMIFS(структура!$AA:$AA,структура!$W:$W,$I86))*SUMIFS(структура!$Z:$Z,структура!$W:$W,$I86)*SUMIFS(85:85,$1:$1,AJ$1+INT(SUMIFS(структура!$AA:$AA,структура!$W:$W,$I86))))</f>
        <v>0</v>
      </c>
      <c r="AK86" s="225">
        <f>IF(AK$7="",0,IF(AK$1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K$1+INT(SUMIFS(структура!$AA:$AA,структура!$W:$W,$I86))+1)+(INT(SUMIFS(структура!$AA:$AA,структура!$W:$W,$I86))+1-SUMIFS(структура!$AA:$AA,структура!$W:$W,$I86))*SUMIFS(структура!$Z:$Z,структура!$W:$W,$I86)*SUMIFS(85:85,$1:$1,AK$1+INT(SUMIFS(структура!$AA:$AA,структура!$W:$W,$I86))))</f>
        <v>0</v>
      </c>
      <c r="AL86" s="225">
        <f>IF(AL$7="",0,IF(AL$1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L$1+INT(SUMIFS(структура!$AA:$AA,структура!$W:$W,$I86))+1)+(INT(SUMIFS(структура!$AA:$AA,структура!$W:$W,$I86))+1-SUMIFS(структура!$AA:$AA,структура!$W:$W,$I86))*SUMIFS(структура!$Z:$Z,структура!$W:$W,$I86)*SUMIFS(85:85,$1:$1,AL$1+INT(SUMIFS(структура!$AA:$AA,структура!$W:$W,$I86))))</f>
        <v>0</v>
      </c>
      <c r="AM86" s="225">
        <f>IF(AM$7="",0,IF(AM$1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M$1+INT(SUMIFS(структура!$AA:$AA,структура!$W:$W,$I86))+1)+(INT(SUMIFS(структура!$AA:$AA,структура!$W:$W,$I86))+1-SUMIFS(структура!$AA:$AA,структура!$W:$W,$I86))*SUMIFS(структура!$Z:$Z,структура!$W:$W,$I86)*SUMIFS(85:85,$1:$1,AM$1+INT(SUMIFS(структура!$AA:$AA,структура!$W:$W,$I86))))</f>
        <v>0</v>
      </c>
      <c r="AN86" s="225">
        <f>IF(AN$7="",0,IF(AN$1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N$1+INT(SUMIFS(структура!$AA:$AA,структура!$W:$W,$I86))+1)+(INT(SUMIFS(структура!$AA:$AA,структура!$W:$W,$I86))+1-SUMIFS(структура!$AA:$AA,структура!$W:$W,$I86))*SUMIFS(структура!$Z:$Z,структура!$W:$W,$I86)*SUMIFS(85:85,$1:$1,AN$1+INT(SUMIFS(структура!$AA:$AA,структура!$W:$W,$I86))))</f>
        <v>0</v>
      </c>
      <c r="AO86" s="225">
        <f>IF(AO$7="",0,IF(AO$1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O$1+INT(SUMIFS(структура!$AA:$AA,структура!$W:$W,$I86))+1)+(INT(SUMIFS(структура!$AA:$AA,структура!$W:$W,$I86))+1-SUMIFS(структура!$AA:$AA,структура!$W:$W,$I86))*SUMIFS(структура!$Z:$Z,структура!$W:$W,$I86)*SUMIFS(85:85,$1:$1,AO$1+INT(SUMIFS(структура!$AA:$AA,структура!$W:$W,$I86))))</f>
        <v>0</v>
      </c>
      <c r="AP86" s="225">
        <f>IF(AP$7="",0,IF(AP$1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P$1+INT(SUMIFS(структура!$AA:$AA,структура!$W:$W,$I86))+1)+(INT(SUMIFS(структура!$AA:$AA,структура!$W:$W,$I86))+1-SUMIFS(структура!$AA:$AA,структура!$W:$W,$I86))*SUMIFS(структура!$Z:$Z,структура!$W:$W,$I86)*SUMIFS(85:85,$1:$1,AP$1+INT(SUMIFS(структура!$AA:$AA,структура!$W:$W,$I86))))</f>
        <v>0</v>
      </c>
      <c r="AQ86" s="225">
        <f>IF(AQ$7="",0,IF(AQ$1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Q$1+INT(SUMIFS(структура!$AA:$AA,структура!$W:$W,$I86))+1)+(INT(SUMIFS(структура!$AA:$AA,структура!$W:$W,$I86))+1-SUMIFS(структура!$AA:$AA,структура!$W:$W,$I86))*SUMIFS(структура!$Z:$Z,структура!$W:$W,$I86)*SUMIFS(85:85,$1:$1,AQ$1+INT(SUMIFS(структура!$AA:$AA,структура!$W:$W,$I86))))</f>
        <v>0</v>
      </c>
      <c r="AR86" s="225">
        <f>IF(AR$7="",0,IF(AR$1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R$1+INT(SUMIFS(структура!$AA:$AA,структура!$W:$W,$I86))+1)+(INT(SUMIFS(структура!$AA:$AA,структура!$W:$W,$I86))+1-SUMIFS(структура!$AA:$AA,структура!$W:$W,$I86))*SUMIFS(структура!$Z:$Z,структура!$W:$W,$I86)*SUMIFS(85:85,$1:$1,AR$1+INT(SUMIFS(структура!$AA:$AA,структура!$W:$W,$I86))))</f>
        <v>0</v>
      </c>
      <c r="AS86" s="225">
        <f>IF(AS$7="",0,IF(AS$1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S$1+INT(SUMIFS(структура!$AA:$AA,структура!$W:$W,$I86))+1)+(INT(SUMIFS(структура!$AA:$AA,структура!$W:$W,$I86))+1-SUMIFS(структура!$AA:$AA,структура!$W:$W,$I86))*SUMIFS(структура!$Z:$Z,структура!$W:$W,$I86)*SUMIFS(85:85,$1:$1,AS$1+INT(SUMIFS(структура!$AA:$AA,структура!$W:$W,$I86))))</f>
        <v>0</v>
      </c>
      <c r="AT86" s="225">
        <f>IF(AT$7="",0,IF(AT$1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T$1+INT(SUMIFS(структура!$AA:$AA,структура!$W:$W,$I86))+1)+(INT(SUMIFS(структура!$AA:$AA,структура!$W:$W,$I86))+1-SUMIFS(структура!$AA:$AA,структура!$W:$W,$I86))*SUMIFS(структура!$Z:$Z,структура!$W:$W,$I86)*SUMIFS(85:85,$1:$1,AT$1+INT(SUMIFS(структура!$AA:$AA,структура!$W:$W,$I86))))</f>
        <v>0</v>
      </c>
      <c r="AU86" s="225">
        <f>IF(AU$7="",0,IF(AU$1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U$1+INT(SUMIFS(структура!$AA:$AA,структура!$W:$W,$I86))+1)+(INT(SUMIFS(структура!$AA:$AA,структура!$W:$W,$I86))+1-SUMIFS(структура!$AA:$AA,структура!$W:$W,$I86))*SUMIFS(структура!$Z:$Z,структура!$W:$W,$I86)*SUMIFS(85:85,$1:$1,AU$1+INT(SUMIFS(структура!$AA:$AA,структура!$W:$W,$I86))))</f>
        <v>0</v>
      </c>
      <c r="AV86" s="94"/>
      <c r="AW86" s="89"/>
    </row>
    <row r="87" spans="1:49" s="95" customFormat="1" x14ac:dyDescent="0.25">
      <c r="A87" s="89"/>
      <c r="B87" s="89"/>
      <c r="C87" s="89"/>
      <c r="D87" s="89"/>
      <c r="E87" s="194" t="str">
        <f>E13</f>
        <v>Объект-1</v>
      </c>
      <c r="F87" s="89"/>
      <c r="G87" s="195" t="str">
        <f>G13</f>
        <v>Заказчик-1</v>
      </c>
      <c r="H87" s="89"/>
      <c r="I87" s="195" t="str">
        <f>I76</f>
        <v>Рабочие</v>
      </c>
      <c r="J87" s="89"/>
      <c r="K87" s="195"/>
      <c r="L87" s="89"/>
      <c r="M87" s="185" t="str">
        <f>KPI!$E$72</f>
        <v>отток ДС на расчет по ФОТ строителей</v>
      </c>
      <c r="N87" s="259"/>
      <c r="O87" s="203"/>
      <c r="P87" s="190" t="str">
        <f>IF(M87="","",INDEX(KPI!$H:$H,SUMIFS(KPI!$C:$C,KPI!$E:$E,M87)))</f>
        <v>тыс.руб.</v>
      </c>
      <c r="Q87" s="203"/>
      <c r="R87" s="224">
        <f>SUMIFS($W87:$AV87,$W$2:$AV$2,R$2)</f>
        <v>0</v>
      </c>
      <c r="S87" s="203"/>
      <c r="T87" s="224">
        <f>SUMIFS($W87:$AV87,$W$2:$AV$2,T$2)</f>
        <v>0</v>
      </c>
      <c r="U87" s="203"/>
      <c r="V87" s="203"/>
      <c r="W87" s="116"/>
      <c r="X87" s="226">
        <f>IF(X$7="",0,IF(X$1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X$1+INT(-SUMIFS(структура!$AC:$AC,структура!$W:$W,$I87))+1)+(INT(-SUMIFS(структура!$AC:$AC,структура!$W:$W,$I87))+1+SUMIFS(структура!$AC:$AC,структура!$W:$W,$I87))*SUMIFS(структура!$AB:$AB,структура!$W:$W,$I87)*SUMIFS(85:85,$1:$1,X$1+INT(-SUMIFS(структура!$AC:$AC,структура!$W:$W,$I87))))</f>
        <v>0</v>
      </c>
      <c r="Y87" s="226">
        <f>IF(Y$7="",0,IF(Y$1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Y$1+INT(-SUMIFS(структура!$AC:$AC,структура!$W:$W,$I87))+1)+(INT(-SUMIFS(структура!$AC:$AC,структура!$W:$W,$I87))+1+SUMIFS(структура!$AC:$AC,структура!$W:$W,$I87))*SUMIFS(структура!$AB:$AB,структура!$W:$W,$I87)*SUMIFS(85:85,$1:$1,Y$1+INT(-SUMIFS(структура!$AC:$AC,структура!$W:$W,$I87))))</f>
        <v>0</v>
      </c>
      <c r="Z87" s="226">
        <f>IF(Z$7="",0,IF(Z$1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Z$1+INT(-SUMIFS(структура!$AC:$AC,структура!$W:$W,$I87))+1)+(INT(-SUMIFS(структура!$AC:$AC,структура!$W:$W,$I87))+1+SUMIFS(структура!$AC:$AC,структура!$W:$W,$I87))*SUMIFS(структура!$AB:$AB,структура!$W:$W,$I87)*SUMIFS(85:85,$1:$1,Z$1+INT(-SUMIFS(структура!$AC:$AC,структура!$W:$W,$I87))))</f>
        <v>0</v>
      </c>
      <c r="AA87" s="226">
        <f>IF(AA$7="",0,IF(AA$1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A$1+INT(-SUMIFS(структура!$AC:$AC,структура!$W:$W,$I87))+1)+(INT(-SUMIFS(структура!$AC:$AC,структура!$W:$W,$I87))+1+SUMIFS(структура!$AC:$AC,структура!$W:$W,$I87))*SUMIFS(структура!$AB:$AB,структура!$W:$W,$I87)*SUMIFS(85:85,$1:$1,AA$1+INT(-SUMIFS(структура!$AC:$AC,структура!$W:$W,$I87))))</f>
        <v>0</v>
      </c>
      <c r="AB87" s="226">
        <f>IF(AB$7="",0,IF(AB$1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B$1+INT(-SUMIFS(структура!$AC:$AC,структура!$W:$W,$I87))+1)+(INT(-SUMIFS(структура!$AC:$AC,структура!$W:$W,$I87))+1+SUMIFS(структура!$AC:$AC,структура!$W:$W,$I87))*SUMIFS(структура!$AB:$AB,структура!$W:$W,$I87)*SUMIFS(85:85,$1:$1,AB$1+INT(-SUMIFS(структура!$AC:$AC,структура!$W:$W,$I87))))</f>
        <v>0</v>
      </c>
      <c r="AC87" s="226">
        <f>IF(AC$7="",0,IF(AC$1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C$1+INT(-SUMIFS(структура!$AC:$AC,структура!$W:$W,$I87))+1)+(INT(-SUMIFS(структура!$AC:$AC,структура!$W:$W,$I87))+1+SUMIFS(структура!$AC:$AC,структура!$W:$W,$I87))*SUMIFS(структура!$AB:$AB,структура!$W:$W,$I87)*SUMIFS(85:85,$1:$1,AC$1+INT(-SUMIFS(структура!$AC:$AC,структура!$W:$W,$I87))))</f>
        <v>0</v>
      </c>
      <c r="AD87" s="226">
        <f>IF(AD$7="",0,IF(AD$1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D$1+INT(-SUMIFS(структура!$AC:$AC,структура!$W:$W,$I87))+1)+(INT(-SUMIFS(структура!$AC:$AC,структура!$W:$W,$I87))+1+SUMIFS(структура!$AC:$AC,структура!$W:$W,$I87))*SUMIFS(структура!$AB:$AB,структура!$W:$W,$I87)*SUMIFS(85:85,$1:$1,AD$1+INT(-SUMIFS(структура!$AC:$AC,структура!$W:$W,$I87))))</f>
        <v>0</v>
      </c>
      <c r="AE87" s="226">
        <f>IF(AE$7="",0,IF(AE$1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E$1+INT(-SUMIFS(структура!$AC:$AC,структура!$W:$W,$I87))+1)+(INT(-SUMIFS(структура!$AC:$AC,структура!$W:$W,$I87))+1+SUMIFS(структура!$AC:$AC,структура!$W:$W,$I87))*SUMIFS(структура!$AB:$AB,структура!$W:$W,$I87)*SUMIFS(85:85,$1:$1,AE$1+INT(-SUMIFS(структура!$AC:$AC,структура!$W:$W,$I87))))</f>
        <v>0</v>
      </c>
      <c r="AF87" s="226">
        <f>IF(AF$7="",0,IF(AF$1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F$1+INT(-SUMIFS(структура!$AC:$AC,структура!$W:$W,$I87))+1)+(INT(-SUMIFS(структура!$AC:$AC,структура!$W:$W,$I87))+1+SUMIFS(структура!$AC:$AC,структура!$W:$W,$I87))*SUMIFS(структура!$AB:$AB,структура!$W:$W,$I87)*SUMIFS(85:85,$1:$1,AF$1+INT(-SUMIFS(структура!$AC:$AC,структура!$W:$W,$I87))))</f>
        <v>0</v>
      </c>
      <c r="AG87" s="226">
        <f>IF(AG$7="",0,IF(AG$1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G$1+INT(-SUMIFS(структура!$AC:$AC,структура!$W:$W,$I87))+1)+(INT(-SUMIFS(структура!$AC:$AC,структура!$W:$W,$I87))+1+SUMIFS(структура!$AC:$AC,структура!$W:$W,$I87))*SUMIFS(структура!$AB:$AB,структура!$W:$W,$I87)*SUMIFS(85:85,$1:$1,AG$1+INT(-SUMIFS(структура!$AC:$AC,структура!$W:$W,$I87))))</f>
        <v>0</v>
      </c>
      <c r="AH87" s="226">
        <f>IF(AH$7="",0,IF(AH$1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H$1+INT(-SUMIFS(структура!$AC:$AC,структура!$W:$W,$I87))+1)+(INT(-SUMIFS(структура!$AC:$AC,структура!$W:$W,$I87))+1+SUMIFS(структура!$AC:$AC,структура!$W:$W,$I87))*SUMIFS(структура!$AB:$AB,структура!$W:$W,$I87)*SUMIFS(85:85,$1:$1,AH$1+INT(-SUMIFS(структура!$AC:$AC,структура!$W:$W,$I87))))</f>
        <v>0</v>
      </c>
      <c r="AI87" s="226">
        <f>IF(AI$7="",0,IF(AI$1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I$1+INT(-SUMIFS(структура!$AC:$AC,структура!$W:$W,$I87))+1)+(INT(-SUMIFS(структура!$AC:$AC,структура!$W:$W,$I87))+1+SUMIFS(структура!$AC:$AC,структура!$W:$W,$I87))*SUMIFS(структура!$AB:$AB,структура!$W:$W,$I87)*SUMIFS(85:85,$1:$1,AI$1+INT(-SUMIFS(структура!$AC:$AC,структура!$W:$W,$I87))))</f>
        <v>0</v>
      </c>
      <c r="AJ87" s="226">
        <f>IF(AJ$7="",0,IF(AJ$1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J$1+INT(-SUMIFS(структура!$AC:$AC,структура!$W:$W,$I87))+1)+(INT(-SUMIFS(структура!$AC:$AC,структура!$W:$W,$I87))+1+SUMIFS(структура!$AC:$AC,структура!$W:$W,$I87))*SUMIFS(структура!$AB:$AB,структура!$W:$W,$I87)*SUMIFS(85:85,$1:$1,AJ$1+INT(-SUMIFS(структура!$AC:$AC,структура!$W:$W,$I87))))</f>
        <v>0</v>
      </c>
      <c r="AK87" s="226">
        <f>IF(AK$7="",0,IF(AK$1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K$1+INT(-SUMIFS(структура!$AC:$AC,структура!$W:$W,$I87))+1)+(INT(-SUMIFS(структура!$AC:$AC,структура!$W:$W,$I87))+1+SUMIFS(структура!$AC:$AC,структура!$W:$W,$I87))*SUMIFS(структура!$AB:$AB,структура!$W:$W,$I87)*SUMIFS(85:85,$1:$1,AK$1+INT(-SUMIFS(структура!$AC:$AC,структура!$W:$W,$I87))))</f>
        <v>0</v>
      </c>
      <c r="AL87" s="226">
        <f>IF(AL$7="",0,IF(AL$1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L$1+INT(-SUMIFS(структура!$AC:$AC,структура!$W:$W,$I87))+1)+(INT(-SUMIFS(структура!$AC:$AC,структура!$W:$W,$I87))+1+SUMIFS(структура!$AC:$AC,структура!$W:$W,$I87))*SUMIFS(структура!$AB:$AB,структура!$W:$W,$I87)*SUMIFS(85:85,$1:$1,AL$1+INT(-SUMIFS(структура!$AC:$AC,структура!$W:$W,$I87))))</f>
        <v>0</v>
      </c>
      <c r="AM87" s="226">
        <f>IF(AM$7="",0,IF(AM$1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M$1+INT(-SUMIFS(структура!$AC:$AC,структура!$W:$W,$I87))+1)+(INT(-SUMIFS(структура!$AC:$AC,структура!$W:$W,$I87))+1+SUMIFS(структура!$AC:$AC,структура!$W:$W,$I87))*SUMIFS(структура!$AB:$AB,структура!$W:$W,$I87)*SUMIFS(85:85,$1:$1,AM$1+INT(-SUMIFS(структура!$AC:$AC,структура!$W:$W,$I87))))</f>
        <v>0</v>
      </c>
      <c r="AN87" s="226">
        <f>IF(AN$7="",0,IF(AN$1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N$1+INT(-SUMIFS(структура!$AC:$AC,структура!$W:$W,$I87))+1)+(INT(-SUMIFS(структура!$AC:$AC,структура!$W:$W,$I87))+1+SUMIFS(структура!$AC:$AC,структура!$W:$W,$I87))*SUMIFS(структура!$AB:$AB,структура!$W:$W,$I87)*SUMIFS(85:85,$1:$1,AN$1+INT(-SUMIFS(структура!$AC:$AC,структура!$W:$W,$I87))))</f>
        <v>0</v>
      </c>
      <c r="AO87" s="226">
        <f>IF(AO$7="",0,IF(AO$1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O$1+INT(-SUMIFS(структура!$AC:$AC,структура!$W:$W,$I87))+1)+(INT(-SUMIFS(структура!$AC:$AC,структура!$W:$W,$I87))+1+SUMIFS(структура!$AC:$AC,структура!$W:$W,$I87))*SUMIFS(структура!$AB:$AB,структура!$W:$W,$I87)*SUMIFS(85:85,$1:$1,AO$1+INT(-SUMIFS(структура!$AC:$AC,структура!$W:$W,$I87))))</f>
        <v>0</v>
      </c>
      <c r="AP87" s="226">
        <f>IF(AP$7="",0,IF(AP$1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P$1+INT(-SUMIFS(структура!$AC:$AC,структура!$W:$W,$I87))+1)+(INT(-SUMIFS(структура!$AC:$AC,структура!$W:$W,$I87))+1+SUMIFS(структура!$AC:$AC,структура!$W:$W,$I87))*SUMIFS(структура!$AB:$AB,структура!$W:$W,$I87)*SUMIFS(85:85,$1:$1,AP$1+INT(-SUMIFS(структура!$AC:$AC,структура!$W:$W,$I87))))</f>
        <v>0</v>
      </c>
      <c r="AQ87" s="226">
        <f>IF(AQ$7="",0,IF(AQ$1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Q$1+INT(-SUMIFS(структура!$AC:$AC,структура!$W:$W,$I87))+1)+(INT(-SUMIFS(структура!$AC:$AC,структура!$W:$W,$I87))+1+SUMIFS(структура!$AC:$AC,структура!$W:$W,$I87))*SUMIFS(структура!$AB:$AB,структура!$W:$W,$I87)*SUMIFS(85:85,$1:$1,AQ$1+INT(-SUMIFS(структура!$AC:$AC,структура!$W:$W,$I87))))</f>
        <v>0</v>
      </c>
      <c r="AR87" s="226">
        <f>IF(AR$7="",0,IF(AR$1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R$1+INT(-SUMIFS(структура!$AC:$AC,структура!$W:$W,$I87))+1)+(INT(-SUMIFS(структура!$AC:$AC,структура!$W:$W,$I87))+1+SUMIFS(структура!$AC:$AC,структура!$W:$W,$I87))*SUMIFS(структура!$AB:$AB,структура!$W:$W,$I87)*SUMIFS(85:85,$1:$1,AR$1+INT(-SUMIFS(структура!$AC:$AC,структура!$W:$W,$I87))))</f>
        <v>0</v>
      </c>
      <c r="AS87" s="226">
        <f>IF(AS$7="",0,IF(AS$1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S$1+INT(-SUMIFS(структура!$AC:$AC,структура!$W:$W,$I87))+1)+(INT(-SUMIFS(структура!$AC:$AC,структура!$W:$W,$I87))+1+SUMIFS(структура!$AC:$AC,структура!$W:$W,$I87))*SUMIFS(структура!$AB:$AB,структура!$W:$W,$I87)*SUMIFS(85:85,$1:$1,AS$1+INT(-SUMIFS(структура!$AC:$AC,структура!$W:$W,$I87))))</f>
        <v>0</v>
      </c>
      <c r="AT87" s="226">
        <f>IF(AT$7="",0,IF(AT$1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T$1+INT(-SUMIFS(структура!$AC:$AC,структура!$W:$W,$I87))+1)+(INT(-SUMIFS(структура!$AC:$AC,структура!$W:$W,$I87))+1+SUMIFS(структура!$AC:$AC,структура!$W:$W,$I87))*SUMIFS(структура!$AB:$AB,структура!$W:$W,$I87)*SUMIFS(85:85,$1:$1,AT$1+INT(-SUMIFS(структура!$AC:$AC,структура!$W:$W,$I87))))</f>
        <v>0</v>
      </c>
      <c r="AU87" s="226">
        <f>IF(AU$7="",0,IF(AU$1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U$1+INT(-SUMIFS(структура!$AC:$AC,структура!$W:$W,$I87))+1)+(INT(-SUMIFS(структура!$AC:$AC,структура!$W:$W,$I87))+1+SUMIFS(структура!$AC:$AC,структура!$W:$W,$I87))*SUMIFS(структура!$AB:$AB,структура!$W:$W,$I87)*SUMIFS(85:85,$1:$1,AU$1+INT(-SUMIFS(структура!$AC:$AC,структура!$W:$W,$I87))))</f>
        <v>0</v>
      </c>
      <c r="AV87" s="94"/>
      <c r="AW87" s="89"/>
    </row>
    <row r="88" spans="1:49" ht="3.9" customHeight="1" x14ac:dyDescent="0.25">
      <c r="A88" s="3"/>
      <c r="B88" s="3"/>
      <c r="C88" s="3"/>
      <c r="D88" s="3"/>
      <c r="E88" s="179" t="str">
        <f>E13</f>
        <v>Объект-1</v>
      </c>
      <c r="F88" s="3"/>
      <c r="G88" s="178" t="str">
        <f>G13</f>
        <v>Заказчик-1</v>
      </c>
      <c r="H88" s="3"/>
      <c r="I88" s="195" t="str">
        <f>I76</f>
        <v>Рабочие</v>
      </c>
      <c r="J88" s="3"/>
      <c r="K88" s="178"/>
      <c r="L88" s="3"/>
      <c r="M88" s="8"/>
      <c r="N88" s="258"/>
      <c r="O88" s="3"/>
      <c r="P88" s="191"/>
      <c r="Q88" s="3"/>
      <c r="R88" s="8"/>
      <c r="S88" s="3"/>
      <c r="T88" s="8"/>
      <c r="U88" s="3"/>
      <c r="V88" s="3"/>
      <c r="W88" s="49"/>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41"/>
      <c r="AW88" s="3"/>
    </row>
    <row r="89" spans="1:49" s="95" customFormat="1" x14ac:dyDescent="0.25">
      <c r="A89" s="89"/>
      <c r="B89" s="89"/>
      <c r="C89" s="89"/>
      <c r="D89" s="89"/>
      <c r="E89" s="179" t="str">
        <f>E13</f>
        <v>Объект-1</v>
      </c>
      <c r="F89" s="89"/>
      <c r="G89" s="178" t="str">
        <f>G13</f>
        <v>Заказчик-1</v>
      </c>
      <c r="H89" s="89"/>
      <c r="I89" s="195" t="str">
        <f>I76</f>
        <v>Рабочие</v>
      </c>
      <c r="J89" s="4"/>
      <c r="K89" s="181"/>
      <c r="L89" s="4"/>
      <c r="M89" s="184" t="str">
        <f>KPI!$E$125</f>
        <v>ставка начисления соц/сборов</v>
      </c>
      <c r="N89" s="258"/>
      <c r="O89" s="22" t="s">
        <v>1</v>
      </c>
      <c r="P89" s="97"/>
      <c r="Q89" s="89"/>
      <c r="R89" s="187"/>
      <c r="S89" s="89"/>
      <c r="T89" s="187"/>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94"/>
      <c r="AW89" s="89"/>
    </row>
    <row r="90" spans="1:49" s="5" customFormat="1" x14ac:dyDescent="0.25">
      <c r="A90" s="4"/>
      <c r="B90" s="4"/>
      <c r="C90" s="4"/>
      <c r="D90" s="4"/>
      <c r="E90" s="197" t="str">
        <f>E13</f>
        <v>Объект-1</v>
      </c>
      <c r="F90" s="4"/>
      <c r="G90" s="198" t="str">
        <f>G13</f>
        <v>Заказчик-1</v>
      </c>
      <c r="H90" s="4"/>
      <c r="I90" s="195" t="str">
        <f>I76</f>
        <v>Рабочие</v>
      </c>
      <c r="J90" s="4"/>
      <c r="K90" s="198"/>
      <c r="L90" s="4"/>
      <c r="M90" s="205" t="str">
        <f>KPI!$E$153</f>
        <v>соцсборы</v>
      </c>
      <c r="N90" s="258" t="str">
        <f>структура!$AL$29</f>
        <v>с/с</v>
      </c>
      <c r="O90" s="4"/>
      <c r="P90" s="232" t="str">
        <f>IF(M90="","",INDEX(KPI!$H:$H,SUMIFS(KPI!$C:$C,KPI!$E:$E,M90)))</f>
        <v>тыс.руб.</v>
      </c>
      <c r="Q90" s="4"/>
      <c r="R90" s="188">
        <f>SUMIFS($W90:$AV90,$W$2:$AV$2,R$2)</f>
        <v>0</v>
      </c>
      <c r="S90" s="4"/>
      <c r="T90" s="188">
        <f>SUMIFS($W90:$AV90,$W$2:$AV$2,T$2)</f>
        <v>0</v>
      </c>
      <c r="U90" s="4"/>
      <c r="V90" s="4"/>
      <c r="W90" s="49"/>
      <c r="X90" s="207">
        <f>$P$89*X83</f>
        <v>0</v>
      </c>
      <c r="Y90" s="207">
        <f t="shared" ref="Y90:AU90" si="121">$P$89*Y83</f>
        <v>0</v>
      </c>
      <c r="Z90" s="207">
        <f t="shared" si="121"/>
        <v>0</v>
      </c>
      <c r="AA90" s="207">
        <f t="shared" si="121"/>
        <v>0</v>
      </c>
      <c r="AB90" s="207">
        <f t="shared" si="121"/>
        <v>0</v>
      </c>
      <c r="AC90" s="207">
        <f t="shared" si="121"/>
        <v>0</v>
      </c>
      <c r="AD90" s="207">
        <f t="shared" si="121"/>
        <v>0</v>
      </c>
      <c r="AE90" s="207">
        <f t="shared" si="121"/>
        <v>0</v>
      </c>
      <c r="AF90" s="207">
        <f t="shared" si="121"/>
        <v>0</v>
      </c>
      <c r="AG90" s="207">
        <f t="shared" si="121"/>
        <v>0</v>
      </c>
      <c r="AH90" s="207">
        <f t="shared" si="121"/>
        <v>0</v>
      </c>
      <c r="AI90" s="207">
        <f t="shared" si="121"/>
        <v>0</v>
      </c>
      <c r="AJ90" s="207">
        <f t="shared" si="121"/>
        <v>0</v>
      </c>
      <c r="AK90" s="207">
        <f t="shared" si="121"/>
        <v>0</v>
      </c>
      <c r="AL90" s="207">
        <f t="shared" si="121"/>
        <v>0</v>
      </c>
      <c r="AM90" s="207">
        <f t="shared" si="121"/>
        <v>0</v>
      </c>
      <c r="AN90" s="207">
        <f t="shared" si="121"/>
        <v>0</v>
      </c>
      <c r="AO90" s="207">
        <f t="shared" si="121"/>
        <v>0</v>
      </c>
      <c r="AP90" s="207">
        <f t="shared" si="121"/>
        <v>0</v>
      </c>
      <c r="AQ90" s="207">
        <f t="shared" si="121"/>
        <v>0</v>
      </c>
      <c r="AR90" s="207">
        <f t="shared" si="121"/>
        <v>0</v>
      </c>
      <c r="AS90" s="207">
        <f t="shared" si="121"/>
        <v>0</v>
      </c>
      <c r="AT90" s="207">
        <f t="shared" si="121"/>
        <v>0</v>
      </c>
      <c r="AU90" s="207">
        <f t="shared" si="121"/>
        <v>0</v>
      </c>
      <c r="AV90" s="43"/>
      <c r="AW90" s="4"/>
    </row>
    <row r="91" spans="1:49" s="95" customFormat="1" x14ac:dyDescent="0.25">
      <c r="A91" s="89"/>
      <c r="B91" s="89"/>
      <c r="C91" s="89"/>
      <c r="D91" s="89"/>
      <c r="E91" s="179" t="str">
        <f>E13</f>
        <v>Объект-1</v>
      </c>
      <c r="F91" s="89"/>
      <c r="G91" s="178" t="str">
        <f>G13</f>
        <v>Заказчик-1</v>
      </c>
      <c r="H91" s="89"/>
      <c r="I91" s="195" t="str">
        <f>I76</f>
        <v>Рабочие</v>
      </c>
      <c r="J91" s="4"/>
      <c r="K91" s="181"/>
      <c r="L91" s="4"/>
      <c r="M91" s="202" t="str">
        <f>KPI!$E$35</f>
        <v>оборачив-ть работ в себестоимости</v>
      </c>
      <c r="N91" s="259"/>
      <c r="O91" s="22"/>
      <c r="P91" s="233">
        <f>SUMIFS(P76:P88,$M76:$M88,$M91)</f>
        <v>0</v>
      </c>
      <c r="Q91" s="203"/>
      <c r="R91" s="204" t="str">
        <f>IF(M91="","",INDEX(KPI!$H:$H,SUMIFS(KPI!$C:$C,KPI!$E:$E,M91)))</f>
        <v>мес</v>
      </c>
      <c r="S91" s="203"/>
      <c r="T91" s="204"/>
      <c r="U91" s="203"/>
      <c r="V91" s="203"/>
      <c r="W91" s="116"/>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94"/>
      <c r="AW91" s="89"/>
    </row>
    <row r="92" spans="1:49" s="5" customFormat="1" x14ac:dyDescent="0.25">
      <c r="A92" s="4"/>
      <c r="B92" s="4"/>
      <c r="C92" s="4"/>
      <c r="D92" s="4"/>
      <c r="E92" s="197" t="str">
        <f>E13</f>
        <v>Объект-1</v>
      </c>
      <c r="F92" s="4"/>
      <c r="G92" s="198" t="str">
        <f>G13</f>
        <v>Заказчик-1</v>
      </c>
      <c r="H92" s="4"/>
      <c r="I92" s="195" t="str">
        <f>I76</f>
        <v>Рабочие</v>
      </c>
      <c r="J92" s="4"/>
      <c r="K92" s="198"/>
      <c r="L92" s="4"/>
      <c r="M92" s="208" t="str">
        <f>KPI!$E$38</f>
        <v>начисление соц/сборов по собств. строителям</v>
      </c>
      <c r="N92" s="259"/>
      <c r="O92" s="209"/>
      <c r="P92" s="210" t="str">
        <f>IF(M92="","",INDEX(KPI!$H:$H,SUMIFS(KPI!$C:$C,KPI!$E:$E,M92)))</f>
        <v>тыс.руб.</v>
      </c>
      <c r="Q92" s="209"/>
      <c r="R92" s="123">
        <f>SUMIFS($W92:$AV92,$W$2:$AV$2,R$2)</f>
        <v>0</v>
      </c>
      <c r="S92" s="209"/>
      <c r="T92" s="123">
        <f>SUMIFS($W92:$AV92,$W$2:$AV$2,T$2)</f>
        <v>0</v>
      </c>
      <c r="U92" s="209"/>
      <c r="V92" s="209"/>
      <c r="W92" s="49"/>
      <c r="X92" s="207">
        <f t="shared" ref="X92:AU92" si="122">IF(X$7="",0,IF(X$1=1,SUMIFS(90:90,$1:$1,"&gt;="&amp;1,$1:$1,"&lt;="&amp;INT($P91))+($P91-INT($P91))*SUMIFS(90:90,$1:$1,INT($P91)+1),0)+($P91-INT($P91))*SUMIFS(90:90,$1:$1,X$1+INT($P91)+1)+(INT($P91)+1-$P91)*SUMIFS(90:90,$1:$1,X$1+INT($P91)))</f>
        <v>0</v>
      </c>
      <c r="Y92" s="207">
        <f t="shared" si="122"/>
        <v>0</v>
      </c>
      <c r="Z92" s="207">
        <f t="shared" si="122"/>
        <v>0</v>
      </c>
      <c r="AA92" s="207">
        <f t="shared" si="122"/>
        <v>0</v>
      </c>
      <c r="AB92" s="207">
        <f t="shared" si="122"/>
        <v>0</v>
      </c>
      <c r="AC92" s="207">
        <f t="shared" si="122"/>
        <v>0</v>
      </c>
      <c r="AD92" s="207">
        <f t="shared" si="122"/>
        <v>0</v>
      </c>
      <c r="AE92" s="207">
        <f t="shared" si="122"/>
        <v>0</v>
      </c>
      <c r="AF92" s="207">
        <f t="shared" si="122"/>
        <v>0</v>
      </c>
      <c r="AG92" s="207">
        <f t="shared" si="122"/>
        <v>0</v>
      </c>
      <c r="AH92" s="207">
        <f t="shared" si="122"/>
        <v>0</v>
      </c>
      <c r="AI92" s="207">
        <f t="shared" si="122"/>
        <v>0</v>
      </c>
      <c r="AJ92" s="207">
        <f t="shared" si="122"/>
        <v>0</v>
      </c>
      <c r="AK92" s="207">
        <f t="shared" si="122"/>
        <v>0</v>
      </c>
      <c r="AL92" s="207">
        <f t="shared" si="122"/>
        <v>0</v>
      </c>
      <c r="AM92" s="207">
        <f t="shared" si="122"/>
        <v>0</v>
      </c>
      <c r="AN92" s="207">
        <f t="shared" si="122"/>
        <v>0</v>
      </c>
      <c r="AO92" s="207">
        <f t="shared" si="122"/>
        <v>0</v>
      </c>
      <c r="AP92" s="207">
        <f t="shared" si="122"/>
        <v>0</v>
      </c>
      <c r="AQ92" s="207">
        <f t="shared" si="122"/>
        <v>0</v>
      </c>
      <c r="AR92" s="207">
        <f t="shared" si="122"/>
        <v>0</v>
      </c>
      <c r="AS92" s="207">
        <f t="shared" si="122"/>
        <v>0</v>
      </c>
      <c r="AT92" s="207">
        <f t="shared" si="122"/>
        <v>0</v>
      </c>
      <c r="AU92" s="207">
        <f t="shared" si="122"/>
        <v>0</v>
      </c>
      <c r="AV92" s="43"/>
      <c r="AW92" s="4"/>
    </row>
    <row r="93" spans="1:49" s="95" customFormat="1" x14ac:dyDescent="0.25">
      <c r="A93" s="89"/>
      <c r="B93" s="89"/>
      <c r="C93" s="89"/>
      <c r="D93" s="89"/>
      <c r="E93" s="194" t="str">
        <f>E13</f>
        <v>Объект-1</v>
      </c>
      <c r="F93" s="89"/>
      <c r="G93" s="195" t="str">
        <f>G13</f>
        <v>Заказчик-1</v>
      </c>
      <c r="H93" s="89"/>
      <c r="I93" s="195" t="str">
        <f>I76</f>
        <v>Рабочие</v>
      </c>
      <c r="J93" s="89"/>
      <c r="K93" s="195"/>
      <c r="L93" s="89"/>
      <c r="M93" s="185" t="str">
        <f>KPI!$E$74</f>
        <v>отток ДС в соцфонды</v>
      </c>
      <c r="N93" s="259"/>
      <c r="O93" s="203"/>
      <c r="P93" s="190" t="str">
        <f>IF(M93="","",INDEX(KPI!$H:$H,SUMIFS(KPI!$C:$C,KPI!$E:$E,M93)))</f>
        <v>тыс.руб.</v>
      </c>
      <c r="Q93" s="203"/>
      <c r="R93" s="224">
        <f>SUMIFS($W93:$AV93,$W$2:$AV$2,R$2)</f>
        <v>0</v>
      </c>
      <c r="S93" s="203"/>
      <c r="T93" s="224">
        <f>SUMIFS($W93:$AV93,$W$2:$AV$2,T$2)</f>
        <v>0</v>
      </c>
      <c r="U93" s="203"/>
      <c r="V93" s="203"/>
      <c r="W93" s="116"/>
      <c r="X93" s="226">
        <f>IF(X$7="",0,IF(X$1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X$1+INT(-SUMIFS(структура!$AC:$AC,структура!$W:$W,$I93))+1)+(INT(-SUMIFS(структура!$AC:$AC,структура!$W:$W,$I93))+1+SUMIFS(структура!$AC:$AC,структура!$W:$W,$I93))*SUMIFS(92:92,$1:$1,X$1+INT(-SUMIFS(структура!$AC:$AC,структура!$W:$W,$I93))))</f>
        <v>0</v>
      </c>
      <c r="Y93" s="226">
        <f>IF(Y$7="",0,IF(Y$1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Y$1+INT(-SUMIFS(структура!$AC:$AC,структура!$W:$W,$I93))+1)+(INT(-SUMIFS(структура!$AC:$AC,структура!$W:$W,$I93))+1+SUMIFS(структура!$AC:$AC,структура!$W:$W,$I93))*SUMIFS(92:92,$1:$1,Y$1+INT(-SUMIFS(структура!$AC:$AC,структура!$W:$W,$I93))))</f>
        <v>0</v>
      </c>
      <c r="Z93" s="226">
        <f>IF(Z$7="",0,IF(Z$1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Z$1+INT(-SUMIFS(структура!$AC:$AC,структура!$W:$W,$I93))+1)+(INT(-SUMIFS(структура!$AC:$AC,структура!$W:$W,$I93))+1+SUMIFS(структура!$AC:$AC,структура!$W:$W,$I93))*SUMIFS(92:92,$1:$1,Z$1+INT(-SUMIFS(структура!$AC:$AC,структура!$W:$W,$I93))))</f>
        <v>0</v>
      </c>
      <c r="AA93" s="226">
        <f>IF(AA$7="",0,IF(AA$1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A$1+INT(-SUMIFS(структура!$AC:$AC,структура!$W:$W,$I93))+1)+(INT(-SUMIFS(структура!$AC:$AC,структура!$W:$W,$I93))+1+SUMIFS(структура!$AC:$AC,структура!$W:$W,$I93))*SUMIFS(92:92,$1:$1,AA$1+INT(-SUMIFS(структура!$AC:$AC,структура!$W:$W,$I93))))</f>
        <v>0</v>
      </c>
      <c r="AB93" s="226">
        <f>IF(AB$7="",0,IF(AB$1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B$1+INT(-SUMIFS(структура!$AC:$AC,структура!$W:$W,$I93))+1)+(INT(-SUMIFS(структура!$AC:$AC,структура!$W:$W,$I93))+1+SUMIFS(структура!$AC:$AC,структура!$W:$W,$I93))*SUMIFS(92:92,$1:$1,AB$1+INT(-SUMIFS(структура!$AC:$AC,структура!$W:$W,$I93))))</f>
        <v>0</v>
      </c>
      <c r="AC93" s="226">
        <f>IF(AC$7="",0,IF(AC$1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C$1+INT(-SUMIFS(структура!$AC:$AC,структура!$W:$W,$I93))+1)+(INT(-SUMIFS(структура!$AC:$AC,структура!$W:$W,$I93))+1+SUMIFS(структура!$AC:$AC,структура!$W:$W,$I93))*SUMIFS(92:92,$1:$1,AC$1+INT(-SUMIFS(структура!$AC:$AC,структура!$W:$W,$I93))))</f>
        <v>0</v>
      </c>
      <c r="AD93" s="226">
        <f>IF(AD$7="",0,IF(AD$1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D$1+INT(-SUMIFS(структура!$AC:$AC,структура!$W:$W,$I93))+1)+(INT(-SUMIFS(структура!$AC:$AC,структура!$W:$W,$I93))+1+SUMIFS(структура!$AC:$AC,структура!$W:$W,$I93))*SUMIFS(92:92,$1:$1,AD$1+INT(-SUMIFS(структура!$AC:$AC,структура!$W:$W,$I93))))</f>
        <v>0</v>
      </c>
      <c r="AE93" s="226">
        <f>IF(AE$7="",0,IF(AE$1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E$1+INT(-SUMIFS(структура!$AC:$AC,структура!$W:$W,$I93))+1)+(INT(-SUMIFS(структура!$AC:$AC,структура!$W:$W,$I93))+1+SUMIFS(структура!$AC:$AC,структура!$W:$W,$I93))*SUMIFS(92:92,$1:$1,AE$1+INT(-SUMIFS(структура!$AC:$AC,структура!$W:$W,$I93))))</f>
        <v>0</v>
      </c>
      <c r="AF93" s="226">
        <f>IF(AF$7="",0,IF(AF$1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F$1+INT(-SUMIFS(структура!$AC:$AC,структура!$W:$W,$I93))+1)+(INT(-SUMIFS(структура!$AC:$AC,структура!$W:$W,$I93))+1+SUMIFS(структура!$AC:$AC,структура!$W:$W,$I93))*SUMIFS(92:92,$1:$1,AF$1+INT(-SUMIFS(структура!$AC:$AC,структура!$W:$W,$I93))))</f>
        <v>0</v>
      </c>
      <c r="AG93" s="226">
        <f>IF(AG$7="",0,IF(AG$1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G$1+INT(-SUMIFS(структура!$AC:$AC,структура!$W:$W,$I93))+1)+(INT(-SUMIFS(структура!$AC:$AC,структура!$W:$W,$I93))+1+SUMIFS(структура!$AC:$AC,структура!$W:$W,$I93))*SUMIFS(92:92,$1:$1,AG$1+INT(-SUMIFS(структура!$AC:$AC,структура!$W:$W,$I93))))</f>
        <v>0</v>
      </c>
      <c r="AH93" s="226">
        <f>IF(AH$7="",0,IF(AH$1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H$1+INT(-SUMIFS(структура!$AC:$AC,структура!$W:$W,$I93))+1)+(INT(-SUMIFS(структура!$AC:$AC,структура!$W:$W,$I93))+1+SUMIFS(структура!$AC:$AC,структура!$W:$W,$I93))*SUMIFS(92:92,$1:$1,AH$1+INT(-SUMIFS(структура!$AC:$AC,структура!$W:$W,$I93))))</f>
        <v>0</v>
      </c>
      <c r="AI93" s="226">
        <f>IF(AI$7="",0,IF(AI$1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I$1+INT(-SUMIFS(структура!$AC:$AC,структура!$W:$W,$I93))+1)+(INT(-SUMIFS(структура!$AC:$AC,структура!$W:$W,$I93))+1+SUMIFS(структура!$AC:$AC,структура!$W:$W,$I93))*SUMIFS(92:92,$1:$1,AI$1+INT(-SUMIFS(структура!$AC:$AC,структура!$W:$W,$I93))))</f>
        <v>0</v>
      </c>
      <c r="AJ93" s="226">
        <f>IF(AJ$7="",0,IF(AJ$1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J$1+INT(-SUMIFS(структура!$AC:$AC,структура!$W:$W,$I93))+1)+(INT(-SUMIFS(структура!$AC:$AC,структура!$W:$W,$I93))+1+SUMIFS(структура!$AC:$AC,структура!$W:$W,$I93))*SUMIFS(92:92,$1:$1,AJ$1+INT(-SUMIFS(структура!$AC:$AC,структура!$W:$W,$I93))))</f>
        <v>0</v>
      </c>
      <c r="AK93" s="226">
        <f>IF(AK$7="",0,IF(AK$1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K$1+INT(-SUMIFS(структура!$AC:$AC,структура!$W:$W,$I93))+1)+(INT(-SUMIFS(структура!$AC:$AC,структура!$W:$W,$I93))+1+SUMIFS(структура!$AC:$AC,структура!$W:$W,$I93))*SUMIFS(92:92,$1:$1,AK$1+INT(-SUMIFS(структура!$AC:$AC,структура!$W:$W,$I93))))</f>
        <v>0</v>
      </c>
      <c r="AL93" s="226">
        <f>IF(AL$7="",0,IF(AL$1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L$1+INT(-SUMIFS(структура!$AC:$AC,структура!$W:$W,$I93))+1)+(INT(-SUMIFS(структура!$AC:$AC,структура!$W:$W,$I93))+1+SUMIFS(структура!$AC:$AC,структура!$W:$W,$I93))*SUMIFS(92:92,$1:$1,AL$1+INT(-SUMIFS(структура!$AC:$AC,структура!$W:$W,$I93))))</f>
        <v>0</v>
      </c>
      <c r="AM93" s="226">
        <f>IF(AM$7="",0,IF(AM$1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M$1+INT(-SUMIFS(структура!$AC:$AC,структура!$W:$W,$I93))+1)+(INT(-SUMIFS(структура!$AC:$AC,структура!$W:$W,$I93))+1+SUMIFS(структура!$AC:$AC,структура!$W:$W,$I93))*SUMIFS(92:92,$1:$1,AM$1+INT(-SUMIFS(структура!$AC:$AC,структура!$W:$W,$I93))))</f>
        <v>0</v>
      </c>
      <c r="AN93" s="226">
        <f>IF(AN$7="",0,IF(AN$1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N$1+INT(-SUMIFS(структура!$AC:$AC,структура!$W:$W,$I93))+1)+(INT(-SUMIFS(структура!$AC:$AC,структура!$W:$W,$I93))+1+SUMIFS(структура!$AC:$AC,структура!$W:$W,$I93))*SUMIFS(92:92,$1:$1,AN$1+INT(-SUMIFS(структура!$AC:$AC,структура!$W:$W,$I93))))</f>
        <v>0</v>
      </c>
      <c r="AO93" s="226">
        <f>IF(AO$7="",0,IF(AO$1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O$1+INT(-SUMIFS(структура!$AC:$AC,структура!$W:$W,$I93))+1)+(INT(-SUMIFS(структура!$AC:$AC,структура!$W:$W,$I93))+1+SUMIFS(структура!$AC:$AC,структура!$W:$W,$I93))*SUMIFS(92:92,$1:$1,AO$1+INT(-SUMIFS(структура!$AC:$AC,структура!$W:$W,$I93))))</f>
        <v>0</v>
      </c>
      <c r="AP93" s="226">
        <f>IF(AP$7="",0,IF(AP$1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P$1+INT(-SUMIFS(структура!$AC:$AC,структура!$W:$W,$I93))+1)+(INT(-SUMIFS(структура!$AC:$AC,структура!$W:$W,$I93))+1+SUMIFS(структура!$AC:$AC,структура!$W:$W,$I93))*SUMIFS(92:92,$1:$1,AP$1+INT(-SUMIFS(структура!$AC:$AC,структура!$W:$W,$I93))))</f>
        <v>0</v>
      </c>
      <c r="AQ93" s="226">
        <f>IF(AQ$7="",0,IF(AQ$1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Q$1+INT(-SUMIFS(структура!$AC:$AC,структура!$W:$W,$I93))+1)+(INT(-SUMIFS(структура!$AC:$AC,структура!$W:$W,$I93))+1+SUMIFS(структура!$AC:$AC,структура!$W:$W,$I93))*SUMIFS(92:92,$1:$1,AQ$1+INT(-SUMIFS(структура!$AC:$AC,структура!$W:$W,$I93))))</f>
        <v>0</v>
      </c>
      <c r="AR93" s="226">
        <f>IF(AR$7="",0,IF(AR$1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R$1+INT(-SUMIFS(структура!$AC:$AC,структура!$W:$W,$I93))+1)+(INT(-SUMIFS(структура!$AC:$AC,структура!$W:$W,$I93))+1+SUMIFS(структура!$AC:$AC,структура!$W:$W,$I93))*SUMIFS(92:92,$1:$1,AR$1+INT(-SUMIFS(структура!$AC:$AC,структура!$W:$W,$I93))))</f>
        <v>0</v>
      </c>
      <c r="AS93" s="226">
        <f>IF(AS$7="",0,IF(AS$1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S$1+INT(-SUMIFS(структура!$AC:$AC,структура!$W:$W,$I93))+1)+(INT(-SUMIFS(структура!$AC:$AC,структура!$W:$W,$I93))+1+SUMIFS(структура!$AC:$AC,структура!$W:$W,$I93))*SUMIFS(92:92,$1:$1,AS$1+INT(-SUMIFS(структура!$AC:$AC,структура!$W:$W,$I93))))</f>
        <v>0</v>
      </c>
      <c r="AT93" s="226">
        <f>IF(AT$7="",0,IF(AT$1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T$1+INT(-SUMIFS(структура!$AC:$AC,структура!$W:$W,$I93))+1)+(INT(-SUMIFS(структура!$AC:$AC,структура!$W:$W,$I93))+1+SUMIFS(структура!$AC:$AC,структура!$W:$W,$I93))*SUMIFS(92:92,$1:$1,AT$1+INT(-SUMIFS(структура!$AC:$AC,структура!$W:$W,$I93))))</f>
        <v>0</v>
      </c>
      <c r="AU93" s="226">
        <f>IF(AU$7="",0,IF(AU$1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U$1+INT(-SUMIFS(структура!$AC:$AC,структура!$W:$W,$I93))+1)+(INT(-SUMIFS(структура!$AC:$AC,структура!$W:$W,$I93))+1+SUMIFS(структура!$AC:$AC,структура!$W:$W,$I93))*SUMIFS(92:92,$1:$1,AU$1+INT(-SUMIFS(структура!$AC:$AC,структура!$W:$W,$I93))))</f>
        <v>0</v>
      </c>
      <c r="AV93" s="94"/>
      <c r="AW93" s="89"/>
    </row>
    <row r="94" spans="1:49" ht="3.9" customHeight="1" x14ac:dyDescent="0.25">
      <c r="A94" s="3"/>
      <c r="B94" s="3"/>
      <c r="C94" s="3"/>
      <c r="D94" s="3"/>
      <c r="E94" s="179" t="str">
        <f>E13</f>
        <v>Объект-1</v>
      </c>
      <c r="F94" s="3"/>
      <c r="G94" s="178" t="str">
        <f>G13</f>
        <v>Заказчик-1</v>
      </c>
      <c r="H94" s="3"/>
      <c r="I94" s="195" t="str">
        <f>I76</f>
        <v>Рабочие</v>
      </c>
      <c r="J94" s="3"/>
      <c r="K94" s="178"/>
      <c r="L94" s="3"/>
      <c r="M94" s="8"/>
      <c r="N94" s="258"/>
      <c r="O94" s="3"/>
      <c r="P94" s="191"/>
      <c r="Q94" s="3"/>
      <c r="R94" s="8"/>
      <c r="S94" s="3"/>
      <c r="T94" s="8"/>
      <c r="U94" s="3"/>
      <c r="V94" s="3"/>
      <c r="W94" s="49"/>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41"/>
      <c r="AW94" s="3"/>
    </row>
    <row r="95" spans="1:49" s="95" customFormat="1" x14ac:dyDescent="0.25">
      <c r="A95" s="89"/>
      <c r="B95" s="89"/>
      <c r="C95" s="89"/>
      <c r="D95" s="89"/>
      <c r="E95" s="179" t="str">
        <f>E13</f>
        <v>Объект-1</v>
      </c>
      <c r="F95" s="89"/>
      <c r="G95" s="178" t="str">
        <f>G13</f>
        <v>Заказчик-1</v>
      </c>
      <c r="H95" s="89"/>
      <c r="I95" s="173" t="s">
        <v>292</v>
      </c>
      <c r="J95" s="20" t="s">
        <v>5</v>
      </c>
      <c r="K95" s="173" t="s">
        <v>482</v>
      </c>
      <c r="L95" s="20" t="s">
        <v>5</v>
      </c>
      <c r="M95" s="183" t="str">
        <f>KPI!$E$208</f>
        <v>количество оборудования</v>
      </c>
      <c r="N95" s="258"/>
      <c r="O95" s="119" t="s">
        <v>1</v>
      </c>
      <c r="P95" s="182" t="s">
        <v>10</v>
      </c>
      <c r="Q95" s="89"/>
      <c r="R95" s="186">
        <f>SUMIFS($W95:$AV95,$W$2:$AV$2,R$2)</f>
        <v>0</v>
      </c>
      <c r="S95" s="89"/>
      <c r="T95" s="186">
        <f>SUMIFS($W95:$AV95,$W$2:$AV$2,T$2)</f>
        <v>0</v>
      </c>
      <c r="U95" s="89"/>
      <c r="V95" s="89"/>
      <c r="W95" s="119" t="s">
        <v>1</v>
      </c>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94"/>
      <c r="AW95" s="89"/>
    </row>
    <row r="96" spans="1:49" s="95" customFormat="1" x14ac:dyDescent="0.25">
      <c r="A96" s="89"/>
      <c r="B96" s="89"/>
      <c r="C96" s="89"/>
      <c r="D96" s="89"/>
      <c r="E96" s="179" t="str">
        <f>E13</f>
        <v>Объект-1</v>
      </c>
      <c r="F96" s="89"/>
      <c r="G96" s="178" t="str">
        <f>G13</f>
        <v>Заказчик-1</v>
      </c>
      <c r="H96" s="89"/>
      <c r="I96" s="181" t="str">
        <f>I95</f>
        <v>Поставщик-4</v>
      </c>
      <c r="J96" s="4"/>
      <c r="K96" s="181" t="str">
        <f>K95</f>
        <v>Поставщик-4-Оборуд-2</v>
      </c>
      <c r="L96" s="4"/>
      <c r="M96" s="184" t="str">
        <f>KPI!$E$209</f>
        <v>стоимость оборудования за единицу измерения</v>
      </c>
      <c r="N96" s="258"/>
      <c r="O96" s="89"/>
      <c r="P96" s="189" t="str">
        <f>IF(M96="","",INDEX(KPI!$H:$H,SUMIFS(KPI!$C:$C,KPI!$E:$E,M96)))</f>
        <v>руб.</v>
      </c>
      <c r="Q96" s="89"/>
      <c r="R96" s="187">
        <f>IF(R95=0,0,R97*1000/R95)</f>
        <v>0</v>
      </c>
      <c r="S96" s="89"/>
      <c r="T96" s="187">
        <f>IF(T95=0,0,T97*1000/T95)</f>
        <v>0</v>
      </c>
      <c r="U96" s="89"/>
      <c r="V96" s="89"/>
      <c r="W96" s="119" t="s">
        <v>1</v>
      </c>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94"/>
      <c r="AW96" s="89"/>
    </row>
    <row r="97" spans="1:49" s="5" customFormat="1" x14ac:dyDescent="0.25">
      <c r="A97" s="4"/>
      <c r="B97" s="4"/>
      <c r="C97" s="4"/>
      <c r="D97" s="4"/>
      <c r="E97" s="197" t="str">
        <f>E13</f>
        <v>Объект-1</v>
      </c>
      <c r="F97" s="4"/>
      <c r="G97" s="198" t="str">
        <f>G13</f>
        <v>Заказчик-1</v>
      </c>
      <c r="H97" s="4"/>
      <c r="I97" s="198" t="str">
        <f>I95</f>
        <v>Поставщик-4</v>
      </c>
      <c r="J97" s="4"/>
      <c r="K97" s="198" t="str">
        <f>K95</f>
        <v>Поставщик-4-Оборуд-2</v>
      </c>
      <c r="L97" s="4"/>
      <c r="M97" s="205" t="str">
        <f>KPI!$E$154</f>
        <v>оборудование</v>
      </c>
      <c r="N97" s="258" t="str">
        <f>структура!$AL$29</f>
        <v>с/с</v>
      </c>
      <c r="O97" s="4"/>
      <c r="P97" s="211" t="str">
        <f>IF(M97="","",INDEX(KPI!$H:$H,SUMIFS(KPI!$C:$C,KPI!$E:$E,M97)))</f>
        <v>тыс.руб.</v>
      </c>
      <c r="Q97" s="4"/>
      <c r="R97" s="188">
        <f>SUMIFS($W97:$AV97,$W$2:$AV$2,R$2)</f>
        <v>0</v>
      </c>
      <c r="S97" s="4"/>
      <c r="T97" s="188">
        <f>SUMIFS($W97:$AV97,$W$2:$AV$2,T$2)</f>
        <v>0</v>
      </c>
      <c r="U97" s="4"/>
      <c r="V97" s="4"/>
      <c r="W97" s="49"/>
      <c r="X97" s="207">
        <f>X95*X96/1000</f>
        <v>0</v>
      </c>
      <c r="Y97" s="207">
        <f>Y95*Y96/1000</f>
        <v>0</v>
      </c>
      <c r="Z97" s="207">
        <f t="shared" ref="Z97:AU97" si="123">Z95*Z96/1000</f>
        <v>0</v>
      </c>
      <c r="AA97" s="207">
        <f t="shared" si="123"/>
        <v>0</v>
      </c>
      <c r="AB97" s="207">
        <f t="shared" si="123"/>
        <v>0</v>
      </c>
      <c r="AC97" s="207">
        <f t="shared" si="123"/>
        <v>0</v>
      </c>
      <c r="AD97" s="207">
        <f t="shared" si="123"/>
        <v>0</v>
      </c>
      <c r="AE97" s="207">
        <f t="shared" si="123"/>
        <v>0</v>
      </c>
      <c r="AF97" s="207">
        <f t="shared" si="123"/>
        <v>0</v>
      </c>
      <c r="AG97" s="207">
        <f t="shared" si="123"/>
        <v>0</v>
      </c>
      <c r="AH97" s="207">
        <f t="shared" si="123"/>
        <v>0</v>
      </c>
      <c r="AI97" s="207">
        <f t="shared" si="123"/>
        <v>0</v>
      </c>
      <c r="AJ97" s="207">
        <f t="shared" si="123"/>
        <v>0</v>
      </c>
      <c r="AK97" s="207">
        <f t="shared" si="123"/>
        <v>0</v>
      </c>
      <c r="AL97" s="207">
        <f t="shared" si="123"/>
        <v>0</v>
      </c>
      <c r="AM97" s="207">
        <f t="shared" si="123"/>
        <v>0</v>
      </c>
      <c r="AN97" s="207">
        <f t="shared" si="123"/>
        <v>0</v>
      </c>
      <c r="AO97" s="207">
        <f t="shared" si="123"/>
        <v>0</v>
      </c>
      <c r="AP97" s="207">
        <f t="shared" si="123"/>
        <v>0</v>
      </c>
      <c r="AQ97" s="207">
        <f t="shared" si="123"/>
        <v>0</v>
      </c>
      <c r="AR97" s="207">
        <f t="shared" si="123"/>
        <v>0</v>
      </c>
      <c r="AS97" s="207">
        <f t="shared" si="123"/>
        <v>0</v>
      </c>
      <c r="AT97" s="207">
        <f t="shared" si="123"/>
        <v>0</v>
      </c>
      <c r="AU97" s="207">
        <f t="shared" si="123"/>
        <v>0</v>
      </c>
      <c r="AV97" s="43"/>
      <c r="AW97" s="4"/>
    </row>
    <row r="98" spans="1:49" s="95" customFormat="1" x14ac:dyDescent="0.25">
      <c r="A98" s="89"/>
      <c r="B98" s="89"/>
      <c r="C98" s="89"/>
      <c r="D98" s="89"/>
      <c r="E98" s="179" t="str">
        <f>E13</f>
        <v>Объект-1</v>
      </c>
      <c r="F98" s="89"/>
      <c r="G98" s="178" t="str">
        <f>G13</f>
        <v>Заказчик-1</v>
      </c>
      <c r="H98" s="89"/>
      <c r="I98" s="181" t="str">
        <f>I95</f>
        <v>Поставщик-4</v>
      </c>
      <c r="J98" s="4"/>
      <c r="K98" s="181" t="str">
        <f>K95</f>
        <v>Поставщик-4-Оборуд-2</v>
      </c>
      <c r="L98" s="4"/>
      <c r="M98" s="202" t="str">
        <f>KPI!$E$39</f>
        <v>оборачив-ть оборудования в себестоимости</v>
      </c>
      <c r="N98" s="259"/>
      <c r="O98" s="22" t="s">
        <v>1</v>
      </c>
      <c r="P98" s="79"/>
      <c r="Q98" s="203"/>
      <c r="R98" s="204" t="str">
        <f>IF(M98="","",INDEX(KPI!$H:$H,SUMIFS(KPI!$C:$C,KPI!$E:$E,M98)))</f>
        <v>мес</v>
      </c>
      <c r="S98" s="203"/>
      <c r="T98" s="204"/>
      <c r="U98" s="203"/>
      <c r="V98" s="203"/>
      <c r="W98" s="116"/>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94"/>
      <c r="AW98" s="89"/>
    </row>
    <row r="99" spans="1:49" s="5" customFormat="1" x14ac:dyDescent="0.25">
      <c r="A99" s="4"/>
      <c r="B99" s="4"/>
      <c r="C99" s="4"/>
      <c r="D99" s="4"/>
      <c r="E99" s="197" t="str">
        <f>E13</f>
        <v>Объект-1</v>
      </c>
      <c r="F99" s="4"/>
      <c r="G99" s="198" t="str">
        <f>G13</f>
        <v>Заказчик-1</v>
      </c>
      <c r="H99" s="4"/>
      <c r="I99" s="198" t="str">
        <f>I95</f>
        <v>Поставщик-4</v>
      </c>
      <c r="J99" s="4"/>
      <c r="K99" s="198" t="str">
        <f>K95</f>
        <v>Поставщик-4-Оборуд-2</v>
      </c>
      <c r="L99" s="4"/>
      <c r="M99" s="208" t="str">
        <f>KPI!$E$40</f>
        <v>расходы на оборудование</v>
      </c>
      <c r="N99" s="259" t="str">
        <f>структура!$AL$15</f>
        <v>НДС(-)</v>
      </c>
      <c r="O99" s="209"/>
      <c r="P99" s="210" t="str">
        <f>IF(M99="","",INDEX(KPI!$H:$H,SUMIFS(KPI!$C:$C,KPI!$E:$E,M99)))</f>
        <v>тыс.руб.</v>
      </c>
      <c r="Q99" s="209"/>
      <c r="R99" s="123">
        <f>SUMIFS($W99:$AV99,$W$2:$AV$2,R$2)</f>
        <v>0</v>
      </c>
      <c r="S99" s="209"/>
      <c r="T99" s="123">
        <f>SUMIFS($W99:$AV99,$W$2:$AV$2,T$2)</f>
        <v>0</v>
      </c>
      <c r="U99" s="209"/>
      <c r="V99" s="209"/>
      <c r="W99" s="49"/>
      <c r="X99" s="207">
        <f t="shared" ref="X99:AU99" si="124">IF(X$7="",0,IF(X$1=1,SUMIFS(97:97,$1:$1,"&gt;="&amp;1,$1:$1,"&lt;="&amp;INT($P98))+($P98-INT($P98))*SUMIFS(97:97,$1:$1,INT($P98)+1),0)+($P98-INT($P98))*SUMIFS(97:97,$1:$1,X$1+INT($P98)+1)+(INT($P98)+1-$P98)*SUMIFS(97:97,$1:$1,X$1+INT($P98)))</f>
        <v>0</v>
      </c>
      <c r="Y99" s="207">
        <f t="shared" si="124"/>
        <v>0</v>
      </c>
      <c r="Z99" s="207">
        <f t="shared" si="124"/>
        <v>0</v>
      </c>
      <c r="AA99" s="207">
        <f t="shared" si="124"/>
        <v>0</v>
      </c>
      <c r="AB99" s="207">
        <f t="shared" si="124"/>
        <v>0</v>
      </c>
      <c r="AC99" s="207">
        <f t="shared" si="124"/>
        <v>0</v>
      </c>
      <c r="AD99" s="207">
        <f t="shared" si="124"/>
        <v>0</v>
      </c>
      <c r="AE99" s="207">
        <f t="shared" si="124"/>
        <v>0</v>
      </c>
      <c r="AF99" s="207">
        <f t="shared" si="124"/>
        <v>0</v>
      </c>
      <c r="AG99" s="207">
        <f t="shared" si="124"/>
        <v>0</v>
      </c>
      <c r="AH99" s="207">
        <f t="shared" si="124"/>
        <v>0</v>
      </c>
      <c r="AI99" s="207">
        <f t="shared" si="124"/>
        <v>0</v>
      </c>
      <c r="AJ99" s="207">
        <f t="shared" si="124"/>
        <v>0</v>
      </c>
      <c r="AK99" s="207">
        <f t="shared" si="124"/>
        <v>0</v>
      </c>
      <c r="AL99" s="207">
        <f t="shared" si="124"/>
        <v>0</v>
      </c>
      <c r="AM99" s="207">
        <f t="shared" si="124"/>
        <v>0</v>
      </c>
      <c r="AN99" s="207">
        <f t="shared" si="124"/>
        <v>0</v>
      </c>
      <c r="AO99" s="207">
        <f t="shared" si="124"/>
        <v>0</v>
      </c>
      <c r="AP99" s="207">
        <f t="shared" si="124"/>
        <v>0</v>
      </c>
      <c r="AQ99" s="207">
        <f t="shared" si="124"/>
        <v>0</v>
      </c>
      <c r="AR99" s="207">
        <f t="shared" si="124"/>
        <v>0</v>
      </c>
      <c r="AS99" s="207">
        <f t="shared" si="124"/>
        <v>0</v>
      </c>
      <c r="AT99" s="207">
        <f t="shared" si="124"/>
        <v>0</v>
      </c>
      <c r="AU99" s="207">
        <f t="shared" si="124"/>
        <v>0</v>
      </c>
      <c r="AV99" s="43"/>
      <c r="AW99" s="4"/>
    </row>
    <row r="100" spans="1:49" s="95" customFormat="1" x14ac:dyDescent="0.25">
      <c r="A100" s="89"/>
      <c r="B100" s="89"/>
      <c r="C100" s="89"/>
      <c r="D100" s="89"/>
      <c r="E100" s="194" t="str">
        <f>E13</f>
        <v>Объект-1</v>
      </c>
      <c r="F100" s="89"/>
      <c r="G100" s="195" t="str">
        <f>G13</f>
        <v>Заказчик-1</v>
      </c>
      <c r="H100" s="89"/>
      <c r="I100" s="195" t="str">
        <f>I95</f>
        <v>Поставщик-4</v>
      </c>
      <c r="J100" s="89"/>
      <c r="K100" s="195" t="str">
        <f>K95</f>
        <v>Поставщик-4-Оборуд-2</v>
      </c>
      <c r="L100" s="89"/>
      <c r="M100" s="221" t="str">
        <f>KPI!$E$78</f>
        <v>отток ДС на авансы поставщикам за оборуд-ие</v>
      </c>
      <c r="N100" s="259"/>
      <c r="O100" s="203"/>
      <c r="P100" s="222" t="str">
        <f>IF(M100="","",INDEX(KPI!$H:$H,SUMIFS(KPI!$C:$C,KPI!$E:$E,M100)))</f>
        <v>тыс.руб.</v>
      </c>
      <c r="Q100" s="203"/>
      <c r="R100" s="223">
        <f>SUMIFS($W100:$AV100,$W$2:$AV$2,R$2)</f>
        <v>0</v>
      </c>
      <c r="S100" s="203"/>
      <c r="T100" s="223">
        <f>SUMIFS($W100:$AV100,$W$2:$AV$2,T$2)</f>
        <v>0</v>
      </c>
      <c r="U100" s="203"/>
      <c r="V100" s="203"/>
      <c r="W100" s="116"/>
      <c r="X100" s="225">
        <f>IF(X$7="",0,IF(X$1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X$1+INT(SUMIFS(структура!$AA:$AA,структура!$W:$W,$I100))+1)+(INT(SUMIFS(структура!$AA:$AA,структура!$W:$W,$I100))+1-SUMIFS(структура!$AA:$AA,структура!$W:$W,$I100))*SUMIFS(структура!$Z:$Z,структура!$W:$W,$I100)*SUMIFS(99:99,$1:$1,X$1+INT(SUMIFS(структура!$AA:$AA,структура!$W:$W,$I100))))</f>
        <v>0</v>
      </c>
      <c r="Y100" s="225">
        <f>IF(Y$7="",0,IF(Y$1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Y$1+INT(SUMIFS(структура!$AA:$AA,структура!$W:$W,$I100))+1)+(INT(SUMIFS(структура!$AA:$AA,структура!$W:$W,$I100))+1-SUMIFS(структура!$AA:$AA,структура!$W:$W,$I100))*SUMIFS(структура!$Z:$Z,структура!$W:$W,$I100)*SUMIFS(99:99,$1:$1,Y$1+INT(SUMIFS(структура!$AA:$AA,структура!$W:$W,$I100))))</f>
        <v>0</v>
      </c>
      <c r="Z100" s="225">
        <f>IF(Z$7="",0,IF(Z$1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Z$1+INT(SUMIFS(структура!$AA:$AA,структура!$W:$W,$I100))+1)+(INT(SUMIFS(структура!$AA:$AA,структура!$W:$W,$I100))+1-SUMIFS(структура!$AA:$AA,структура!$W:$W,$I100))*SUMIFS(структура!$Z:$Z,структура!$W:$W,$I100)*SUMIFS(99:99,$1:$1,Z$1+INT(SUMIFS(структура!$AA:$AA,структура!$W:$W,$I100))))</f>
        <v>0</v>
      </c>
      <c r="AA100" s="225">
        <f>IF(AA$7="",0,IF(AA$1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A$1+INT(SUMIFS(структура!$AA:$AA,структура!$W:$W,$I100))+1)+(INT(SUMIFS(структура!$AA:$AA,структура!$W:$W,$I100))+1-SUMIFS(структура!$AA:$AA,структура!$W:$W,$I100))*SUMIFS(структура!$Z:$Z,структура!$W:$W,$I100)*SUMIFS(99:99,$1:$1,AA$1+INT(SUMIFS(структура!$AA:$AA,структура!$W:$W,$I100))))</f>
        <v>0</v>
      </c>
      <c r="AB100" s="225">
        <f>IF(AB$7="",0,IF(AB$1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B$1+INT(SUMIFS(структура!$AA:$AA,структура!$W:$W,$I100))+1)+(INT(SUMIFS(структура!$AA:$AA,структура!$W:$W,$I100))+1-SUMIFS(структура!$AA:$AA,структура!$W:$W,$I100))*SUMIFS(структура!$Z:$Z,структура!$W:$W,$I100)*SUMIFS(99:99,$1:$1,AB$1+INT(SUMIFS(структура!$AA:$AA,структура!$W:$W,$I100))))</f>
        <v>0</v>
      </c>
      <c r="AC100" s="225">
        <f>IF(AC$7="",0,IF(AC$1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C$1+INT(SUMIFS(структура!$AA:$AA,структура!$W:$W,$I100))+1)+(INT(SUMIFS(структура!$AA:$AA,структура!$W:$W,$I100))+1-SUMIFS(структура!$AA:$AA,структура!$W:$W,$I100))*SUMIFS(структура!$Z:$Z,структура!$W:$W,$I100)*SUMIFS(99:99,$1:$1,AC$1+INT(SUMIFS(структура!$AA:$AA,структура!$W:$W,$I100))))</f>
        <v>0</v>
      </c>
      <c r="AD100" s="225">
        <f>IF(AD$7="",0,IF(AD$1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D$1+INT(SUMIFS(структура!$AA:$AA,структура!$W:$W,$I100))+1)+(INT(SUMIFS(структура!$AA:$AA,структура!$W:$W,$I100))+1-SUMIFS(структура!$AA:$AA,структура!$W:$W,$I100))*SUMIFS(структура!$Z:$Z,структура!$W:$W,$I100)*SUMIFS(99:99,$1:$1,AD$1+INT(SUMIFS(структура!$AA:$AA,структура!$W:$W,$I100))))</f>
        <v>0</v>
      </c>
      <c r="AE100" s="225">
        <f>IF(AE$7="",0,IF(AE$1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E$1+INT(SUMIFS(структура!$AA:$AA,структура!$W:$W,$I100))+1)+(INT(SUMIFS(структура!$AA:$AA,структура!$W:$W,$I100))+1-SUMIFS(структура!$AA:$AA,структура!$W:$W,$I100))*SUMIFS(структура!$Z:$Z,структура!$W:$W,$I100)*SUMIFS(99:99,$1:$1,AE$1+INT(SUMIFS(структура!$AA:$AA,структура!$W:$W,$I100))))</f>
        <v>0</v>
      </c>
      <c r="AF100" s="225">
        <f>IF(AF$7="",0,IF(AF$1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F$1+INT(SUMIFS(структура!$AA:$AA,структура!$W:$W,$I100))+1)+(INT(SUMIFS(структура!$AA:$AA,структура!$W:$W,$I100))+1-SUMIFS(структура!$AA:$AA,структура!$W:$W,$I100))*SUMIFS(структура!$Z:$Z,структура!$W:$W,$I100)*SUMIFS(99:99,$1:$1,AF$1+INT(SUMIFS(структура!$AA:$AA,структура!$W:$W,$I100))))</f>
        <v>0</v>
      </c>
      <c r="AG100" s="225">
        <f>IF(AG$7="",0,IF(AG$1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G$1+INT(SUMIFS(структура!$AA:$AA,структура!$W:$W,$I100))+1)+(INT(SUMIFS(структура!$AA:$AA,структура!$W:$W,$I100))+1-SUMIFS(структура!$AA:$AA,структура!$W:$W,$I100))*SUMIFS(структура!$Z:$Z,структура!$W:$W,$I100)*SUMIFS(99:99,$1:$1,AG$1+INT(SUMIFS(структура!$AA:$AA,структура!$W:$W,$I100))))</f>
        <v>0</v>
      </c>
      <c r="AH100" s="225">
        <f>IF(AH$7="",0,IF(AH$1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H$1+INT(SUMIFS(структура!$AA:$AA,структура!$W:$W,$I100))+1)+(INT(SUMIFS(структура!$AA:$AA,структура!$W:$W,$I100))+1-SUMIFS(структура!$AA:$AA,структура!$W:$W,$I100))*SUMIFS(структура!$Z:$Z,структура!$W:$W,$I100)*SUMIFS(99:99,$1:$1,AH$1+INT(SUMIFS(структура!$AA:$AA,структура!$W:$W,$I100))))</f>
        <v>0</v>
      </c>
      <c r="AI100" s="225">
        <f>IF(AI$7="",0,IF(AI$1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I$1+INT(SUMIFS(структура!$AA:$AA,структура!$W:$W,$I100))+1)+(INT(SUMIFS(структура!$AA:$AA,структура!$W:$W,$I100))+1-SUMIFS(структура!$AA:$AA,структура!$W:$W,$I100))*SUMIFS(структура!$Z:$Z,структура!$W:$W,$I100)*SUMIFS(99:99,$1:$1,AI$1+INT(SUMIFS(структура!$AA:$AA,структура!$W:$W,$I100))))</f>
        <v>0</v>
      </c>
      <c r="AJ100" s="225">
        <f>IF(AJ$7="",0,IF(AJ$1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J$1+INT(SUMIFS(структура!$AA:$AA,структура!$W:$W,$I100))+1)+(INT(SUMIFS(структура!$AA:$AA,структура!$W:$W,$I100))+1-SUMIFS(структура!$AA:$AA,структура!$W:$W,$I100))*SUMIFS(структура!$Z:$Z,структура!$W:$W,$I100)*SUMIFS(99:99,$1:$1,AJ$1+INT(SUMIFS(структура!$AA:$AA,структура!$W:$W,$I100))))</f>
        <v>0</v>
      </c>
      <c r="AK100" s="225">
        <f>IF(AK$7="",0,IF(AK$1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K$1+INT(SUMIFS(структура!$AA:$AA,структура!$W:$W,$I100))+1)+(INT(SUMIFS(структура!$AA:$AA,структура!$W:$W,$I100))+1-SUMIFS(структура!$AA:$AA,структура!$W:$W,$I100))*SUMIFS(структура!$Z:$Z,структура!$W:$W,$I100)*SUMIFS(99:99,$1:$1,AK$1+INT(SUMIFS(структура!$AA:$AA,структура!$W:$W,$I100))))</f>
        <v>0</v>
      </c>
      <c r="AL100" s="225">
        <f>IF(AL$7="",0,IF(AL$1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L$1+INT(SUMIFS(структура!$AA:$AA,структура!$W:$W,$I100))+1)+(INT(SUMIFS(структура!$AA:$AA,структура!$W:$W,$I100))+1-SUMIFS(структура!$AA:$AA,структура!$W:$W,$I100))*SUMIFS(структура!$Z:$Z,структура!$W:$W,$I100)*SUMIFS(99:99,$1:$1,AL$1+INT(SUMIFS(структура!$AA:$AA,структура!$W:$W,$I100))))</f>
        <v>0</v>
      </c>
      <c r="AM100" s="225">
        <f>IF(AM$7="",0,IF(AM$1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M$1+INT(SUMIFS(структура!$AA:$AA,структура!$W:$W,$I100))+1)+(INT(SUMIFS(структура!$AA:$AA,структура!$W:$W,$I100))+1-SUMIFS(структура!$AA:$AA,структура!$W:$W,$I100))*SUMIFS(структура!$Z:$Z,структура!$W:$W,$I100)*SUMIFS(99:99,$1:$1,AM$1+INT(SUMIFS(структура!$AA:$AA,структура!$W:$W,$I100))))</f>
        <v>0</v>
      </c>
      <c r="AN100" s="225">
        <f>IF(AN$7="",0,IF(AN$1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N$1+INT(SUMIFS(структура!$AA:$AA,структура!$W:$W,$I100))+1)+(INT(SUMIFS(структура!$AA:$AA,структура!$W:$W,$I100))+1-SUMIFS(структура!$AA:$AA,структура!$W:$W,$I100))*SUMIFS(структура!$Z:$Z,структура!$W:$W,$I100)*SUMIFS(99:99,$1:$1,AN$1+INT(SUMIFS(структура!$AA:$AA,структура!$W:$W,$I100))))</f>
        <v>0</v>
      </c>
      <c r="AO100" s="225">
        <f>IF(AO$7="",0,IF(AO$1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O$1+INT(SUMIFS(структура!$AA:$AA,структура!$W:$W,$I100))+1)+(INT(SUMIFS(структура!$AA:$AA,структура!$W:$W,$I100))+1-SUMIFS(структура!$AA:$AA,структура!$W:$W,$I100))*SUMIFS(структура!$Z:$Z,структура!$W:$W,$I100)*SUMIFS(99:99,$1:$1,AO$1+INT(SUMIFS(структура!$AA:$AA,структура!$W:$W,$I100))))</f>
        <v>0</v>
      </c>
      <c r="AP100" s="225">
        <f>IF(AP$7="",0,IF(AP$1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P$1+INT(SUMIFS(структура!$AA:$AA,структура!$W:$W,$I100))+1)+(INT(SUMIFS(структура!$AA:$AA,структура!$W:$W,$I100))+1-SUMIFS(структура!$AA:$AA,структура!$W:$W,$I100))*SUMIFS(структура!$Z:$Z,структура!$W:$W,$I100)*SUMIFS(99:99,$1:$1,AP$1+INT(SUMIFS(структура!$AA:$AA,структура!$W:$W,$I100))))</f>
        <v>0</v>
      </c>
      <c r="AQ100" s="225">
        <f>IF(AQ$7="",0,IF(AQ$1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Q$1+INT(SUMIFS(структура!$AA:$AA,структура!$W:$W,$I100))+1)+(INT(SUMIFS(структура!$AA:$AA,структура!$W:$W,$I100))+1-SUMIFS(структура!$AA:$AA,структура!$W:$W,$I100))*SUMIFS(структура!$Z:$Z,структура!$W:$W,$I100)*SUMIFS(99:99,$1:$1,AQ$1+INT(SUMIFS(структура!$AA:$AA,структура!$W:$W,$I100))))</f>
        <v>0</v>
      </c>
      <c r="AR100" s="225">
        <f>IF(AR$7="",0,IF(AR$1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R$1+INT(SUMIFS(структура!$AA:$AA,структура!$W:$W,$I100))+1)+(INT(SUMIFS(структура!$AA:$AA,структура!$W:$W,$I100))+1-SUMIFS(структура!$AA:$AA,структура!$W:$W,$I100))*SUMIFS(структура!$Z:$Z,структура!$W:$W,$I100)*SUMIFS(99:99,$1:$1,AR$1+INT(SUMIFS(структура!$AA:$AA,структура!$W:$W,$I100))))</f>
        <v>0</v>
      </c>
      <c r="AS100" s="225">
        <f>IF(AS$7="",0,IF(AS$1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S$1+INT(SUMIFS(структура!$AA:$AA,структура!$W:$W,$I100))+1)+(INT(SUMIFS(структура!$AA:$AA,структура!$W:$W,$I100))+1-SUMIFS(структура!$AA:$AA,структура!$W:$W,$I100))*SUMIFS(структура!$Z:$Z,структура!$W:$W,$I100)*SUMIFS(99:99,$1:$1,AS$1+INT(SUMIFS(структура!$AA:$AA,структура!$W:$W,$I100))))</f>
        <v>0</v>
      </c>
      <c r="AT100" s="225">
        <f>IF(AT$7="",0,IF(AT$1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T$1+INT(SUMIFS(структура!$AA:$AA,структура!$W:$W,$I100))+1)+(INT(SUMIFS(структура!$AA:$AA,структура!$W:$W,$I100))+1-SUMIFS(структура!$AA:$AA,структура!$W:$W,$I100))*SUMIFS(структура!$Z:$Z,структура!$W:$W,$I100)*SUMIFS(99:99,$1:$1,AT$1+INT(SUMIFS(структура!$AA:$AA,структура!$W:$W,$I100))))</f>
        <v>0</v>
      </c>
      <c r="AU100" s="225">
        <f>IF(AU$7="",0,IF(AU$1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U$1+INT(SUMIFS(структура!$AA:$AA,структура!$W:$W,$I100))+1)+(INT(SUMIFS(структура!$AA:$AA,структура!$W:$W,$I100))+1-SUMIFS(структура!$AA:$AA,структура!$W:$W,$I100))*SUMIFS(структура!$Z:$Z,структура!$W:$W,$I100)*SUMIFS(99:99,$1:$1,AU$1+INT(SUMIFS(структура!$AA:$AA,структура!$W:$W,$I100))))</f>
        <v>0</v>
      </c>
      <c r="AV100" s="94"/>
      <c r="AW100" s="89"/>
    </row>
    <row r="101" spans="1:49" s="95" customFormat="1" x14ac:dyDescent="0.25">
      <c r="A101" s="89"/>
      <c r="B101" s="89"/>
      <c r="C101" s="89"/>
      <c r="D101" s="89"/>
      <c r="E101" s="194" t="str">
        <f>E13</f>
        <v>Объект-1</v>
      </c>
      <c r="F101" s="89"/>
      <c r="G101" s="195" t="str">
        <f>G13</f>
        <v>Заказчик-1</v>
      </c>
      <c r="H101" s="89"/>
      <c r="I101" s="195" t="str">
        <f>I95</f>
        <v>Поставщик-4</v>
      </c>
      <c r="J101" s="89"/>
      <c r="K101" s="195" t="str">
        <f>K95</f>
        <v>Поставщик-4-Оборуд-2</v>
      </c>
      <c r="L101" s="89"/>
      <c r="M101" s="185" t="str">
        <f>KPI!$E$82</f>
        <v>отток ДС на расчет с поставщ-ми за оборуд-ие</v>
      </c>
      <c r="N101" s="259"/>
      <c r="O101" s="203"/>
      <c r="P101" s="190" t="str">
        <f>IF(M101="","",INDEX(KPI!$H:$H,SUMIFS(KPI!$C:$C,KPI!$E:$E,M101)))</f>
        <v>тыс.руб.</v>
      </c>
      <c r="Q101" s="203"/>
      <c r="R101" s="224">
        <f>SUMIFS($W101:$AV101,$W$2:$AV$2,R$2)</f>
        <v>0</v>
      </c>
      <c r="S101" s="203"/>
      <c r="T101" s="224">
        <f>SUMIFS($W101:$AV101,$W$2:$AV$2,T$2)</f>
        <v>0</v>
      </c>
      <c r="U101" s="203"/>
      <c r="V101" s="203"/>
      <c r="W101" s="116"/>
      <c r="X101" s="226">
        <f>IF(X$7="",0,IF(X$1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X$1+INT(-SUMIFS(структура!$AC:$AC,структура!$W:$W,$I101))+1)+(INT(-SUMIFS(структура!$AC:$AC,структура!$W:$W,$I101))+1+SUMIFS(структура!$AC:$AC,структура!$W:$W,$I101))*SUMIFS(структура!$AB:$AB,структура!$W:$W,$I101)*SUMIFS(99:99,$1:$1,X$1+INT(-SUMIFS(структура!$AC:$AC,структура!$W:$W,$I101))))</f>
        <v>0</v>
      </c>
      <c r="Y101" s="226">
        <f>IF(Y$7="",0,IF(Y$1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Y$1+INT(-SUMIFS(структура!$AC:$AC,структура!$W:$W,$I101))+1)+(INT(-SUMIFS(структура!$AC:$AC,структура!$W:$W,$I101))+1+SUMIFS(структура!$AC:$AC,структура!$W:$W,$I101))*SUMIFS(структура!$AB:$AB,структура!$W:$W,$I101)*SUMIFS(99:99,$1:$1,Y$1+INT(-SUMIFS(структура!$AC:$AC,структура!$W:$W,$I101))))</f>
        <v>0</v>
      </c>
      <c r="Z101" s="226">
        <f>IF(Z$7="",0,IF(Z$1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Z$1+INT(-SUMIFS(структура!$AC:$AC,структура!$W:$W,$I101))+1)+(INT(-SUMIFS(структура!$AC:$AC,структура!$W:$W,$I101))+1+SUMIFS(структура!$AC:$AC,структура!$W:$W,$I101))*SUMIFS(структура!$AB:$AB,структура!$W:$W,$I101)*SUMIFS(99:99,$1:$1,Z$1+INT(-SUMIFS(структура!$AC:$AC,структура!$W:$W,$I101))))</f>
        <v>0</v>
      </c>
      <c r="AA101" s="226">
        <f>IF(AA$7="",0,IF(AA$1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A$1+INT(-SUMIFS(структура!$AC:$AC,структура!$W:$W,$I101))+1)+(INT(-SUMIFS(структура!$AC:$AC,структура!$W:$W,$I101))+1+SUMIFS(структура!$AC:$AC,структура!$W:$W,$I101))*SUMIFS(структура!$AB:$AB,структура!$W:$W,$I101)*SUMIFS(99:99,$1:$1,AA$1+INT(-SUMIFS(структура!$AC:$AC,структура!$W:$W,$I101))))</f>
        <v>0</v>
      </c>
      <c r="AB101" s="226">
        <f>IF(AB$7="",0,IF(AB$1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B$1+INT(-SUMIFS(структура!$AC:$AC,структура!$W:$W,$I101))+1)+(INT(-SUMIFS(структура!$AC:$AC,структура!$W:$W,$I101))+1+SUMIFS(структура!$AC:$AC,структура!$W:$W,$I101))*SUMIFS(структура!$AB:$AB,структура!$W:$W,$I101)*SUMIFS(99:99,$1:$1,AB$1+INT(-SUMIFS(структура!$AC:$AC,структура!$W:$W,$I101))))</f>
        <v>0</v>
      </c>
      <c r="AC101" s="226">
        <f>IF(AC$7="",0,IF(AC$1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C$1+INT(-SUMIFS(структура!$AC:$AC,структура!$W:$W,$I101))+1)+(INT(-SUMIFS(структура!$AC:$AC,структура!$W:$W,$I101))+1+SUMIFS(структура!$AC:$AC,структура!$W:$W,$I101))*SUMIFS(структура!$AB:$AB,структура!$W:$W,$I101)*SUMIFS(99:99,$1:$1,AC$1+INT(-SUMIFS(структура!$AC:$AC,структура!$W:$W,$I101))))</f>
        <v>0</v>
      </c>
      <c r="AD101" s="226">
        <f>IF(AD$7="",0,IF(AD$1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D$1+INT(-SUMIFS(структура!$AC:$AC,структура!$W:$W,$I101))+1)+(INT(-SUMIFS(структура!$AC:$AC,структура!$W:$W,$I101))+1+SUMIFS(структура!$AC:$AC,структура!$W:$W,$I101))*SUMIFS(структура!$AB:$AB,структура!$W:$W,$I101)*SUMIFS(99:99,$1:$1,AD$1+INT(-SUMIFS(структура!$AC:$AC,структура!$W:$W,$I101))))</f>
        <v>0</v>
      </c>
      <c r="AE101" s="226">
        <f>IF(AE$7="",0,IF(AE$1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E$1+INT(-SUMIFS(структура!$AC:$AC,структура!$W:$W,$I101))+1)+(INT(-SUMIFS(структура!$AC:$AC,структура!$W:$W,$I101))+1+SUMIFS(структура!$AC:$AC,структура!$W:$W,$I101))*SUMIFS(структура!$AB:$AB,структура!$W:$W,$I101)*SUMIFS(99:99,$1:$1,AE$1+INT(-SUMIFS(структура!$AC:$AC,структура!$W:$W,$I101))))</f>
        <v>0</v>
      </c>
      <c r="AF101" s="226">
        <f>IF(AF$7="",0,IF(AF$1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F$1+INT(-SUMIFS(структура!$AC:$AC,структура!$W:$W,$I101))+1)+(INT(-SUMIFS(структура!$AC:$AC,структура!$W:$W,$I101))+1+SUMIFS(структура!$AC:$AC,структура!$W:$W,$I101))*SUMIFS(структура!$AB:$AB,структура!$W:$W,$I101)*SUMIFS(99:99,$1:$1,AF$1+INT(-SUMIFS(структура!$AC:$AC,структура!$W:$W,$I101))))</f>
        <v>0</v>
      </c>
      <c r="AG101" s="226">
        <f>IF(AG$7="",0,IF(AG$1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G$1+INT(-SUMIFS(структура!$AC:$AC,структура!$W:$W,$I101))+1)+(INT(-SUMIFS(структура!$AC:$AC,структура!$W:$W,$I101))+1+SUMIFS(структура!$AC:$AC,структура!$W:$W,$I101))*SUMIFS(структура!$AB:$AB,структура!$W:$W,$I101)*SUMIFS(99:99,$1:$1,AG$1+INT(-SUMIFS(структура!$AC:$AC,структура!$W:$W,$I101))))</f>
        <v>0</v>
      </c>
      <c r="AH101" s="226">
        <f>IF(AH$7="",0,IF(AH$1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H$1+INT(-SUMIFS(структура!$AC:$AC,структура!$W:$W,$I101))+1)+(INT(-SUMIFS(структура!$AC:$AC,структура!$W:$W,$I101))+1+SUMIFS(структура!$AC:$AC,структура!$W:$W,$I101))*SUMIFS(структура!$AB:$AB,структура!$W:$W,$I101)*SUMIFS(99:99,$1:$1,AH$1+INT(-SUMIFS(структура!$AC:$AC,структура!$W:$W,$I101))))</f>
        <v>0</v>
      </c>
      <c r="AI101" s="226">
        <f>IF(AI$7="",0,IF(AI$1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I$1+INT(-SUMIFS(структура!$AC:$AC,структура!$W:$W,$I101))+1)+(INT(-SUMIFS(структура!$AC:$AC,структура!$W:$W,$I101))+1+SUMIFS(структура!$AC:$AC,структура!$W:$W,$I101))*SUMIFS(структура!$AB:$AB,структура!$W:$W,$I101)*SUMIFS(99:99,$1:$1,AI$1+INT(-SUMIFS(структура!$AC:$AC,структура!$W:$W,$I101))))</f>
        <v>0</v>
      </c>
      <c r="AJ101" s="226">
        <f>IF(AJ$7="",0,IF(AJ$1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J$1+INT(-SUMIFS(структура!$AC:$AC,структура!$W:$W,$I101))+1)+(INT(-SUMIFS(структура!$AC:$AC,структура!$W:$W,$I101))+1+SUMIFS(структура!$AC:$AC,структура!$W:$W,$I101))*SUMIFS(структура!$AB:$AB,структура!$W:$W,$I101)*SUMIFS(99:99,$1:$1,AJ$1+INT(-SUMIFS(структура!$AC:$AC,структура!$W:$W,$I101))))</f>
        <v>0</v>
      </c>
      <c r="AK101" s="226">
        <f>IF(AK$7="",0,IF(AK$1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K$1+INT(-SUMIFS(структура!$AC:$AC,структура!$W:$W,$I101))+1)+(INT(-SUMIFS(структура!$AC:$AC,структура!$W:$W,$I101))+1+SUMIFS(структура!$AC:$AC,структура!$W:$W,$I101))*SUMIFS(структура!$AB:$AB,структура!$W:$W,$I101)*SUMIFS(99:99,$1:$1,AK$1+INT(-SUMIFS(структура!$AC:$AC,структура!$W:$W,$I101))))</f>
        <v>0</v>
      </c>
      <c r="AL101" s="226">
        <f>IF(AL$7="",0,IF(AL$1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L$1+INT(-SUMIFS(структура!$AC:$AC,структура!$W:$W,$I101))+1)+(INT(-SUMIFS(структура!$AC:$AC,структура!$W:$W,$I101))+1+SUMIFS(структура!$AC:$AC,структура!$W:$W,$I101))*SUMIFS(структура!$AB:$AB,структура!$W:$W,$I101)*SUMIFS(99:99,$1:$1,AL$1+INT(-SUMIFS(структура!$AC:$AC,структура!$W:$W,$I101))))</f>
        <v>0</v>
      </c>
      <c r="AM101" s="226">
        <f>IF(AM$7="",0,IF(AM$1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M$1+INT(-SUMIFS(структура!$AC:$AC,структура!$W:$W,$I101))+1)+(INT(-SUMIFS(структура!$AC:$AC,структура!$W:$W,$I101))+1+SUMIFS(структура!$AC:$AC,структура!$W:$W,$I101))*SUMIFS(структура!$AB:$AB,структура!$W:$W,$I101)*SUMIFS(99:99,$1:$1,AM$1+INT(-SUMIFS(структура!$AC:$AC,структура!$W:$W,$I101))))</f>
        <v>0</v>
      </c>
      <c r="AN101" s="226">
        <f>IF(AN$7="",0,IF(AN$1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N$1+INT(-SUMIFS(структура!$AC:$AC,структура!$W:$W,$I101))+1)+(INT(-SUMIFS(структура!$AC:$AC,структура!$W:$W,$I101))+1+SUMIFS(структура!$AC:$AC,структура!$W:$W,$I101))*SUMIFS(структура!$AB:$AB,структура!$W:$W,$I101)*SUMIFS(99:99,$1:$1,AN$1+INT(-SUMIFS(структура!$AC:$AC,структура!$W:$W,$I101))))</f>
        <v>0</v>
      </c>
      <c r="AO101" s="226">
        <f>IF(AO$7="",0,IF(AO$1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O$1+INT(-SUMIFS(структура!$AC:$AC,структура!$W:$W,$I101))+1)+(INT(-SUMIFS(структура!$AC:$AC,структура!$W:$W,$I101))+1+SUMIFS(структура!$AC:$AC,структура!$W:$W,$I101))*SUMIFS(структура!$AB:$AB,структура!$W:$W,$I101)*SUMIFS(99:99,$1:$1,AO$1+INT(-SUMIFS(структура!$AC:$AC,структура!$W:$W,$I101))))</f>
        <v>0</v>
      </c>
      <c r="AP101" s="226">
        <f>IF(AP$7="",0,IF(AP$1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P$1+INT(-SUMIFS(структура!$AC:$AC,структура!$W:$W,$I101))+1)+(INT(-SUMIFS(структура!$AC:$AC,структура!$W:$W,$I101))+1+SUMIFS(структура!$AC:$AC,структура!$W:$W,$I101))*SUMIFS(структура!$AB:$AB,структура!$W:$W,$I101)*SUMIFS(99:99,$1:$1,AP$1+INT(-SUMIFS(структура!$AC:$AC,структура!$W:$W,$I101))))</f>
        <v>0</v>
      </c>
      <c r="AQ101" s="226">
        <f>IF(AQ$7="",0,IF(AQ$1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Q$1+INT(-SUMIFS(структура!$AC:$AC,структура!$W:$W,$I101))+1)+(INT(-SUMIFS(структура!$AC:$AC,структура!$W:$W,$I101))+1+SUMIFS(структура!$AC:$AC,структура!$W:$W,$I101))*SUMIFS(структура!$AB:$AB,структура!$W:$W,$I101)*SUMIFS(99:99,$1:$1,AQ$1+INT(-SUMIFS(структура!$AC:$AC,структура!$W:$W,$I101))))</f>
        <v>0</v>
      </c>
      <c r="AR101" s="226">
        <f>IF(AR$7="",0,IF(AR$1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R$1+INT(-SUMIFS(структура!$AC:$AC,структура!$W:$W,$I101))+1)+(INT(-SUMIFS(структура!$AC:$AC,структура!$W:$W,$I101))+1+SUMIFS(структура!$AC:$AC,структура!$W:$W,$I101))*SUMIFS(структура!$AB:$AB,структура!$W:$W,$I101)*SUMIFS(99:99,$1:$1,AR$1+INT(-SUMIFS(структура!$AC:$AC,структура!$W:$W,$I101))))</f>
        <v>0</v>
      </c>
      <c r="AS101" s="226">
        <f>IF(AS$7="",0,IF(AS$1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S$1+INT(-SUMIFS(структура!$AC:$AC,структура!$W:$W,$I101))+1)+(INT(-SUMIFS(структура!$AC:$AC,структура!$W:$W,$I101))+1+SUMIFS(структура!$AC:$AC,структура!$W:$W,$I101))*SUMIFS(структура!$AB:$AB,структура!$W:$W,$I101)*SUMIFS(99:99,$1:$1,AS$1+INT(-SUMIFS(структура!$AC:$AC,структура!$W:$W,$I101))))</f>
        <v>0</v>
      </c>
      <c r="AT101" s="226">
        <f>IF(AT$7="",0,IF(AT$1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T$1+INT(-SUMIFS(структура!$AC:$AC,структура!$W:$W,$I101))+1)+(INT(-SUMIFS(структура!$AC:$AC,структура!$W:$W,$I101))+1+SUMIFS(структура!$AC:$AC,структура!$W:$W,$I101))*SUMIFS(структура!$AB:$AB,структура!$W:$W,$I101)*SUMIFS(99:99,$1:$1,AT$1+INT(-SUMIFS(структура!$AC:$AC,структура!$W:$W,$I101))))</f>
        <v>0</v>
      </c>
      <c r="AU101" s="226">
        <f>IF(AU$7="",0,IF(AU$1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U$1+INT(-SUMIFS(структура!$AC:$AC,структура!$W:$W,$I101))+1)+(INT(-SUMIFS(структура!$AC:$AC,структура!$W:$W,$I101))+1+SUMIFS(структура!$AC:$AC,структура!$W:$W,$I101))*SUMIFS(структура!$AB:$AB,структура!$W:$W,$I101)*SUMIFS(99:99,$1:$1,AU$1+INT(-SUMIFS(структура!$AC:$AC,структура!$W:$W,$I101))))</f>
        <v>0</v>
      </c>
      <c r="AV101" s="94"/>
      <c r="AW101" s="89"/>
    </row>
    <row r="102" spans="1:49" ht="3.9" customHeight="1" x14ac:dyDescent="0.25">
      <c r="A102" s="3"/>
      <c r="B102" s="3"/>
      <c r="C102" s="3"/>
      <c r="D102" s="3"/>
      <c r="E102" s="179" t="str">
        <f>E13</f>
        <v>Объект-1</v>
      </c>
      <c r="F102" s="3"/>
      <c r="G102" s="178" t="str">
        <f>G13</f>
        <v>Заказчик-1</v>
      </c>
      <c r="H102" s="3"/>
      <c r="I102" s="169" t="str">
        <f>I95</f>
        <v>Поставщик-4</v>
      </c>
      <c r="J102" s="89"/>
      <c r="K102" s="178" t="str">
        <f>K95</f>
        <v>Поставщик-4-Оборуд-2</v>
      </c>
      <c r="L102" s="89"/>
      <c r="M102" s="8"/>
      <c r="N102" s="258"/>
      <c r="O102" s="3"/>
      <c r="P102" s="191"/>
      <c r="Q102" s="3"/>
      <c r="R102" s="8"/>
      <c r="S102" s="3"/>
      <c r="T102" s="8"/>
      <c r="U102" s="3"/>
      <c r="V102" s="3"/>
      <c r="W102" s="49"/>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41"/>
      <c r="AW102" s="3"/>
    </row>
    <row r="103" spans="1:49" s="95" customFormat="1" x14ac:dyDescent="0.25">
      <c r="A103" s="89"/>
      <c r="B103" s="89"/>
      <c r="C103" s="89"/>
      <c r="D103" s="89"/>
      <c r="E103" s="179" t="str">
        <f>E13</f>
        <v>Объект-1</v>
      </c>
      <c r="F103" s="89"/>
      <c r="G103" s="178" t="str">
        <f>G13</f>
        <v>Заказчик-1</v>
      </c>
      <c r="H103" s="89"/>
      <c r="I103" s="177" t="str">
        <f>KPI!$E$155</f>
        <v>прочее</v>
      </c>
      <c r="J103" s="89"/>
      <c r="K103" s="177"/>
      <c r="L103" s="89"/>
      <c r="M103" s="183" t="str">
        <f>структура!$K$19</f>
        <v>аренда оборудования</v>
      </c>
      <c r="N103" s="259" t="str">
        <f>структура!$AL$15</f>
        <v>НДС(-)</v>
      </c>
      <c r="O103" s="89"/>
      <c r="P103" s="189" t="str">
        <f>IF(M103="","",INDEX(KPI!$H:$H,SUMIFS(KPI!$C:$C,KPI!$E:$E,M103)))</f>
        <v>тыс.руб.</v>
      </c>
      <c r="Q103" s="89"/>
      <c r="R103" s="186">
        <f>SUMIFS($W103:$AV103,$W$2:$AV$2,R$2)</f>
        <v>0</v>
      </c>
      <c r="S103" s="234"/>
      <c r="T103" s="186">
        <f>SUMIFS($W103:$AV103,$W$2:$AV$2,T$2)</f>
        <v>0</v>
      </c>
      <c r="U103" s="234"/>
      <c r="V103" s="234"/>
      <c r="W103" s="235" t="s">
        <v>1</v>
      </c>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94"/>
      <c r="AW103" s="89"/>
    </row>
    <row r="104" spans="1:49" s="95" customFormat="1" x14ac:dyDescent="0.25">
      <c r="A104" s="89"/>
      <c r="B104" s="89"/>
      <c r="C104" s="89"/>
      <c r="D104" s="89"/>
      <c r="E104" s="179" t="str">
        <f>E13</f>
        <v>Объект-1</v>
      </c>
      <c r="F104" s="89"/>
      <c r="G104" s="178" t="str">
        <f>G13</f>
        <v>Заказчик-1</v>
      </c>
      <c r="H104" s="89"/>
      <c r="I104" s="181" t="str">
        <f>I103</f>
        <v>прочее</v>
      </c>
      <c r="J104" s="4"/>
      <c r="K104" s="181"/>
      <c r="L104" s="89"/>
      <c r="M104" s="183" t="str">
        <f>структура!$K$20</f>
        <v>эксплуатация строительных машин и механизмов</v>
      </c>
      <c r="N104" s="259" t="str">
        <f>структура!$AL$15</f>
        <v>НДС(-)</v>
      </c>
      <c r="O104" s="89"/>
      <c r="P104" s="189" t="str">
        <f>IF(M104="","",INDEX(KPI!$H:$H,SUMIFS(KPI!$C:$C,KPI!$E:$E,M104)))</f>
        <v>тыс.руб.</v>
      </c>
      <c r="Q104" s="89"/>
      <c r="R104" s="186">
        <f>SUMIFS($W104:$AV104,$W$2:$AV$2,R$2)</f>
        <v>0</v>
      </c>
      <c r="S104" s="234"/>
      <c r="T104" s="186">
        <f>SUMIFS($W104:$AV104,$W$2:$AV$2,T$2)</f>
        <v>0</v>
      </c>
      <c r="U104" s="234"/>
      <c r="V104" s="234"/>
      <c r="W104" s="235" t="s">
        <v>1</v>
      </c>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94"/>
      <c r="AW104" s="89"/>
    </row>
    <row r="105" spans="1:49" s="95" customFormat="1" x14ac:dyDescent="0.25">
      <c r="A105" s="89"/>
      <c r="B105" s="89"/>
      <c r="C105" s="89"/>
      <c r="D105" s="89"/>
      <c r="E105" s="179" t="str">
        <f>E13</f>
        <v>Объект-1</v>
      </c>
      <c r="F105" s="89"/>
      <c r="G105" s="178" t="str">
        <f>G13</f>
        <v>Заказчик-1</v>
      </c>
      <c r="H105" s="89"/>
      <c r="I105" s="181" t="str">
        <f>I104</f>
        <v>прочее</v>
      </c>
      <c r="J105" s="4"/>
      <c r="K105" s="181"/>
      <c r="L105" s="89"/>
      <c r="M105" s="183" t="str">
        <f>структура!$K$21</f>
        <v>страхование</v>
      </c>
      <c r="N105" s="258"/>
      <c r="O105" s="89"/>
      <c r="P105" s="189" t="str">
        <f>IF(M105="","",INDEX(KPI!$H:$H,SUMIFS(KPI!$C:$C,KPI!$E:$E,M105)))</f>
        <v>тыс.руб.</v>
      </c>
      <c r="Q105" s="89"/>
      <c r="R105" s="186">
        <f>SUMIFS($W105:$AV105,$W$2:$AV$2,R$2)</f>
        <v>0</v>
      </c>
      <c r="S105" s="234"/>
      <c r="T105" s="186">
        <f>SUMIFS($W105:$AV105,$W$2:$AV$2,T$2)</f>
        <v>0</v>
      </c>
      <c r="U105" s="234"/>
      <c r="V105" s="234"/>
      <c r="W105" s="235" t="s">
        <v>1</v>
      </c>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94"/>
      <c r="AW105" s="89"/>
    </row>
    <row r="106" spans="1:49" s="95" customFormat="1" x14ac:dyDescent="0.25">
      <c r="A106" s="89"/>
      <c r="B106" s="89"/>
      <c r="C106" s="89"/>
      <c r="D106" s="89"/>
      <c r="E106" s="179" t="str">
        <f>E13</f>
        <v>Объект-1</v>
      </c>
      <c r="F106" s="89"/>
      <c r="G106" s="178" t="str">
        <f>G13</f>
        <v>Заказчик-1</v>
      </c>
      <c r="H106" s="89"/>
      <c r="I106" s="181" t="str">
        <f>I105</f>
        <v>прочее</v>
      </c>
      <c r="J106" s="4"/>
      <c r="K106" s="181"/>
      <c r="L106" s="89"/>
      <c r="M106" s="183" t="str">
        <f>структура!$K$22</f>
        <v>прочие себестоимостные расходы</v>
      </c>
      <c r="N106" s="259" t="str">
        <f>структура!$AL$15</f>
        <v>НДС(-)</v>
      </c>
      <c r="O106" s="89"/>
      <c r="P106" s="189" t="str">
        <f>IF(M106="","",INDEX(KPI!$H:$H,SUMIFS(KPI!$C:$C,KPI!$E:$E,M106)))</f>
        <v>тыс.руб.</v>
      </c>
      <c r="Q106" s="89"/>
      <c r="R106" s="186">
        <f>SUMIFS($W106:$AV106,$W$2:$AV$2,R$2)</f>
        <v>0</v>
      </c>
      <c r="S106" s="234"/>
      <c r="T106" s="186">
        <f>SUMIFS($W106:$AV106,$W$2:$AV$2,T$2)</f>
        <v>0</v>
      </c>
      <c r="U106" s="234"/>
      <c r="V106" s="234"/>
      <c r="W106" s="235" t="s">
        <v>1</v>
      </c>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94"/>
      <c r="AW106" s="89"/>
    </row>
    <row r="107" spans="1:49" ht="3.9" customHeight="1" x14ac:dyDescent="0.25">
      <c r="A107" s="3"/>
      <c r="B107" s="3"/>
      <c r="C107" s="3"/>
      <c r="D107" s="3"/>
      <c r="E107" s="179" t="str">
        <f>E13</f>
        <v>Объект-1</v>
      </c>
      <c r="F107" s="3"/>
      <c r="G107" s="178" t="str">
        <f>G13</f>
        <v>Заказчик-1</v>
      </c>
      <c r="H107" s="3"/>
      <c r="I107" s="181" t="str">
        <f>I103</f>
        <v>прочее</v>
      </c>
      <c r="J107" s="4"/>
      <c r="K107" s="181"/>
      <c r="L107" s="3"/>
      <c r="M107" s="218"/>
      <c r="N107" s="258"/>
      <c r="O107" s="3"/>
      <c r="P107" s="91"/>
      <c r="Q107" s="3"/>
      <c r="R107" s="218"/>
      <c r="S107" s="3"/>
      <c r="T107" s="218"/>
      <c r="U107" s="3"/>
      <c r="V107" s="3"/>
      <c r="W107" s="4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41"/>
      <c r="AW107" s="3"/>
    </row>
    <row r="108" spans="1:49" s="5" customFormat="1" x14ac:dyDescent="0.25">
      <c r="A108" s="4"/>
      <c r="B108" s="4"/>
      <c r="C108" s="4"/>
      <c r="D108" s="4"/>
      <c r="E108" s="197" t="str">
        <f>E13</f>
        <v>Объект-1</v>
      </c>
      <c r="F108" s="4"/>
      <c r="G108" s="198" t="str">
        <f>G13</f>
        <v>Заказчик-1</v>
      </c>
      <c r="H108" s="4"/>
      <c r="I108" s="198" t="str">
        <f>I103</f>
        <v>прочее</v>
      </c>
      <c r="J108" s="4"/>
      <c r="K108" s="198"/>
      <c r="L108" s="4"/>
      <c r="M108" s="205" t="str">
        <f>KPI!$E$155</f>
        <v>прочее</v>
      </c>
      <c r="N108" s="258" t="str">
        <f>структура!$AL$29</f>
        <v>с/с</v>
      </c>
      <c r="O108" s="4"/>
      <c r="P108" s="206" t="str">
        <f>IF(M108="","",INDEX(KPI!$H:$H,SUMIFS(KPI!$C:$C,KPI!$E:$E,M108)))</f>
        <v>тыс.руб.</v>
      </c>
      <c r="Q108" s="4"/>
      <c r="R108" s="188">
        <f>SUMIFS($W108:$AV108,$W$2:$AV$2,R$2)</f>
        <v>0</v>
      </c>
      <c r="S108" s="4"/>
      <c r="T108" s="188">
        <f>SUMIFS($W108:$AV108,$W$2:$AV$2,T$2)</f>
        <v>0</v>
      </c>
      <c r="U108" s="4"/>
      <c r="V108" s="4"/>
      <c r="W108" s="49"/>
      <c r="X108" s="207">
        <f>SUM(X103:X107)</f>
        <v>0</v>
      </c>
      <c r="Y108" s="207">
        <f t="shared" ref="Y108:AU108" si="125">SUM(Y103:Y107)</f>
        <v>0</v>
      </c>
      <c r="Z108" s="207">
        <f t="shared" si="125"/>
        <v>0</v>
      </c>
      <c r="AA108" s="207">
        <f t="shared" si="125"/>
        <v>0</v>
      </c>
      <c r="AB108" s="207">
        <f t="shared" si="125"/>
        <v>0</v>
      </c>
      <c r="AC108" s="207">
        <f t="shared" si="125"/>
        <v>0</v>
      </c>
      <c r="AD108" s="207">
        <f t="shared" si="125"/>
        <v>0</v>
      </c>
      <c r="AE108" s="207">
        <f t="shared" si="125"/>
        <v>0</v>
      </c>
      <c r="AF108" s="207">
        <f t="shared" si="125"/>
        <v>0</v>
      </c>
      <c r="AG108" s="207">
        <f t="shared" si="125"/>
        <v>0</v>
      </c>
      <c r="AH108" s="207">
        <f t="shared" si="125"/>
        <v>0</v>
      </c>
      <c r="AI108" s="207">
        <f t="shared" si="125"/>
        <v>0</v>
      </c>
      <c r="AJ108" s="207">
        <f t="shared" si="125"/>
        <v>0</v>
      </c>
      <c r="AK108" s="207">
        <f t="shared" si="125"/>
        <v>0</v>
      </c>
      <c r="AL108" s="207">
        <f t="shared" si="125"/>
        <v>0</v>
      </c>
      <c r="AM108" s="207">
        <f t="shared" si="125"/>
        <v>0</v>
      </c>
      <c r="AN108" s="207">
        <f t="shared" si="125"/>
        <v>0</v>
      </c>
      <c r="AO108" s="207">
        <f t="shared" si="125"/>
        <v>0</v>
      </c>
      <c r="AP108" s="207">
        <f t="shared" si="125"/>
        <v>0</v>
      </c>
      <c r="AQ108" s="207">
        <f t="shared" si="125"/>
        <v>0</v>
      </c>
      <c r="AR108" s="207">
        <f t="shared" si="125"/>
        <v>0</v>
      </c>
      <c r="AS108" s="207">
        <f t="shared" si="125"/>
        <v>0</v>
      </c>
      <c r="AT108" s="207">
        <f t="shared" si="125"/>
        <v>0</v>
      </c>
      <c r="AU108" s="207">
        <f t="shared" si="125"/>
        <v>0</v>
      </c>
      <c r="AV108" s="43"/>
      <c r="AW108" s="4"/>
    </row>
    <row r="109" spans="1:49" s="95" customFormat="1" x14ac:dyDescent="0.25">
      <c r="A109" s="89"/>
      <c r="B109" s="89"/>
      <c r="C109" s="89"/>
      <c r="D109" s="89"/>
      <c r="E109" s="194" t="str">
        <f>E13</f>
        <v>Объект-1</v>
      </c>
      <c r="F109" s="89"/>
      <c r="G109" s="195" t="str">
        <f>G13</f>
        <v>Заказчик-1</v>
      </c>
      <c r="H109" s="89"/>
      <c r="I109" s="195" t="str">
        <f>I103</f>
        <v>прочее</v>
      </c>
      <c r="J109" s="89"/>
      <c r="K109" s="195"/>
      <c r="L109" s="89"/>
      <c r="M109" s="185" t="str">
        <f>KPI!$E$83</f>
        <v>отток ДС на остальные с/стоимостные расходы</v>
      </c>
      <c r="N109" s="259"/>
      <c r="O109" s="203"/>
      <c r="P109" s="190" t="str">
        <f>IF(M109="","",INDEX(KPI!$H:$H,SUMIFS(KPI!$C:$C,KPI!$E:$E,M109)))</f>
        <v>тыс.руб.</v>
      </c>
      <c r="Q109" s="203"/>
      <c r="R109" s="224">
        <f>SUMIFS($W109:$AV109,$W$2:$AV$2,R$2)</f>
        <v>0</v>
      </c>
      <c r="S109" s="203"/>
      <c r="T109" s="224">
        <f>SUMIFS($W109:$AV109,$W$2:$AV$2,T$2)</f>
        <v>0</v>
      </c>
      <c r="U109" s="203"/>
      <c r="V109" s="203"/>
      <c r="W109" s="116"/>
      <c r="X109" s="226">
        <f>X108</f>
        <v>0</v>
      </c>
      <c r="Y109" s="226">
        <f t="shared" ref="Y109:AU109" si="126">Y108</f>
        <v>0</v>
      </c>
      <c r="Z109" s="226">
        <f t="shared" si="126"/>
        <v>0</v>
      </c>
      <c r="AA109" s="226">
        <f t="shared" si="126"/>
        <v>0</v>
      </c>
      <c r="AB109" s="226">
        <f t="shared" si="126"/>
        <v>0</v>
      </c>
      <c r="AC109" s="226">
        <f t="shared" si="126"/>
        <v>0</v>
      </c>
      <c r="AD109" s="226">
        <f t="shared" si="126"/>
        <v>0</v>
      </c>
      <c r="AE109" s="226">
        <f t="shared" si="126"/>
        <v>0</v>
      </c>
      <c r="AF109" s="226">
        <f t="shared" si="126"/>
        <v>0</v>
      </c>
      <c r="AG109" s="226">
        <f t="shared" si="126"/>
        <v>0</v>
      </c>
      <c r="AH109" s="226">
        <f t="shared" si="126"/>
        <v>0</v>
      </c>
      <c r="AI109" s="226">
        <f t="shared" si="126"/>
        <v>0</v>
      </c>
      <c r="AJ109" s="226">
        <f t="shared" si="126"/>
        <v>0</v>
      </c>
      <c r="AK109" s="226">
        <f t="shared" si="126"/>
        <v>0</v>
      </c>
      <c r="AL109" s="226">
        <f t="shared" si="126"/>
        <v>0</v>
      </c>
      <c r="AM109" s="226">
        <f t="shared" si="126"/>
        <v>0</v>
      </c>
      <c r="AN109" s="226">
        <f t="shared" si="126"/>
        <v>0</v>
      </c>
      <c r="AO109" s="226">
        <f t="shared" si="126"/>
        <v>0</v>
      </c>
      <c r="AP109" s="226">
        <f t="shared" si="126"/>
        <v>0</v>
      </c>
      <c r="AQ109" s="226">
        <f t="shared" si="126"/>
        <v>0</v>
      </c>
      <c r="AR109" s="226">
        <f t="shared" si="126"/>
        <v>0</v>
      </c>
      <c r="AS109" s="226">
        <f t="shared" si="126"/>
        <v>0</v>
      </c>
      <c r="AT109" s="226">
        <f t="shared" si="126"/>
        <v>0</v>
      </c>
      <c r="AU109" s="226">
        <f t="shared" si="126"/>
        <v>0</v>
      </c>
      <c r="AV109" s="94"/>
      <c r="AW109" s="89"/>
    </row>
    <row r="110" spans="1:49" ht="3.9" customHeight="1" x14ac:dyDescent="0.25">
      <c r="A110" s="3"/>
      <c r="B110" s="3"/>
      <c r="C110" s="3"/>
      <c r="D110" s="3"/>
      <c r="E110" s="179" t="str">
        <f>E13</f>
        <v>Объект-1</v>
      </c>
      <c r="F110" s="3"/>
      <c r="G110" s="178" t="str">
        <f>G13</f>
        <v>Заказчик-1</v>
      </c>
      <c r="H110" s="3"/>
      <c r="I110" s="195" t="str">
        <f>I103</f>
        <v>прочее</v>
      </c>
      <c r="J110" s="3"/>
      <c r="K110" s="178"/>
      <c r="L110" s="3"/>
      <c r="M110" s="8"/>
      <c r="N110" s="258"/>
      <c r="O110" s="3"/>
      <c r="P110" s="191"/>
      <c r="Q110" s="3"/>
      <c r="R110" s="8"/>
      <c r="S110" s="3"/>
      <c r="T110" s="8"/>
      <c r="U110" s="3"/>
      <c r="V110" s="3"/>
      <c r="W110" s="49"/>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41"/>
      <c r="AW110" s="3"/>
    </row>
    <row r="111" spans="1:49" ht="3.9" customHeight="1" x14ac:dyDescent="0.25">
      <c r="A111" s="3"/>
      <c r="B111" s="3"/>
      <c r="C111" s="3"/>
      <c r="D111" s="3"/>
      <c r="E111" s="179" t="str">
        <f>E13</f>
        <v>Объект-1</v>
      </c>
      <c r="F111" s="3"/>
      <c r="G111" s="178" t="str">
        <f>G13</f>
        <v>Заказчик-1</v>
      </c>
      <c r="H111" s="3"/>
      <c r="I111" s="236"/>
      <c r="J111" s="3"/>
      <c r="K111" s="236"/>
      <c r="L111" s="3"/>
      <c r="M111" s="237"/>
      <c r="N111" s="258"/>
      <c r="O111" s="3"/>
      <c r="P111" s="238"/>
      <c r="Q111" s="3"/>
      <c r="R111" s="237"/>
      <c r="S111" s="3"/>
      <c r="T111" s="237"/>
      <c r="U111" s="3"/>
      <c r="V111" s="3"/>
      <c r="W111" s="4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41"/>
      <c r="AW111" s="3"/>
    </row>
    <row r="112" spans="1:49" ht="3.9" customHeight="1" x14ac:dyDescent="0.25">
      <c r="A112" s="3"/>
      <c r="B112" s="3"/>
      <c r="C112" s="3"/>
      <c r="D112" s="3"/>
      <c r="E112" s="179" t="str">
        <f>E13</f>
        <v>Объект-1</v>
      </c>
      <c r="F112" s="3"/>
      <c r="G112" s="178" t="str">
        <f>G13</f>
        <v>Заказчик-1</v>
      </c>
      <c r="H112" s="3"/>
      <c r="I112" s="169"/>
      <c r="J112" s="3"/>
      <c r="K112" s="169"/>
      <c r="L112" s="3"/>
      <c r="M112" s="3"/>
      <c r="N112" s="258"/>
      <c r="O112" s="3"/>
      <c r="P112" s="130"/>
      <c r="Q112" s="132"/>
      <c r="R112" s="133"/>
      <c r="S112" s="132"/>
      <c r="T112" s="13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ht="8.1" customHeight="1" x14ac:dyDescent="0.25">
      <c r="A113" s="3"/>
      <c r="B113" s="3"/>
      <c r="C113" s="3"/>
      <c r="D113" s="3"/>
      <c r="E113" s="179" t="str">
        <f>E13</f>
        <v>Объект-1</v>
      </c>
      <c r="F113" s="3"/>
      <c r="G113" s="178" t="str">
        <f>G13</f>
        <v>Заказчик-1</v>
      </c>
      <c r="H113" s="3"/>
      <c r="I113" s="169"/>
      <c r="J113" s="3"/>
      <c r="K113" s="178" t="str">
        <f>K13</f>
        <v>Заказчик-1-Работы-1</v>
      </c>
      <c r="L113" s="3"/>
      <c r="M113" s="3"/>
      <c r="N113" s="258"/>
      <c r="O113" s="3"/>
      <c r="P113" s="25"/>
      <c r="Q113" s="3"/>
      <c r="R113" s="3"/>
      <c r="S113" s="3"/>
      <c r="T113" s="3"/>
      <c r="U113" s="3"/>
      <c r="V113" s="3"/>
      <c r="W113" s="49"/>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1"/>
      <c r="AW113" s="3"/>
    </row>
    <row r="114" spans="1:49" s="5" customFormat="1" x14ac:dyDescent="0.25">
      <c r="A114" s="4"/>
      <c r="B114" s="4"/>
      <c r="C114" s="4"/>
      <c r="D114" s="4"/>
      <c r="E114" s="180" t="str">
        <f>E13</f>
        <v>Объект-1</v>
      </c>
      <c r="F114" s="4"/>
      <c r="G114" s="181" t="str">
        <f>G13</f>
        <v>Заказчик-1</v>
      </c>
      <c r="H114" s="4"/>
      <c r="I114" s="176"/>
      <c r="J114" s="4"/>
      <c r="K114" s="181" t="str">
        <f>K13</f>
        <v>Заказчик-1-Работы-1</v>
      </c>
      <c r="L114" s="4"/>
      <c r="M114" s="64" t="str">
        <f>KPI!$E$84</f>
        <v>накладные расходы</v>
      </c>
      <c r="N114" s="258" t="str">
        <f>структура!$AL$30</f>
        <v>н/р</v>
      </c>
      <c r="O114" s="4"/>
      <c r="P114" s="65" t="str">
        <f>IF(M114="","",INDEX(KPI!$H:$H,SUMIFS(KPI!$C:$C,KPI!$E:$E,M114)))</f>
        <v>тыс.руб.</v>
      </c>
      <c r="Q114" s="4"/>
      <c r="R114" s="66">
        <f>SUMIFS($W114:$AV114,$W$2:$AV$2,R$2)</f>
        <v>0</v>
      </c>
      <c r="S114" s="4"/>
      <c r="T114" s="66">
        <f>SUMIFS($W114:$AV114,$W$2:$AV$2,T$2)</f>
        <v>0</v>
      </c>
      <c r="U114" s="4"/>
      <c r="V114" s="4"/>
      <c r="W114" s="49"/>
      <c r="X114" s="67">
        <f t="shared" ref="X114:AU114" si="127">SUMIFS(X116:X138,$N116:$N138,$N114)</f>
        <v>0</v>
      </c>
      <c r="Y114" s="67">
        <f t="shared" si="127"/>
        <v>0</v>
      </c>
      <c r="Z114" s="67">
        <f t="shared" si="127"/>
        <v>0</v>
      </c>
      <c r="AA114" s="67">
        <f t="shared" si="127"/>
        <v>0</v>
      </c>
      <c r="AB114" s="67">
        <f t="shared" si="127"/>
        <v>0</v>
      </c>
      <c r="AC114" s="67">
        <f t="shared" si="127"/>
        <v>0</v>
      </c>
      <c r="AD114" s="67">
        <f t="shared" si="127"/>
        <v>0</v>
      </c>
      <c r="AE114" s="67">
        <f t="shared" si="127"/>
        <v>0</v>
      </c>
      <c r="AF114" s="67">
        <f t="shared" si="127"/>
        <v>0</v>
      </c>
      <c r="AG114" s="67">
        <f t="shared" si="127"/>
        <v>0</v>
      </c>
      <c r="AH114" s="67">
        <f t="shared" si="127"/>
        <v>0</v>
      </c>
      <c r="AI114" s="67">
        <f t="shared" si="127"/>
        <v>0</v>
      </c>
      <c r="AJ114" s="67">
        <f t="shared" si="127"/>
        <v>0</v>
      </c>
      <c r="AK114" s="67">
        <f t="shared" si="127"/>
        <v>0</v>
      </c>
      <c r="AL114" s="67">
        <f t="shared" si="127"/>
        <v>0</v>
      </c>
      <c r="AM114" s="67">
        <f t="shared" si="127"/>
        <v>0</v>
      </c>
      <c r="AN114" s="67">
        <f t="shared" si="127"/>
        <v>0</v>
      </c>
      <c r="AO114" s="67">
        <f t="shared" si="127"/>
        <v>0</v>
      </c>
      <c r="AP114" s="67">
        <f t="shared" si="127"/>
        <v>0</v>
      </c>
      <c r="AQ114" s="67">
        <f t="shared" si="127"/>
        <v>0</v>
      </c>
      <c r="AR114" s="67">
        <f t="shared" si="127"/>
        <v>0</v>
      </c>
      <c r="AS114" s="67">
        <f t="shared" si="127"/>
        <v>0</v>
      </c>
      <c r="AT114" s="67">
        <f t="shared" si="127"/>
        <v>0</v>
      </c>
      <c r="AU114" s="67">
        <f t="shared" si="127"/>
        <v>0</v>
      </c>
      <c r="AV114" s="43"/>
      <c r="AW114" s="4"/>
    </row>
    <row r="115" spans="1:49" ht="2.1" customHeight="1" x14ac:dyDescent="0.25">
      <c r="A115" s="3"/>
      <c r="B115" s="3"/>
      <c r="C115" s="3"/>
      <c r="D115" s="3"/>
      <c r="E115" s="179" t="str">
        <f>E13</f>
        <v>Объект-1</v>
      </c>
      <c r="F115" s="3"/>
      <c r="G115" s="178" t="str">
        <f>G13</f>
        <v>Заказчик-1</v>
      </c>
      <c r="H115" s="3"/>
      <c r="I115" s="169"/>
      <c r="J115" s="3"/>
      <c r="K115" s="178" t="str">
        <f>K13</f>
        <v>Заказчик-1-Работы-1</v>
      </c>
      <c r="L115" s="3"/>
      <c r="M115" s="237"/>
      <c r="N115" s="258"/>
      <c r="O115" s="3"/>
      <c r="P115" s="238"/>
      <c r="Q115" s="3"/>
      <c r="R115" s="237"/>
      <c r="S115" s="3"/>
      <c r="T115" s="237"/>
      <c r="U115" s="3"/>
      <c r="V115" s="3"/>
      <c r="W115" s="4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41"/>
      <c r="AW115" s="3"/>
    </row>
    <row r="116" spans="1:49" s="1" customFormat="1" ht="10.199999999999999" x14ac:dyDescent="0.2">
      <c r="A116" s="12"/>
      <c r="B116" s="12"/>
      <c r="C116" s="12"/>
      <c r="D116" s="12"/>
      <c r="E116" s="179" t="str">
        <f>E13</f>
        <v>Объект-1</v>
      </c>
      <c r="F116" s="12"/>
      <c r="G116" s="178" t="str">
        <f>G13</f>
        <v>Заказчик-1</v>
      </c>
      <c r="H116" s="12"/>
      <c r="I116" s="169"/>
      <c r="J116" s="12"/>
      <c r="K116" s="178"/>
      <c r="L116" s="12"/>
      <c r="M116" s="127" t="str">
        <f>структура!$AL$12</f>
        <v>в т.ч. по номенклатуре затрат</v>
      </c>
      <c r="N116" s="258"/>
      <c r="O116" s="12"/>
      <c r="P116" s="12"/>
      <c r="Q116" s="12"/>
      <c r="R116" s="12"/>
      <c r="S116" s="12"/>
      <c r="T116" s="12"/>
      <c r="U116" s="12"/>
      <c r="V116" s="12"/>
      <c r="W116" s="73"/>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5"/>
      <c r="AW116" s="12"/>
    </row>
    <row r="117" spans="1:49" ht="3.9" customHeight="1" x14ac:dyDescent="0.25">
      <c r="A117" s="3"/>
      <c r="B117" s="3"/>
      <c r="C117" s="3"/>
      <c r="D117" s="3"/>
      <c r="E117" s="179" t="str">
        <f>E13</f>
        <v>Объект-1</v>
      </c>
      <c r="F117" s="3"/>
      <c r="G117" s="178" t="str">
        <f>G13</f>
        <v>Заказчик-1</v>
      </c>
      <c r="H117" s="3"/>
      <c r="I117" s="169"/>
      <c r="J117" s="12"/>
      <c r="K117" s="178"/>
      <c r="L117" s="3"/>
      <c r="M117" s="128"/>
      <c r="N117" s="258"/>
      <c r="O117" s="3"/>
      <c r="P117" s="25"/>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s="95" customFormat="1" x14ac:dyDescent="0.25">
      <c r="A118" s="89"/>
      <c r="B118" s="89"/>
      <c r="C118" s="89"/>
      <c r="D118" s="89"/>
      <c r="E118" s="179" t="str">
        <f>E13</f>
        <v>Объект-1</v>
      </c>
      <c r="F118" s="89"/>
      <c r="G118" s="178" t="str">
        <f>G13</f>
        <v>Заказчик-1</v>
      </c>
      <c r="H118" s="89"/>
      <c r="I118" s="169"/>
      <c r="J118" s="12"/>
      <c r="K118" s="178"/>
      <c r="L118" s="3"/>
      <c r="M118" s="183" t="str">
        <f>KPI!$E$210</f>
        <v>натуральное количество накладных расходов</v>
      </c>
      <c r="N118" s="258"/>
      <c r="O118" s="119" t="s">
        <v>1</v>
      </c>
      <c r="P118" s="182" t="s">
        <v>497</v>
      </c>
      <c r="Q118" s="89"/>
      <c r="R118" s="186">
        <f>SUMIFS($W118:$AV118,$W$2:$AV$2,R$2)</f>
        <v>0</v>
      </c>
      <c r="S118" s="89"/>
      <c r="T118" s="186">
        <f>SUMIFS($W118:$AV118,$W$2:$AV$2,T$2)</f>
        <v>0</v>
      </c>
      <c r="U118" s="89"/>
      <c r="V118" s="89"/>
      <c r="W118" s="119" t="s">
        <v>1</v>
      </c>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94"/>
      <c r="AW118" s="89"/>
    </row>
    <row r="119" spans="1:49" s="95" customFormat="1" x14ac:dyDescent="0.25">
      <c r="A119" s="89"/>
      <c r="B119" s="89"/>
      <c r="C119" s="89"/>
      <c r="D119" s="89"/>
      <c r="E119" s="179" t="str">
        <f>E13</f>
        <v>Объект-1</v>
      </c>
      <c r="F119" s="89"/>
      <c r="G119" s="178" t="str">
        <f>G13</f>
        <v>Заказчик-1</v>
      </c>
      <c r="H119" s="89"/>
      <c r="I119" s="169"/>
      <c r="J119" s="4"/>
      <c r="K119" s="178"/>
      <c r="L119" s="4"/>
      <c r="M119" s="184" t="str">
        <f>KPI!$E$211</f>
        <v>стоимость накладных за единицу измерения</v>
      </c>
      <c r="N119" s="258"/>
      <c r="O119" s="89"/>
      <c r="P119" s="189" t="str">
        <f>IF(M119="","",INDEX(KPI!$H:$H,SUMIFS(KPI!$C:$C,KPI!$E:$E,M119)))</f>
        <v>руб.</v>
      </c>
      <c r="Q119" s="89"/>
      <c r="R119" s="187">
        <f>IF(R118=0,0,R120*1000/R118)</f>
        <v>0</v>
      </c>
      <c r="S119" s="89"/>
      <c r="T119" s="187">
        <f>IF(T118=0,0,T120*1000/T118)</f>
        <v>0</v>
      </c>
      <c r="U119" s="89"/>
      <c r="V119" s="89"/>
      <c r="W119" s="119" t="s">
        <v>1</v>
      </c>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94"/>
      <c r="AW119" s="89"/>
    </row>
    <row r="120" spans="1:49" s="5" customFormat="1" x14ac:dyDescent="0.25">
      <c r="A120" s="4"/>
      <c r="B120" s="4"/>
      <c r="C120" s="4"/>
      <c r="D120" s="4"/>
      <c r="E120" s="197" t="str">
        <f>E13</f>
        <v>Объект-1</v>
      </c>
      <c r="F120" s="4"/>
      <c r="G120" s="198" t="str">
        <f>G13</f>
        <v>Заказчик-1</v>
      </c>
      <c r="H120" s="4"/>
      <c r="I120" s="169"/>
      <c r="J120" s="22" t="s">
        <v>1</v>
      </c>
      <c r="K120" s="6" t="s">
        <v>496</v>
      </c>
      <c r="L120" s="4"/>
      <c r="M120" s="205" t="str">
        <f>KPI!$E$84&amp;" - "&amp;$K120</f>
        <v>накладные расходы - ГСМ</v>
      </c>
      <c r="N120" s="258" t="str">
        <f>структура!$AL$30</f>
        <v>н/р</v>
      </c>
      <c r="O120" s="4"/>
      <c r="P120" s="211" t="str">
        <f>IF(M120="","",INDEX(KPI!$H:$H,SUMIFS(KPI!$C:$C,KPI!$E:$E,M120)))</f>
        <v>тыс.руб.</v>
      </c>
      <c r="Q120" s="4"/>
      <c r="R120" s="188">
        <f>SUMIFS($W120:$AV120,$W$2:$AV$2,R$2)</f>
        <v>0</v>
      </c>
      <c r="S120" s="4"/>
      <c r="T120" s="188">
        <f>SUMIFS($W120:$AV120,$W$2:$AV$2,T$2)</f>
        <v>0</v>
      </c>
      <c r="U120" s="4"/>
      <c r="V120" s="4"/>
      <c r="W120" s="49"/>
      <c r="X120" s="207">
        <f>X118*X119/1000</f>
        <v>0</v>
      </c>
      <c r="Y120" s="207">
        <f>Y118*Y119/1000</f>
        <v>0</v>
      </c>
      <c r="Z120" s="207">
        <f t="shared" ref="Z120:AU120" si="128">Z118*Z119/1000</f>
        <v>0</v>
      </c>
      <c r="AA120" s="207">
        <f t="shared" si="128"/>
        <v>0</v>
      </c>
      <c r="AB120" s="207">
        <f t="shared" si="128"/>
        <v>0</v>
      </c>
      <c r="AC120" s="207">
        <f t="shared" si="128"/>
        <v>0</v>
      </c>
      <c r="AD120" s="207">
        <f t="shared" si="128"/>
        <v>0</v>
      </c>
      <c r="AE120" s="207">
        <f t="shared" si="128"/>
        <v>0</v>
      </c>
      <c r="AF120" s="207">
        <f t="shared" si="128"/>
        <v>0</v>
      </c>
      <c r="AG120" s="207">
        <f t="shared" si="128"/>
        <v>0</v>
      </c>
      <c r="AH120" s="207">
        <f t="shared" si="128"/>
        <v>0</v>
      </c>
      <c r="AI120" s="207">
        <f t="shared" si="128"/>
        <v>0</v>
      </c>
      <c r="AJ120" s="207">
        <f t="shared" si="128"/>
        <v>0</v>
      </c>
      <c r="AK120" s="207">
        <f t="shared" si="128"/>
        <v>0</v>
      </c>
      <c r="AL120" s="207">
        <f t="shared" si="128"/>
        <v>0</v>
      </c>
      <c r="AM120" s="207">
        <f t="shared" si="128"/>
        <v>0</v>
      </c>
      <c r="AN120" s="207">
        <f t="shared" si="128"/>
        <v>0</v>
      </c>
      <c r="AO120" s="207">
        <f t="shared" si="128"/>
        <v>0</v>
      </c>
      <c r="AP120" s="207">
        <f t="shared" si="128"/>
        <v>0</v>
      </c>
      <c r="AQ120" s="207">
        <f t="shared" si="128"/>
        <v>0</v>
      </c>
      <c r="AR120" s="207">
        <f t="shared" si="128"/>
        <v>0</v>
      </c>
      <c r="AS120" s="207">
        <f t="shared" si="128"/>
        <v>0</v>
      </c>
      <c r="AT120" s="207">
        <f t="shared" si="128"/>
        <v>0</v>
      </c>
      <c r="AU120" s="207">
        <f t="shared" si="128"/>
        <v>0</v>
      </c>
      <c r="AV120" s="43"/>
      <c r="AW120" s="4"/>
    </row>
    <row r="121" spans="1:49" s="95" customFormat="1" x14ac:dyDescent="0.25">
      <c r="A121" s="89"/>
      <c r="B121" s="89"/>
      <c r="C121" s="89"/>
      <c r="D121" s="89"/>
      <c r="E121" s="194" t="str">
        <f>E13</f>
        <v>Объект-1</v>
      </c>
      <c r="F121" s="89"/>
      <c r="G121" s="195" t="str">
        <f>G13</f>
        <v>Заказчик-1</v>
      </c>
      <c r="H121" s="89"/>
      <c r="I121" s="169"/>
      <c r="J121" s="89"/>
      <c r="K121" s="178"/>
      <c r="L121" s="89"/>
      <c r="M121" s="185" t="str">
        <f>KPI!$E$127</f>
        <v>отток ДС по накладным расходам</v>
      </c>
      <c r="N121" s="259" t="str">
        <f>структура!$AL$15</f>
        <v>НДС(-)</v>
      </c>
      <c r="O121" s="203"/>
      <c r="P121" s="190" t="str">
        <f>IF(M121="","",INDEX(KPI!$H:$H,SUMIFS(KPI!$C:$C,KPI!$E:$E,M121)))</f>
        <v>тыс.руб.</v>
      </c>
      <c r="Q121" s="203"/>
      <c r="R121" s="224">
        <f>SUMIFS($W121:$AV121,$W$2:$AV$2,R$2)</f>
        <v>0</v>
      </c>
      <c r="S121" s="203"/>
      <c r="T121" s="224">
        <f>SUMIFS($W121:$AV121,$W$2:$AV$2,T$2)</f>
        <v>0</v>
      </c>
      <c r="U121" s="203"/>
      <c r="V121" s="203"/>
      <c r="W121" s="116"/>
      <c r="X121" s="226">
        <f>X120</f>
        <v>0</v>
      </c>
      <c r="Y121" s="226">
        <f t="shared" ref="Y121:AU121" si="129">Y120</f>
        <v>0</v>
      </c>
      <c r="Z121" s="226">
        <f t="shared" si="129"/>
        <v>0</v>
      </c>
      <c r="AA121" s="226">
        <f t="shared" si="129"/>
        <v>0</v>
      </c>
      <c r="AB121" s="226">
        <f t="shared" si="129"/>
        <v>0</v>
      </c>
      <c r="AC121" s="226">
        <f t="shared" si="129"/>
        <v>0</v>
      </c>
      <c r="AD121" s="226">
        <f t="shared" si="129"/>
        <v>0</v>
      </c>
      <c r="AE121" s="226">
        <f t="shared" si="129"/>
        <v>0</v>
      </c>
      <c r="AF121" s="226">
        <f t="shared" si="129"/>
        <v>0</v>
      </c>
      <c r="AG121" s="226">
        <f t="shared" si="129"/>
        <v>0</v>
      </c>
      <c r="AH121" s="226">
        <f t="shared" si="129"/>
        <v>0</v>
      </c>
      <c r="AI121" s="226">
        <f t="shared" si="129"/>
        <v>0</v>
      </c>
      <c r="AJ121" s="226">
        <f t="shared" si="129"/>
        <v>0</v>
      </c>
      <c r="AK121" s="226">
        <f t="shared" si="129"/>
        <v>0</v>
      </c>
      <c r="AL121" s="226">
        <f t="shared" si="129"/>
        <v>0</v>
      </c>
      <c r="AM121" s="226">
        <f t="shared" si="129"/>
        <v>0</v>
      </c>
      <c r="AN121" s="226">
        <f t="shared" si="129"/>
        <v>0</v>
      </c>
      <c r="AO121" s="226">
        <f t="shared" si="129"/>
        <v>0</v>
      </c>
      <c r="AP121" s="226">
        <f t="shared" si="129"/>
        <v>0</v>
      </c>
      <c r="AQ121" s="226">
        <f t="shared" si="129"/>
        <v>0</v>
      </c>
      <c r="AR121" s="226">
        <f t="shared" si="129"/>
        <v>0</v>
      </c>
      <c r="AS121" s="226">
        <f t="shared" si="129"/>
        <v>0</v>
      </c>
      <c r="AT121" s="226">
        <f t="shared" si="129"/>
        <v>0</v>
      </c>
      <c r="AU121" s="226">
        <f t="shared" si="129"/>
        <v>0</v>
      </c>
      <c r="AV121" s="94"/>
      <c r="AW121" s="89"/>
    </row>
    <row r="122" spans="1:49" ht="3.9" customHeight="1" x14ac:dyDescent="0.25">
      <c r="A122" s="3"/>
      <c r="B122" s="3"/>
      <c r="C122" s="3"/>
      <c r="D122" s="3"/>
      <c r="E122" s="179" t="str">
        <f>E13</f>
        <v>Объект-1</v>
      </c>
      <c r="F122" s="3"/>
      <c r="G122" s="178" t="str">
        <f>G13</f>
        <v>Заказчик-1</v>
      </c>
      <c r="H122" s="3"/>
      <c r="I122" s="169"/>
      <c r="J122" s="3"/>
      <c r="K122" s="178"/>
      <c r="L122" s="3"/>
      <c r="M122" s="8"/>
      <c r="N122" s="258"/>
      <c r="O122" s="3"/>
      <c r="P122" s="191"/>
      <c r="Q122" s="3"/>
      <c r="R122" s="8"/>
      <c r="S122" s="3"/>
      <c r="T122" s="8"/>
      <c r="U122" s="3"/>
      <c r="V122" s="3"/>
      <c r="W122" s="49"/>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41"/>
      <c r="AW122" s="3"/>
    </row>
    <row r="123" spans="1:49" s="95" customFormat="1" x14ac:dyDescent="0.25">
      <c r="A123" s="89"/>
      <c r="B123" s="89"/>
      <c r="C123" s="89"/>
      <c r="D123" s="89"/>
      <c r="E123" s="179" t="str">
        <f>E13</f>
        <v>Объект-1</v>
      </c>
      <c r="F123" s="89"/>
      <c r="G123" s="178" t="str">
        <f>G13</f>
        <v>Заказчик-1</v>
      </c>
      <c r="H123" s="89"/>
      <c r="I123" s="169"/>
      <c r="J123" s="12"/>
      <c r="K123" s="178"/>
      <c r="L123" s="3"/>
      <c r="M123" s="183" t="str">
        <f>KPI!$E$210</f>
        <v>натуральное количество накладных расходов</v>
      </c>
      <c r="N123" s="258"/>
      <c r="O123" s="119" t="s">
        <v>1</v>
      </c>
      <c r="P123" s="182" t="s">
        <v>499</v>
      </c>
      <c r="Q123" s="89"/>
      <c r="R123" s="186">
        <f>SUMIFS($W123:$AV123,$W$2:$AV$2,R$2)</f>
        <v>0</v>
      </c>
      <c r="S123" s="89"/>
      <c r="T123" s="186">
        <f>SUMIFS($W123:$AV123,$W$2:$AV$2,T$2)</f>
        <v>0</v>
      </c>
      <c r="U123" s="89"/>
      <c r="V123" s="89"/>
      <c r="W123" s="119" t="s">
        <v>1</v>
      </c>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94"/>
      <c r="AW123" s="89"/>
    </row>
    <row r="124" spans="1:49" s="95" customFormat="1" x14ac:dyDescent="0.25">
      <c r="A124" s="89"/>
      <c r="B124" s="89"/>
      <c r="C124" s="89"/>
      <c r="D124" s="89"/>
      <c r="E124" s="179" t="str">
        <f>E13</f>
        <v>Объект-1</v>
      </c>
      <c r="F124" s="89"/>
      <c r="G124" s="178" t="str">
        <f>G13</f>
        <v>Заказчик-1</v>
      </c>
      <c r="H124" s="89"/>
      <c r="I124" s="169"/>
      <c r="J124" s="4"/>
      <c r="K124" s="178"/>
      <c r="L124" s="4"/>
      <c r="M124" s="184" t="str">
        <f>KPI!$E$211</f>
        <v>стоимость накладных за единицу измерения</v>
      </c>
      <c r="N124" s="258"/>
      <c r="O124" s="89"/>
      <c r="P124" s="189" t="str">
        <f>IF(M124="","",INDEX(KPI!$H:$H,SUMIFS(KPI!$C:$C,KPI!$E:$E,M124)))</f>
        <v>руб.</v>
      </c>
      <c r="Q124" s="89"/>
      <c r="R124" s="187">
        <f>IF(R123=0,0,R125*1000/R123)</f>
        <v>0</v>
      </c>
      <c r="S124" s="89"/>
      <c r="T124" s="187">
        <f>IF(T123=0,0,T125*1000/T123)</f>
        <v>0</v>
      </c>
      <c r="U124" s="89"/>
      <c r="V124" s="89"/>
      <c r="W124" s="119" t="s">
        <v>1</v>
      </c>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94"/>
      <c r="AW124" s="89"/>
    </row>
    <row r="125" spans="1:49" s="5" customFormat="1" x14ac:dyDescent="0.25">
      <c r="A125" s="4"/>
      <c r="B125" s="4"/>
      <c r="C125" s="4"/>
      <c r="D125" s="4"/>
      <c r="E125" s="197" t="str">
        <f>E13</f>
        <v>Объект-1</v>
      </c>
      <c r="F125" s="4"/>
      <c r="G125" s="198" t="str">
        <f>G13</f>
        <v>Заказчик-1</v>
      </c>
      <c r="H125" s="4"/>
      <c r="I125" s="169"/>
      <c r="J125" s="22" t="s">
        <v>1</v>
      </c>
      <c r="K125" s="6" t="s">
        <v>498</v>
      </c>
      <c r="L125" s="4"/>
      <c r="M125" s="205" t="str">
        <f>KPI!$E$84&amp;" - "&amp;$K125</f>
        <v>накладные расходы - спецодежда</v>
      </c>
      <c r="N125" s="258" t="str">
        <f>структура!$AL$30</f>
        <v>н/р</v>
      </c>
      <c r="O125" s="4"/>
      <c r="P125" s="211" t="str">
        <f>IF(M125="","",INDEX(KPI!$H:$H,SUMIFS(KPI!$C:$C,KPI!$E:$E,M125)))</f>
        <v>%</v>
      </c>
      <c r="Q125" s="4"/>
      <c r="R125" s="188">
        <f>SUMIFS($W125:$AV125,$W$2:$AV$2,R$2)</f>
        <v>0</v>
      </c>
      <c r="S125" s="4"/>
      <c r="T125" s="188">
        <f>SUMIFS($W125:$AV125,$W$2:$AV$2,T$2)</f>
        <v>0</v>
      </c>
      <c r="U125" s="4"/>
      <c r="V125" s="4"/>
      <c r="W125" s="49"/>
      <c r="X125" s="207">
        <f>X123*X124/1000</f>
        <v>0</v>
      </c>
      <c r="Y125" s="207">
        <f>Y123*Y124/1000</f>
        <v>0</v>
      </c>
      <c r="Z125" s="207">
        <f t="shared" ref="Z125:AU125" si="130">Z123*Z124/1000</f>
        <v>0</v>
      </c>
      <c r="AA125" s="207">
        <f t="shared" si="130"/>
        <v>0</v>
      </c>
      <c r="AB125" s="207">
        <f t="shared" si="130"/>
        <v>0</v>
      </c>
      <c r="AC125" s="207">
        <f t="shared" si="130"/>
        <v>0</v>
      </c>
      <c r="AD125" s="207">
        <f t="shared" si="130"/>
        <v>0</v>
      </c>
      <c r="AE125" s="207">
        <f t="shared" si="130"/>
        <v>0</v>
      </c>
      <c r="AF125" s="207">
        <f t="shared" si="130"/>
        <v>0</v>
      </c>
      <c r="AG125" s="207">
        <f t="shared" si="130"/>
        <v>0</v>
      </c>
      <c r="AH125" s="207">
        <f t="shared" si="130"/>
        <v>0</v>
      </c>
      <c r="AI125" s="207">
        <f t="shared" si="130"/>
        <v>0</v>
      </c>
      <c r="AJ125" s="207">
        <f t="shared" si="130"/>
        <v>0</v>
      </c>
      <c r="AK125" s="207">
        <f t="shared" si="130"/>
        <v>0</v>
      </c>
      <c r="AL125" s="207">
        <f t="shared" si="130"/>
        <v>0</v>
      </c>
      <c r="AM125" s="207">
        <f t="shared" si="130"/>
        <v>0</v>
      </c>
      <c r="AN125" s="207">
        <f t="shared" si="130"/>
        <v>0</v>
      </c>
      <c r="AO125" s="207">
        <f t="shared" si="130"/>
        <v>0</v>
      </c>
      <c r="AP125" s="207">
        <f t="shared" si="130"/>
        <v>0</v>
      </c>
      <c r="AQ125" s="207">
        <f t="shared" si="130"/>
        <v>0</v>
      </c>
      <c r="AR125" s="207">
        <f t="shared" si="130"/>
        <v>0</v>
      </c>
      <c r="AS125" s="207">
        <f t="shared" si="130"/>
        <v>0</v>
      </c>
      <c r="AT125" s="207">
        <f t="shared" si="130"/>
        <v>0</v>
      </c>
      <c r="AU125" s="207">
        <f t="shared" si="130"/>
        <v>0</v>
      </c>
      <c r="AV125" s="43"/>
      <c r="AW125" s="4"/>
    </row>
    <row r="126" spans="1:49" s="95" customFormat="1" x14ac:dyDescent="0.25">
      <c r="A126" s="89"/>
      <c r="B126" s="89"/>
      <c r="C126" s="89"/>
      <c r="D126" s="89"/>
      <c r="E126" s="194" t="str">
        <f>E13</f>
        <v>Объект-1</v>
      </c>
      <c r="F126" s="89"/>
      <c r="G126" s="195" t="str">
        <f>G13</f>
        <v>Заказчик-1</v>
      </c>
      <c r="H126" s="89"/>
      <c r="I126" s="169"/>
      <c r="J126" s="89"/>
      <c r="K126" s="178"/>
      <c r="L126" s="89"/>
      <c r="M126" s="185" t="str">
        <f>KPI!$E$127</f>
        <v>отток ДС по накладным расходам</v>
      </c>
      <c r="N126" s="259" t="str">
        <f>структура!$AL$15</f>
        <v>НДС(-)</v>
      </c>
      <c r="O126" s="203"/>
      <c r="P126" s="190" t="str">
        <f>IF(M126="","",INDEX(KPI!$H:$H,SUMIFS(KPI!$C:$C,KPI!$E:$E,M126)))</f>
        <v>тыс.руб.</v>
      </c>
      <c r="Q126" s="203"/>
      <c r="R126" s="224">
        <f>SUMIFS($W126:$AV126,$W$2:$AV$2,R$2)</f>
        <v>0</v>
      </c>
      <c r="S126" s="203"/>
      <c r="T126" s="224">
        <f>SUMIFS($W126:$AV126,$W$2:$AV$2,T$2)</f>
        <v>0</v>
      </c>
      <c r="U126" s="203"/>
      <c r="V126" s="203"/>
      <c r="W126" s="116"/>
      <c r="X126" s="226">
        <f>X125</f>
        <v>0</v>
      </c>
      <c r="Y126" s="226">
        <f t="shared" ref="Y126" si="131">Y125</f>
        <v>0</v>
      </c>
      <c r="Z126" s="226">
        <f t="shared" ref="Z126" si="132">Z125</f>
        <v>0</v>
      </c>
      <c r="AA126" s="226">
        <f t="shared" ref="AA126" si="133">AA125</f>
        <v>0</v>
      </c>
      <c r="AB126" s="226">
        <f t="shared" ref="AB126" si="134">AB125</f>
        <v>0</v>
      </c>
      <c r="AC126" s="226">
        <f t="shared" ref="AC126" si="135">AC125</f>
        <v>0</v>
      </c>
      <c r="AD126" s="226">
        <f t="shared" ref="AD126" si="136">AD125</f>
        <v>0</v>
      </c>
      <c r="AE126" s="226">
        <f t="shared" ref="AE126" si="137">AE125</f>
        <v>0</v>
      </c>
      <c r="AF126" s="226">
        <f t="shared" ref="AF126" si="138">AF125</f>
        <v>0</v>
      </c>
      <c r="AG126" s="226">
        <f t="shared" ref="AG126" si="139">AG125</f>
        <v>0</v>
      </c>
      <c r="AH126" s="226">
        <f t="shared" ref="AH126" si="140">AH125</f>
        <v>0</v>
      </c>
      <c r="AI126" s="226">
        <f t="shared" ref="AI126" si="141">AI125</f>
        <v>0</v>
      </c>
      <c r="AJ126" s="226">
        <f t="shared" ref="AJ126" si="142">AJ125</f>
        <v>0</v>
      </c>
      <c r="AK126" s="226">
        <f t="shared" ref="AK126" si="143">AK125</f>
        <v>0</v>
      </c>
      <c r="AL126" s="226">
        <f t="shared" ref="AL126" si="144">AL125</f>
        <v>0</v>
      </c>
      <c r="AM126" s="226">
        <f t="shared" ref="AM126" si="145">AM125</f>
        <v>0</v>
      </c>
      <c r="AN126" s="226">
        <f t="shared" ref="AN126" si="146">AN125</f>
        <v>0</v>
      </c>
      <c r="AO126" s="226">
        <f t="shared" ref="AO126" si="147">AO125</f>
        <v>0</v>
      </c>
      <c r="AP126" s="226">
        <f t="shared" ref="AP126" si="148">AP125</f>
        <v>0</v>
      </c>
      <c r="AQ126" s="226">
        <f t="shared" ref="AQ126" si="149">AQ125</f>
        <v>0</v>
      </c>
      <c r="AR126" s="226">
        <f t="shared" ref="AR126" si="150">AR125</f>
        <v>0</v>
      </c>
      <c r="AS126" s="226">
        <f t="shared" ref="AS126" si="151">AS125</f>
        <v>0</v>
      </c>
      <c r="AT126" s="226">
        <f t="shared" ref="AT126" si="152">AT125</f>
        <v>0</v>
      </c>
      <c r="AU126" s="226">
        <f t="shared" ref="AU126" si="153">AU125</f>
        <v>0</v>
      </c>
      <c r="AV126" s="94"/>
      <c r="AW126" s="89"/>
    </row>
    <row r="127" spans="1:49" ht="3.9" customHeight="1" x14ac:dyDescent="0.25">
      <c r="A127" s="3"/>
      <c r="B127" s="3"/>
      <c r="C127" s="3"/>
      <c r="D127" s="3"/>
      <c r="E127" s="179" t="str">
        <f>E13</f>
        <v>Объект-1</v>
      </c>
      <c r="F127" s="3"/>
      <c r="G127" s="178" t="str">
        <f>G13</f>
        <v>Заказчик-1</v>
      </c>
      <c r="H127" s="3"/>
      <c r="I127" s="169"/>
      <c r="J127" s="3"/>
      <c r="K127" s="178"/>
      <c r="L127" s="3"/>
      <c r="M127" s="8"/>
      <c r="N127" s="258"/>
      <c r="O127" s="3"/>
      <c r="P127" s="191"/>
      <c r="Q127" s="3"/>
      <c r="R127" s="8"/>
      <c r="S127" s="3"/>
      <c r="T127" s="8"/>
      <c r="U127" s="3"/>
      <c r="V127" s="3"/>
      <c r="W127" s="49"/>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41"/>
      <c r="AW127" s="3"/>
    </row>
    <row r="128" spans="1:49" s="95" customFormat="1" x14ac:dyDescent="0.25">
      <c r="A128" s="89"/>
      <c r="B128" s="89"/>
      <c r="C128" s="89"/>
      <c r="D128" s="89"/>
      <c r="E128" s="179" t="str">
        <f>E13</f>
        <v>Объект-1</v>
      </c>
      <c r="F128" s="89"/>
      <c r="G128" s="178" t="str">
        <f>G13</f>
        <v>Заказчик-1</v>
      </c>
      <c r="H128" s="89"/>
      <c r="I128" s="169"/>
      <c r="J128" s="12"/>
      <c r="K128" s="178"/>
      <c r="L128" s="3"/>
      <c r="M128" s="183" t="str">
        <f>KPI!$E$210</f>
        <v>натуральное количество накладных расходов</v>
      </c>
      <c r="N128" s="258"/>
      <c r="O128" s="119" t="s">
        <v>1</v>
      </c>
      <c r="P128" s="182" t="s">
        <v>502</v>
      </c>
      <c r="Q128" s="89"/>
      <c r="R128" s="186">
        <f>SUMIFS($W128:$AV128,$W$2:$AV$2,R$2)</f>
        <v>0</v>
      </c>
      <c r="S128" s="89"/>
      <c r="T128" s="186">
        <f>SUMIFS($W128:$AV128,$W$2:$AV$2,T$2)</f>
        <v>0</v>
      </c>
      <c r="U128" s="89"/>
      <c r="V128" s="89"/>
      <c r="W128" s="119" t="s">
        <v>1</v>
      </c>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94"/>
      <c r="AW128" s="89"/>
    </row>
    <row r="129" spans="1:49" s="95" customFormat="1" x14ac:dyDescent="0.25">
      <c r="A129" s="89"/>
      <c r="B129" s="89"/>
      <c r="C129" s="89"/>
      <c r="D129" s="89"/>
      <c r="E129" s="179" t="str">
        <f>E13</f>
        <v>Объект-1</v>
      </c>
      <c r="F129" s="89"/>
      <c r="G129" s="178" t="str">
        <f>G13</f>
        <v>Заказчик-1</v>
      </c>
      <c r="H129" s="89"/>
      <c r="I129" s="169"/>
      <c r="J129" s="4"/>
      <c r="K129" s="178"/>
      <c r="L129" s="4"/>
      <c r="M129" s="184" t="str">
        <f>KPI!$E$211</f>
        <v>стоимость накладных за единицу измерения</v>
      </c>
      <c r="N129" s="258"/>
      <c r="O129" s="89"/>
      <c r="P129" s="189" t="str">
        <f>IF(M129="","",INDEX(KPI!$H:$H,SUMIFS(KPI!$C:$C,KPI!$E:$E,M129)))</f>
        <v>руб.</v>
      </c>
      <c r="Q129" s="89"/>
      <c r="R129" s="187">
        <f>IF(R128=0,0,R130*1000/R128)</f>
        <v>0</v>
      </c>
      <c r="S129" s="89"/>
      <c r="T129" s="187">
        <f>IF(T128=0,0,T130*1000/T128)</f>
        <v>0</v>
      </c>
      <c r="U129" s="89"/>
      <c r="V129" s="89"/>
      <c r="W129" s="119" t="s">
        <v>1</v>
      </c>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94"/>
      <c r="AW129" s="89"/>
    </row>
    <row r="130" spans="1:49" s="5" customFormat="1" x14ac:dyDescent="0.25">
      <c r="A130" s="4"/>
      <c r="B130" s="4"/>
      <c r="C130" s="4"/>
      <c r="D130" s="4"/>
      <c r="E130" s="197" t="str">
        <f>E13</f>
        <v>Объект-1</v>
      </c>
      <c r="F130" s="4"/>
      <c r="G130" s="198" t="str">
        <f>G13</f>
        <v>Заказчик-1</v>
      </c>
      <c r="H130" s="4"/>
      <c r="I130" s="169"/>
      <c r="J130" s="22" t="s">
        <v>1</v>
      </c>
      <c r="K130" s="6" t="s">
        <v>500</v>
      </c>
      <c r="L130" s="4"/>
      <c r="M130" s="205" t="str">
        <f>KPI!$E$84&amp;" - "&amp;$K130</f>
        <v>накладные расходы - доставка</v>
      </c>
      <c r="N130" s="258" t="str">
        <f>структура!$AL$30</f>
        <v>н/р</v>
      </c>
      <c r="O130" s="4"/>
      <c r="P130" s="211" t="str">
        <f>IF(M130="","",INDEX(KPI!$H:$H,SUMIFS(KPI!$C:$C,KPI!$E:$E,M130)))</f>
        <v>тыс.руб.</v>
      </c>
      <c r="Q130" s="4"/>
      <c r="R130" s="188">
        <f>SUMIFS($W130:$AV130,$W$2:$AV$2,R$2)</f>
        <v>0</v>
      </c>
      <c r="S130" s="4"/>
      <c r="T130" s="188">
        <f>SUMIFS($W130:$AV130,$W$2:$AV$2,T$2)</f>
        <v>0</v>
      </c>
      <c r="U130" s="4"/>
      <c r="V130" s="4"/>
      <c r="W130" s="49"/>
      <c r="X130" s="207">
        <f>X128*X129/1000</f>
        <v>0</v>
      </c>
      <c r="Y130" s="207">
        <f>Y128*Y129/1000</f>
        <v>0</v>
      </c>
      <c r="Z130" s="207">
        <f t="shared" ref="Z130:AU130" si="154">Z128*Z129/1000</f>
        <v>0</v>
      </c>
      <c r="AA130" s="207">
        <f t="shared" si="154"/>
        <v>0</v>
      </c>
      <c r="AB130" s="207">
        <f t="shared" si="154"/>
        <v>0</v>
      </c>
      <c r="AC130" s="207">
        <f t="shared" si="154"/>
        <v>0</v>
      </c>
      <c r="AD130" s="207">
        <f t="shared" si="154"/>
        <v>0</v>
      </c>
      <c r="AE130" s="207">
        <f t="shared" si="154"/>
        <v>0</v>
      </c>
      <c r="AF130" s="207">
        <f t="shared" si="154"/>
        <v>0</v>
      </c>
      <c r="AG130" s="207">
        <f t="shared" si="154"/>
        <v>0</v>
      </c>
      <c r="AH130" s="207">
        <f t="shared" si="154"/>
        <v>0</v>
      </c>
      <c r="AI130" s="207">
        <f t="shared" si="154"/>
        <v>0</v>
      </c>
      <c r="AJ130" s="207">
        <f t="shared" si="154"/>
        <v>0</v>
      </c>
      <c r="AK130" s="207">
        <f t="shared" si="154"/>
        <v>0</v>
      </c>
      <c r="AL130" s="207">
        <f t="shared" si="154"/>
        <v>0</v>
      </c>
      <c r="AM130" s="207">
        <f t="shared" si="154"/>
        <v>0</v>
      </c>
      <c r="AN130" s="207">
        <f t="shared" si="154"/>
        <v>0</v>
      </c>
      <c r="AO130" s="207">
        <f t="shared" si="154"/>
        <v>0</v>
      </c>
      <c r="AP130" s="207">
        <f t="shared" si="154"/>
        <v>0</v>
      </c>
      <c r="AQ130" s="207">
        <f t="shared" si="154"/>
        <v>0</v>
      </c>
      <c r="AR130" s="207">
        <f t="shared" si="154"/>
        <v>0</v>
      </c>
      <c r="AS130" s="207">
        <f t="shared" si="154"/>
        <v>0</v>
      </c>
      <c r="AT130" s="207">
        <f t="shared" si="154"/>
        <v>0</v>
      </c>
      <c r="AU130" s="207">
        <f t="shared" si="154"/>
        <v>0</v>
      </c>
      <c r="AV130" s="43"/>
      <c r="AW130" s="4"/>
    </row>
    <row r="131" spans="1:49" s="95" customFormat="1" x14ac:dyDescent="0.25">
      <c r="A131" s="89"/>
      <c r="B131" s="89"/>
      <c r="C131" s="89"/>
      <c r="D131" s="89"/>
      <c r="E131" s="194" t="str">
        <f>E13</f>
        <v>Объект-1</v>
      </c>
      <c r="F131" s="89"/>
      <c r="G131" s="195" t="str">
        <f>G13</f>
        <v>Заказчик-1</v>
      </c>
      <c r="H131" s="89"/>
      <c r="I131" s="169"/>
      <c r="J131" s="89"/>
      <c r="K131" s="178"/>
      <c r="L131" s="89"/>
      <c r="M131" s="185" t="str">
        <f>KPI!$E$127</f>
        <v>отток ДС по накладным расходам</v>
      </c>
      <c r="N131" s="259" t="str">
        <f>структура!$AL$15</f>
        <v>НДС(-)</v>
      </c>
      <c r="O131" s="203"/>
      <c r="P131" s="190" t="str">
        <f>IF(M131="","",INDEX(KPI!$H:$H,SUMIFS(KPI!$C:$C,KPI!$E:$E,M131)))</f>
        <v>тыс.руб.</v>
      </c>
      <c r="Q131" s="203"/>
      <c r="R131" s="224">
        <f>SUMIFS($W131:$AV131,$W$2:$AV$2,R$2)</f>
        <v>0</v>
      </c>
      <c r="S131" s="203"/>
      <c r="T131" s="224">
        <f>SUMIFS($W131:$AV131,$W$2:$AV$2,T$2)</f>
        <v>0</v>
      </c>
      <c r="U131" s="203"/>
      <c r="V131" s="203"/>
      <c r="W131" s="116"/>
      <c r="X131" s="226">
        <f>X130</f>
        <v>0</v>
      </c>
      <c r="Y131" s="226">
        <f t="shared" ref="Y131" si="155">Y130</f>
        <v>0</v>
      </c>
      <c r="Z131" s="226">
        <f t="shared" ref="Z131" si="156">Z130</f>
        <v>0</v>
      </c>
      <c r="AA131" s="226">
        <f t="shared" ref="AA131" si="157">AA130</f>
        <v>0</v>
      </c>
      <c r="AB131" s="226">
        <f t="shared" ref="AB131" si="158">AB130</f>
        <v>0</v>
      </c>
      <c r="AC131" s="226">
        <f t="shared" ref="AC131" si="159">AC130</f>
        <v>0</v>
      </c>
      <c r="AD131" s="226">
        <f t="shared" ref="AD131" si="160">AD130</f>
        <v>0</v>
      </c>
      <c r="AE131" s="226">
        <f t="shared" ref="AE131" si="161">AE130</f>
        <v>0</v>
      </c>
      <c r="AF131" s="226">
        <f t="shared" ref="AF131" si="162">AF130</f>
        <v>0</v>
      </c>
      <c r="AG131" s="226">
        <f t="shared" ref="AG131" si="163">AG130</f>
        <v>0</v>
      </c>
      <c r="AH131" s="226">
        <f t="shared" ref="AH131" si="164">AH130</f>
        <v>0</v>
      </c>
      <c r="AI131" s="226">
        <f t="shared" ref="AI131" si="165">AI130</f>
        <v>0</v>
      </c>
      <c r="AJ131" s="226">
        <f t="shared" ref="AJ131" si="166">AJ130</f>
        <v>0</v>
      </c>
      <c r="AK131" s="226">
        <f t="shared" ref="AK131" si="167">AK130</f>
        <v>0</v>
      </c>
      <c r="AL131" s="226">
        <f t="shared" ref="AL131" si="168">AL130</f>
        <v>0</v>
      </c>
      <c r="AM131" s="226">
        <f t="shared" ref="AM131" si="169">AM130</f>
        <v>0</v>
      </c>
      <c r="AN131" s="226">
        <f t="shared" ref="AN131" si="170">AN130</f>
        <v>0</v>
      </c>
      <c r="AO131" s="226">
        <f t="shared" ref="AO131" si="171">AO130</f>
        <v>0</v>
      </c>
      <c r="AP131" s="226">
        <f t="shared" ref="AP131" si="172">AP130</f>
        <v>0</v>
      </c>
      <c r="AQ131" s="226">
        <f t="shared" ref="AQ131" si="173">AQ130</f>
        <v>0</v>
      </c>
      <c r="AR131" s="226">
        <f t="shared" ref="AR131" si="174">AR130</f>
        <v>0</v>
      </c>
      <c r="AS131" s="226">
        <f t="shared" ref="AS131" si="175">AS130</f>
        <v>0</v>
      </c>
      <c r="AT131" s="226">
        <f t="shared" ref="AT131" si="176">AT130</f>
        <v>0</v>
      </c>
      <c r="AU131" s="226">
        <f t="shared" ref="AU131" si="177">AU130</f>
        <v>0</v>
      </c>
      <c r="AV131" s="94"/>
      <c r="AW131" s="89"/>
    </row>
    <row r="132" spans="1:49" ht="3.9" customHeight="1" x14ac:dyDescent="0.25">
      <c r="A132" s="3"/>
      <c r="B132" s="3"/>
      <c r="C132" s="3"/>
      <c r="D132" s="3"/>
      <c r="E132" s="179" t="str">
        <f>E13</f>
        <v>Объект-1</v>
      </c>
      <c r="F132" s="3"/>
      <c r="G132" s="178" t="str">
        <f>G13</f>
        <v>Заказчик-1</v>
      </c>
      <c r="H132" s="3"/>
      <c r="I132" s="169"/>
      <c r="J132" s="3"/>
      <c r="K132" s="178"/>
      <c r="L132" s="3"/>
      <c r="M132" s="8"/>
      <c r="N132" s="258"/>
      <c r="O132" s="3"/>
      <c r="P132" s="191"/>
      <c r="Q132" s="3"/>
      <c r="R132" s="8"/>
      <c r="S132" s="3"/>
      <c r="T132" s="8"/>
      <c r="U132" s="3"/>
      <c r="V132" s="3"/>
      <c r="W132" s="49"/>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41"/>
      <c r="AW132" s="3"/>
    </row>
    <row r="133" spans="1:49" s="95" customFormat="1" x14ac:dyDescent="0.25">
      <c r="A133" s="89"/>
      <c r="B133" s="89"/>
      <c r="C133" s="89"/>
      <c r="D133" s="89"/>
      <c r="E133" s="179" t="str">
        <f>E13</f>
        <v>Объект-1</v>
      </c>
      <c r="F133" s="89"/>
      <c r="G133" s="178" t="str">
        <f>G13</f>
        <v>Заказчик-1</v>
      </c>
      <c r="H133" s="89"/>
      <c r="I133" s="169"/>
      <c r="J133" s="12"/>
      <c r="K133" s="178"/>
      <c r="L133" s="3"/>
      <c r="M133" s="183" t="str">
        <f>KPI!$E$210</f>
        <v>натуральное количество накладных расходов</v>
      </c>
      <c r="N133" s="258"/>
      <c r="O133" s="119" t="s">
        <v>1</v>
      </c>
      <c r="P133" s="182" t="s">
        <v>503</v>
      </c>
      <c r="Q133" s="89"/>
      <c r="R133" s="186">
        <f>SUMIFS($W133:$AV133,$W$2:$AV$2,R$2)</f>
        <v>0</v>
      </c>
      <c r="S133" s="89"/>
      <c r="T133" s="186">
        <f>SUMIFS($W133:$AV133,$W$2:$AV$2,T$2)</f>
        <v>0</v>
      </c>
      <c r="U133" s="89"/>
      <c r="V133" s="89"/>
      <c r="W133" s="119" t="s">
        <v>1</v>
      </c>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94"/>
      <c r="AW133" s="89"/>
    </row>
    <row r="134" spans="1:49" s="95" customFormat="1" x14ac:dyDescent="0.25">
      <c r="A134" s="89"/>
      <c r="B134" s="89"/>
      <c r="C134" s="89"/>
      <c r="D134" s="89"/>
      <c r="E134" s="179" t="str">
        <f>E13</f>
        <v>Объект-1</v>
      </c>
      <c r="F134" s="89"/>
      <c r="G134" s="178" t="str">
        <f>G13</f>
        <v>Заказчик-1</v>
      </c>
      <c r="H134" s="89"/>
      <c r="I134" s="169"/>
      <c r="J134" s="4"/>
      <c r="K134" s="178"/>
      <c r="L134" s="4"/>
      <c r="M134" s="184" t="str">
        <f>KPI!$E$211</f>
        <v>стоимость накладных за единицу измерения</v>
      </c>
      <c r="N134" s="258"/>
      <c r="O134" s="89"/>
      <c r="P134" s="189" t="str">
        <f>IF(M134="","",INDEX(KPI!$H:$H,SUMIFS(KPI!$C:$C,KPI!$E:$E,M134)))</f>
        <v>руб.</v>
      </c>
      <c r="Q134" s="89"/>
      <c r="R134" s="187">
        <f>IF(R133=0,0,R135*1000/R133)</f>
        <v>0</v>
      </c>
      <c r="S134" s="89"/>
      <c r="T134" s="187">
        <f>IF(T133=0,0,T135*1000/T133)</f>
        <v>0</v>
      </c>
      <c r="U134" s="89"/>
      <c r="V134" s="89"/>
      <c r="W134" s="119" t="s">
        <v>1</v>
      </c>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94"/>
      <c r="AW134" s="89"/>
    </row>
    <row r="135" spans="1:49" s="5" customFormat="1" x14ac:dyDescent="0.25">
      <c r="A135" s="4"/>
      <c r="B135" s="4"/>
      <c r="C135" s="4"/>
      <c r="D135" s="4"/>
      <c r="E135" s="197" t="str">
        <f>E13</f>
        <v>Объект-1</v>
      </c>
      <c r="F135" s="4"/>
      <c r="G135" s="198" t="str">
        <f>G13</f>
        <v>Заказчик-1</v>
      </c>
      <c r="H135" s="4"/>
      <c r="I135" s="169"/>
      <c r="J135" s="22" t="s">
        <v>1</v>
      </c>
      <c r="K135" s="6" t="s">
        <v>501</v>
      </c>
      <c r="L135" s="4"/>
      <c r="M135" s="205" t="str">
        <f>KPI!$E$84&amp;" - "&amp;$K135</f>
        <v>накладные расходы - вывоз мусора</v>
      </c>
      <c r="N135" s="258" t="str">
        <f>структура!$AL$30</f>
        <v>н/р</v>
      </c>
      <c r="O135" s="4"/>
      <c r="P135" s="211" t="str">
        <f>IF(M135="","",INDEX(KPI!$H:$H,SUMIFS(KPI!$C:$C,KPI!$E:$E,M135)))</f>
        <v>тыс.руб.</v>
      </c>
      <c r="Q135" s="4"/>
      <c r="R135" s="188">
        <f>SUMIFS($W135:$AV135,$W$2:$AV$2,R$2)</f>
        <v>0</v>
      </c>
      <c r="S135" s="4"/>
      <c r="T135" s="188">
        <f>SUMIFS($W135:$AV135,$W$2:$AV$2,T$2)</f>
        <v>0</v>
      </c>
      <c r="U135" s="4"/>
      <c r="V135" s="4"/>
      <c r="W135" s="49"/>
      <c r="X135" s="207">
        <f>X133*X134/1000</f>
        <v>0</v>
      </c>
      <c r="Y135" s="207">
        <f>Y133*Y134/1000</f>
        <v>0</v>
      </c>
      <c r="Z135" s="207">
        <f t="shared" ref="Z135:AU135" si="178">Z133*Z134/1000</f>
        <v>0</v>
      </c>
      <c r="AA135" s="207">
        <f t="shared" si="178"/>
        <v>0</v>
      </c>
      <c r="AB135" s="207">
        <f t="shared" si="178"/>
        <v>0</v>
      </c>
      <c r="AC135" s="207">
        <f t="shared" si="178"/>
        <v>0</v>
      </c>
      <c r="AD135" s="207">
        <f t="shared" si="178"/>
        <v>0</v>
      </c>
      <c r="AE135" s="207">
        <f t="shared" si="178"/>
        <v>0</v>
      </c>
      <c r="AF135" s="207">
        <f t="shared" si="178"/>
        <v>0</v>
      </c>
      <c r="AG135" s="207">
        <f t="shared" si="178"/>
        <v>0</v>
      </c>
      <c r="AH135" s="207">
        <f t="shared" si="178"/>
        <v>0</v>
      </c>
      <c r="AI135" s="207">
        <f t="shared" si="178"/>
        <v>0</v>
      </c>
      <c r="AJ135" s="207">
        <f t="shared" si="178"/>
        <v>0</v>
      </c>
      <c r="AK135" s="207">
        <f t="shared" si="178"/>
        <v>0</v>
      </c>
      <c r="AL135" s="207">
        <f t="shared" si="178"/>
        <v>0</v>
      </c>
      <c r="AM135" s="207">
        <f t="shared" si="178"/>
        <v>0</v>
      </c>
      <c r="AN135" s="207">
        <f t="shared" si="178"/>
        <v>0</v>
      </c>
      <c r="AO135" s="207">
        <f t="shared" si="178"/>
        <v>0</v>
      </c>
      <c r="AP135" s="207">
        <f t="shared" si="178"/>
        <v>0</v>
      </c>
      <c r="AQ135" s="207">
        <f t="shared" si="178"/>
        <v>0</v>
      </c>
      <c r="AR135" s="207">
        <f t="shared" si="178"/>
        <v>0</v>
      </c>
      <c r="AS135" s="207">
        <f t="shared" si="178"/>
        <v>0</v>
      </c>
      <c r="AT135" s="207">
        <f t="shared" si="178"/>
        <v>0</v>
      </c>
      <c r="AU135" s="207">
        <f t="shared" si="178"/>
        <v>0</v>
      </c>
      <c r="AV135" s="43"/>
      <c r="AW135" s="4"/>
    </row>
    <row r="136" spans="1:49" s="95" customFormat="1" x14ac:dyDescent="0.25">
      <c r="A136" s="89"/>
      <c r="B136" s="89"/>
      <c r="C136" s="89"/>
      <c r="D136" s="89"/>
      <c r="E136" s="194" t="str">
        <f>E13</f>
        <v>Объект-1</v>
      </c>
      <c r="F136" s="89"/>
      <c r="G136" s="195" t="str">
        <f>G13</f>
        <v>Заказчик-1</v>
      </c>
      <c r="H136" s="89"/>
      <c r="I136" s="169"/>
      <c r="J136" s="89"/>
      <c r="K136" s="178"/>
      <c r="L136" s="89"/>
      <c r="M136" s="185" t="str">
        <f>KPI!$E$127</f>
        <v>отток ДС по накладным расходам</v>
      </c>
      <c r="N136" s="259" t="str">
        <f>структура!$AL$15</f>
        <v>НДС(-)</v>
      </c>
      <c r="O136" s="203"/>
      <c r="P136" s="190" t="str">
        <f>IF(M136="","",INDEX(KPI!$H:$H,SUMIFS(KPI!$C:$C,KPI!$E:$E,M136)))</f>
        <v>тыс.руб.</v>
      </c>
      <c r="Q136" s="203"/>
      <c r="R136" s="224">
        <f>SUMIFS($W136:$AV136,$W$2:$AV$2,R$2)</f>
        <v>0</v>
      </c>
      <c r="S136" s="203"/>
      <c r="T136" s="224">
        <f>SUMIFS($W136:$AV136,$W$2:$AV$2,T$2)</f>
        <v>0</v>
      </c>
      <c r="U136" s="203"/>
      <c r="V136" s="203"/>
      <c r="W136" s="116"/>
      <c r="X136" s="226">
        <f>X135</f>
        <v>0</v>
      </c>
      <c r="Y136" s="226">
        <f t="shared" ref="Y136" si="179">Y135</f>
        <v>0</v>
      </c>
      <c r="Z136" s="226">
        <f t="shared" ref="Z136" si="180">Z135</f>
        <v>0</v>
      </c>
      <c r="AA136" s="226">
        <f t="shared" ref="AA136" si="181">AA135</f>
        <v>0</v>
      </c>
      <c r="AB136" s="226">
        <f t="shared" ref="AB136" si="182">AB135</f>
        <v>0</v>
      </c>
      <c r="AC136" s="226">
        <f t="shared" ref="AC136" si="183">AC135</f>
        <v>0</v>
      </c>
      <c r="AD136" s="226">
        <f t="shared" ref="AD136" si="184">AD135</f>
        <v>0</v>
      </c>
      <c r="AE136" s="226">
        <f t="shared" ref="AE136" si="185">AE135</f>
        <v>0</v>
      </c>
      <c r="AF136" s="226">
        <f t="shared" ref="AF136" si="186">AF135</f>
        <v>0</v>
      </c>
      <c r="AG136" s="226">
        <f t="shared" ref="AG136" si="187">AG135</f>
        <v>0</v>
      </c>
      <c r="AH136" s="226">
        <f t="shared" ref="AH136" si="188">AH135</f>
        <v>0</v>
      </c>
      <c r="AI136" s="226">
        <f t="shared" ref="AI136" si="189">AI135</f>
        <v>0</v>
      </c>
      <c r="AJ136" s="226">
        <f t="shared" ref="AJ136" si="190">AJ135</f>
        <v>0</v>
      </c>
      <c r="AK136" s="226">
        <f t="shared" ref="AK136" si="191">AK135</f>
        <v>0</v>
      </c>
      <c r="AL136" s="226">
        <f t="shared" ref="AL136" si="192">AL135</f>
        <v>0</v>
      </c>
      <c r="AM136" s="226">
        <f t="shared" ref="AM136" si="193">AM135</f>
        <v>0</v>
      </c>
      <c r="AN136" s="226">
        <f t="shared" ref="AN136" si="194">AN135</f>
        <v>0</v>
      </c>
      <c r="AO136" s="226">
        <f t="shared" ref="AO136" si="195">AO135</f>
        <v>0</v>
      </c>
      <c r="AP136" s="226">
        <f t="shared" ref="AP136" si="196">AP135</f>
        <v>0</v>
      </c>
      <c r="AQ136" s="226">
        <f t="shared" ref="AQ136" si="197">AQ135</f>
        <v>0</v>
      </c>
      <c r="AR136" s="226">
        <f t="shared" ref="AR136" si="198">AR135</f>
        <v>0</v>
      </c>
      <c r="AS136" s="226">
        <f t="shared" ref="AS136" si="199">AS135</f>
        <v>0</v>
      </c>
      <c r="AT136" s="226">
        <f t="shared" ref="AT136" si="200">AT135</f>
        <v>0</v>
      </c>
      <c r="AU136" s="226">
        <f t="shared" ref="AU136" si="201">AU135</f>
        <v>0</v>
      </c>
      <c r="AV136" s="94"/>
      <c r="AW136" s="89"/>
    </row>
    <row r="137" spans="1:49" ht="3.9" customHeight="1" x14ac:dyDescent="0.25">
      <c r="A137" s="3"/>
      <c r="B137" s="3"/>
      <c r="C137" s="3"/>
      <c r="D137" s="3"/>
      <c r="E137" s="179" t="str">
        <f>E13</f>
        <v>Объект-1</v>
      </c>
      <c r="F137" s="3"/>
      <c r="G137" s="178" t="str">
        <f>G13</f>
        <v>Заказчик-1</v>
      </c>
      <c r="H137" s="3"/>
      <c r="I137" s="169"/>
      <c r="J137" s="3"/>
      <c r="K137" s="178"/>
      <c r="L137" s="3"/>
      <c r="M137" s="8"/>
      <c r="N137" s="258"/>
      <c r="O137" s="3"/>
      <c r="P137" s="191"/>
      <c r="Q137" s="3"/>
      <c r="R137" s="8"/>
      <c r="S137" s="3"/>
      <c r="T137" s="8"/>
      <c r="U137" s="3"/>
      <c r="V137" s="3"/>
      <c r="W137" s="49"/>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41"/>
      <c r="AW137" s="3"/>
    </row>
    <row r="138" spans="1:49" ht="3.9" customHeight="1" x14ac:dyDescent="0.25">
      <c r="A138" s="3"/>
      <c r="B138" s="3"/>
      <c r="C138" s="3"/>
      <c r="D138" s="3"/>
      <c r="E138" s="246" t="str">
        <f>E13</f>
        <v>Объект-1</v>
      </c>
      <c r="F138" s="3"/>
      <c r="G138" s="247" t="str">
        <f>G13</f>
        <v>Заказчик-1</v>
      </c>
      <c r="H138" s="3"/>
      <c r="I138" s="240"/>
      <c r="J138" s="3"/>
      <c r="K138" s="240"/>
      <c r="L138" s="3"/>
      <c r="M138" s="241"/>
      <c r="N138" s="258"/>
      <c r="O138" s="3"/>
      <c r="P138" s="242"/>
      <c r="Q138" s="3"/>
      <c r="R138" s="241"/>
      <c r="S138" s="3"/>
      <c r="T138" s="241"/>
      <c r="U138" s="3"/>
      <c r="V138" s="3"/>
      <c r="W138" s="49"/>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41"/>
      <c r="AW138" s="3"/>
    </row>
    <row r="139" spans="1:49" ht="8.1" customHeight="1" x14ac:dyDescent="0.25">
      <c r="A139" s="3"/>
      <c r="B139" s="3"/>
      <c r="C139" s="3"/>
      <c r="D139" s="3"/>
      <c r="E139" s="179" t="str">
        <f>E13</f>
        <v>Объект-1</v>
      </c>
      <c r="F139" s="3"/>
      <c r="G139" s="178" t="str">
        <f>G13</f>
        <v>Заказчик-1</v>
      </c>
      <c r="H139" s="3"/>
      <c r="I139" s="169"/>
      <c r="J139" s="3"/>
      <c r="K139" s="169"/>
      <c r="L139" s="3"/>
      <c r="M139" s="3"/>
      <c r="N139" s="258"/>
      <c r="O139" s="3"/>
      <c r="P139" s="25"/>
      <c r="Q139" s="3"/>
      <c r="R139" s="3"/>
      <c r="S139" s="3"/>
      <c r="T139" s="3"/>
      <c r="U139" s="3"/>
      <c r="V139" s="3"/>
      <c r="W139" s="49"/>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1"/>
      <c r="AW139" s="3"/>
    </row>
    <row r="140" spans="1:49" ht="8.1" customHeight="1" x14ac:dyDescent="0.25">
      <c r="A140" s="3"/>
      <c r="B140" s="3"/>
      <c r="C140" s="3"/>
      <c r="D140" s="3"/>
      <c r="E140" s="178" t="str">
        <f>E142</f>
        <v>Объект-2</v>
      </c>
      <c r="F140" s="3"/>
      <c r="G140" s="178" t="str">
        <f>G142</f>
        <v>Заказчик-2</v>
      </c>
      <c r="H140" s="3"/>
      <c r="I140" s="169"/>
      <c r="J140" s="3"/>
      <c r="K140" s="169"/>
      <c r="L140" s="3"/>
      <c r="M140" s="3"/>
      <c r="N140" s="258"/>
      <c r="O140" s="3"/>
      <c r="P140" s="25"/>
      <c r="Q140" s="3"/>
      <c r="R140" s="3"/>
      <c r="S140" s="3"/>
      <c r="T140" s="3"/>
      <c r="U140" s="3"/>
      <c r="V140" s="3"/>
      <c r="W140" s="49"/>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1"/>
      <c r="AW140" s="3"/>
    </row>
    <row r="141" spans="1:49" ht="3.9" customHeight="1" x14ac:dyDescent="0.25">
      <c r="A141" s="3"/>
      <c r="B141" s="3"/>
      <c r="C141" s="3"/>
      <c r="D141" s="3"/>
      <c r="E141" s="179" t="str">
        <f>E142</f>
        <v>Объект-2</v>
      </c>
      <c r="F141" s="3"/>
      <c r="G141" s="178" t="str">
        <f>G142</f>
        <v>Заказчик-2</v>
      </c>
      <c r="H141" s="3"/>
      <c r="I141" s="169"/>
      <c r="J141" s="3"/>
      <c r="K141" s="169"/>
      <c r="L141" s="3"/>
      <c r="M141" s="3"/>
      <c r="N141" s="258"/>
      <c r="O141" s="3"/>
      <c r="P141" s="25"/>
      <c r="Q141" s="3"/>
      <c r="R141" s="3"/>
      <c r="S141" s="3"/>
      <c r="T141" s="3"/>
      <c r="U141" s="3"/>
      <c r="V141" s="3"/>
      <c r="W141" s="49"/>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1"/>
      <c r="AW141" s="3"/>
    </row>
    <row r="142" spans="1:49" s="5" customFormat="1" x14ac:dyDescent="0.25">
      <c r="A142" s="4"/>
      <c r="B142" s="4"/>
      <c r="C142" s="4"/>
      <c r="D142" s="4"/>
      <c r="E142" s="248" t="s">
        <v>247</v>
      </c>
      <c r="F142" s="20" t="s">
        <v>5</v>
      </c>
      <c r="G142" s="177" t="str">
        <f>INDEX(структура!$Q:$Q,SUMIFS(структура!$C:$C,структура!$N:$N,$E142))</f>
        <v>Заказчик-2</v>
      </c>
      <c r="H142" s="4"/>
      <c r="I142" s="176"/>
      <c r="J142" s="4"/>
      <c r="K142" s="173" t="s">
        <v>336</v>
      </c>
      <c r="L142" s="20" t="s">
        <v>5</v>
      </c>
      <c r="M142" s="90" t="str">
        <f>KPI!$E$198</f>
        <v>Объем сданных работ</v>
      </c>
      <c r="N142" s="258"/>
      <c r="O142" s="119" t="s">
        <v>1</v>
      </c>
      <c r="P142" s="182" t="s">
        <v>363</v>
      </c>
      <c r="Q142" s="89"/>
      <c r="R142" s="92">
        <f>SUMIFS($W142:$AV142,$W$2:$AV$2,R$2)</f>
        <v>0</v>
      </c>
      <c r="S142" s="89"/>
      <c r="T142" s="92">
        <f>SUMIFS($W142:$AV142,$W$2:$AV$2,T$2)</f>
        <v>0</v>
      </c>
      <c r="U142" s="89"/>
      <c r="V142" s="89"/>
      <c r="W142" s="119" t="s">
        <v>1</v>
      </c>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43"/>
      <c r="AW142" s="4"/>
    </row>
    <row r="143" spans="1:49" ht="3.9" customHeight="1" x14ac:dyDescent="0.25">
      <c r="A143" s="3"/>
      <c r="B143" s="3"/>
      <c r="C143" s="3"/>
      <c r="D143" s="3"/>
      <c r="E143" s="179" t="str">
        <f>E142</f>
        <v>Объект-2</v>
      </c>
      <c r="F143" s="3"/>
      <c r="G143" s="178" t="str">
        <f>G142</f>
        <v>Заказчик-2</v>
      </c>
      <c r="H143" s="3"/>
      <c r="I143" s="169"/>
      <c r="J143" s="3"/>
      <c r="K143" s="178" t="str">
        <f>K142</f>
        <v>Заказчик-2-Работы-3</v>
      </c>
      <c r="L143" s="3"/>
      <c r="M143" s="3"/>
      <c r="N143" s="258"/>
      <c r="O143" s="3"/>
      <c r="P143" s="25"/>
      <c r="Q143" s="3"/>
      <c r="R143" s="3"/>
      <c r="S143" s="3"/>
      <c r="T143" s="3"/>
      <c r="U143" s="3"/>
      <c r="V143" s="3"/>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s="5" customFormat="1" x14ac:dyDescent="0.25">
      <c r="A144" s="4"/>
      <c r="B144" s="4"/>
      <c r="C144" s="4"/>
      <c r="D144" s="4"/>
      <c r="E144" s="180" t="str">
        <f>E142</f>
        <v>Объект-2</v>
      </c>
      <c r="F144" s="4"/>
      <c r="G144" s="181" t="str">
        <f>G142</f>
        <v>Заказчик-2</v>
      </c>
      <c r="H144" s="4"/>
      <c r="I144" s="176"/>
      <c r="J144" s="4"/>
      <c r="K144" s="181" t="str">
        <f>K142</f>
        <v>Заказчик-2-Работы-3</v>
      </c>
      <c r="L144" s="4"/>
      <c r="M144" s="90" t="str">
        <f>KPI!$E$199</f>
        <v>Стоимость работ за единицу измерения</v>
      </c>
      <c r="N144" s="258"/>
      <c r="O144" s="89"/>
      <c r="P144" s="91" t="str">
        <f>IF(M144="","",INDEX(KPI!$H:$H,SUMIFS(KPI!$C:$C,KPI!$E:$E,M144)))</f>
        <v>руб.</v>
      </c>
      <c r="Q144" s="89"/>
      <c r="R144" s="92">
        <f>IF(R142=0,0,R146*1000/R142)</f>
        <v>0</v>
      </c>
      <c r="S144" s="89"/>
      <c r="T144" s="92">
        <f>IF(T142=0,0,T146*1000/T142)</f>
        <v>0</v>
      </c>
      <c r="U144" s="89"/>
      <c r="V144" s="89"/>
      <c r="W144" s="119" t="s">
        <v>1</v>
      </c>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43"/>
      <c r="AW144" s="4"/>
    </row>
    <row r="145" spans="1:49" ht="3.9" customHeight="1" x14ac:dyDescent="0.25">
      <c r="A145" s="3"/>
      <c r="B145" s="3"/>
      <c r="C145" s="3"/>
      <c r="D145" s="3"/>
      <c r="E145" s="179" t="str">
        <f>E142</f>
        <v>Объект-2</v>
      </c>
      <c r="F145" s="3"/>
      <c r="G145" s="178" t="str">
        <f>G142</f>
        <v>Заказчик-2</v>
      </c>
      <c r="H145" s="3"/>
      <c r="I145" s="169"/>
      <c r="J145" s="3"/>
      <c r="K145" s="178" t="str">
        <f>K142</f>
        <v>Заказчик-2-Работы-3</v>
      </c>
      <c r="L145" s="3"/>
      <c r="M145" s="3"/>
      <c r="N145" s="258"/>
      <c r="O145" s="3"/>
      <c r="P145" s="25"/>
      <c r="Q145" s="3"/>
      <c r="R145" s="3"/>
      <c r="S145" s="3"/>
      <c r="T145" s="3"/>
      <c r="U145" s="3"/>
      <c r="V145" s="3"/>
      <c r="W145" s="49"/>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1"/>
      <c r="AW145" s="3"/>
    </row>
    <row r="146" spans="1:49" s="5" customFormat="1" x14ac:dyDescent="0.25">
      <c r="A146" s="4"/>
      <c r="B146" s="4"/>
      <c r="C146" s="4"/>
      <c r="D146" s="4"/>
      <c r="E146" s="180" t="str">
        <f>E142</f>
        <v>Объект-2</v>
      </c>
      <c r="F146" s="4"/>
      <c r="G146" s="181" t="str">
        <f>G142</f>
        <v>Заказчик-2</v>
      </c>
      <c r="H146" s="4"/>
      <c r="I146" s="176"/>
      <c r="J146" s="4"/>
      <c r="K146" s="181" t="str">
        <f>K142</f>
        <v>Заказчик-2-Работы-3</v>
      </c>
      <c r="L146" s="4"/>
      <c r="M146" s="57" t="str">
        <f>KPI!$E$22</f>
        <v>доход от сдачи объектов (подписание КС)</v>
      </c>
      <c r="N146" s="258"/>
      <c r="O146" s="4"/>
      <c r="P146" s="58" t="str">
        <f>IF(M146="","",INDEX(KPI!$H:$H,SUMIFS(KPI!$C:$C,KPI!$E:$E,M146)))</f>
        <v>тыс.руб.</v>
      </c>
      <c r="Q146" s="4"/>
      <c r="R146" s="59">
        <f>SUMIFS($W146:$AV146,$W$2:$AV$2,R$2)</f>
        <v>0</v>
      </c>
      <c r="S146" s="4"/>
      <c r="T146" s="59">
        <f>SUMIFS($W146:$AV146,$W$2:$AV$2,T$2)</f>
        <v>0</v>
      </c>
      <c r="U146" s="4"/>
      <c r="V146" s="4"/>
      <c r="W146" s="49"/>
      <c r="X146" s="60">
        <f>X142*X144/1000</f>
        <v>0</v>
      </c>
      <c r="Y146" s="60">
        <f t="shared" ref="Y146:AU146" si="202">Y142*Y144/1000</f>
        <v>0</v>
      </c>
      <c r="Z146" s="60">
        <f t="shared" si="202"/>
        <v>0</v>
      </c>
      <c r="AA146" s="60">
        <f t="shared" si="202"/>
        <v>0</v>
      </c>
      <c r="AB146" s="60">
        <f t="shared" si="202"/>
        <v>0</v>
      </c>
      <c r="AC146" s="60">
        <f t="shared" si="202"/>
        <v>0</v>
      </c>
      <c r="AD146" s="60">
        <f t="shared" si="202"/>
        <v>0</v>
      </c>
      <c r="AE146" s="60">
        <f t="shared" si="202"/>
        <v>0</v>
      </c>
      <c r="AF146" s="60">
        <f t="shared" si="202"/>
        <v>0</v>
      </c>
      <c r="AG146" s="60">
        <f t="shared" si="202"/>
        <v>0</v>
      </c>
      <c r="AH146" s="60">
        <f t="shared" si="202"/>
        <v>0</v>
      </c>
      <c r="AI146" s="60">
        <f t="shared" si="202"/>
        <v>0</v>
      </c>
      <c r="AJ146" s="60">
        <f t="shared" si="202"/>
        <v>0</v>
      </c>
      <c r="AK146" s="60">
        <f t="shared" si="202"/>
        <v>0</v>
      </c>
      <c r="AL146" s="60">
        <f t="shared" si="202"/>
        <v>0</v>
      </c>
      <c r="AM146" s="60">
        <f t="shared" si="202"/>
        <v>0</v>
      </c>
      <c r="AN146" s="60">
        <f t="shared" si="202"/>
        <v>0</v>
      </c>
      <c r="AO146" s="60">
        <f t="shared" si="202"/>
        <v>0</v>
      </c>
      <c r="AP146" s="60">
        <f t="shared" si="202"/>
        <v>0</v>
      </c>
      <c r="AQ146" s="60">
        <f t="shared" si="202"/>
        <v>0</v>
      </c>
      <c r="AR146" s="60">
        <f t="shared" si="202"/>
        <v>0</v>
      </c>
      <c r="AS146" s="60">
        <f t="shared" si="202"/>
        <v>0</v>
      </c>
      <c r="AT146" s="60">
        <f t="shared" si="202"/>
        <v>0</v>
      </c>
      <c r="AU146" s="60">
        <f t="shared" si="202"/>
        <v>0</v>
      </c>
      <c r="AV146" s="43"/>
      <c r="AW146" s="4"/>
    </row>
    <row r="147" spans="1:49" ht="2.1" customHeight="1" x14ac:dyDescent="0.25">
      <c r="A147" s="3"/>
      <c r="B147" s="3"/>
      <c r="C147" s="3"/>
      <c r="D147" s="3"/>
      <c r="E147" s="179" t="str">
        <f>E142</f>
        <v>Объект-2</v>
      </c>
      <c r="F147" s="3"/>
      <c r="G147" s="178" t="str">
        <f>G142</f>
        <v>Заказчик-2</v>
      </c>
      <c r="H147" s="3"/>
      <c r="I147" s="169"/>
      <c r="J147" s="3"/>
      <c r="K147" s="178" t="str">
        <f>K142</f>
        <v>Заказчик-2-Работы-3</v>
      </c>
      <c r="L147" s="3"/>
      <c r="M147" s="61"/>
      <c r="N147" s="258"/>
      <c r="O147" s="3"/>
      <c r="P147" s="244"/>
      <c r="Q147" s="3"/>
      <c r="R147" s="61"/>
      <c r="S147" s="3"/>
      <c r="T147" s="61"/>
      <c r="U147" s="3"/>
      <c r="V147" s="3"/>
      <c r="W147" s="49"/>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41"/>
      <c r="AW147" s="3"/>
    </row>
    <row r="148" spans="1:49" ht="8.1" customHeight="1" x14ac:dyDescent="0.25">
      <c r="A148" s="3"/>
      <c r="B148" s="3"/>
      <c r="C148" s="3"/>
      <c r="D148" s="3"/>
      <c r="E148" s="179" t="str">
        <f>E142</f>
        <v>Объект-2</v>
      </c>
      <c r="F148" s="3"/>
      <c r="G148" s="178" t="str">
        <f>G142</f>
        <v>Заказчик-2</v>
      </c>
      <c r="H148" s="3"/>
      <c r="I148" s="169"/>
      <c r="J148" s="3"/>
      <c r="K148" s="178" t="str">
        <f>K142</f>
        <v>Заказчик-2-Работы-3</v>
      </c>
      <c r="L148" s="3"/>
      <c r="M148" s="3"/>
      <c r="N148" s="258"/>
      <c r="O148" s="3"/>
      <c r="P148" s="25"/>
      <c r="Q148" s="3"/>
      <c r="R148" s="3"/>
      <c r="S148" s="3"/>
      <c r="T148" s="3"/>
      <c r="U148" s="3"/>
      <c r="V148" s="3"/>
      <c r="W148" s="49"/>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1"/>
      <c r="AW148" s="3"/>
    </row>
    <row r="149" spans="1:49" s="5" customFormat="1" x14ac:dyDescent="0.25">
      <c r="A149" s="4"/>
      <c r="B149" s="4"/>
      <c r="C149" s="4"/>
      <c r="D149" s="4"/>
      <c r="E149" s="197" t="str">
        <f>E142</f>
        <v>Объект-2</v>
      </c>
      <c r="F149" s="4"/>
      <c r="G149" s="198" t="str">
        <f>G142</f>
        <v>Заказчик-2</v>
      </c>
      <c r="H149" s="4"/>
      <c r="I149" s="199"/>
      <c r="J149" s="4"/>
      <c r="K149" s="198" t="str">
        <f>K142</f>
        <v>Заказчик-2-Работы-3</v>
      </c>
      <c r="L149" s="4"/>
      <c r="M149" s="38" t="str">
        <f>KPI!$E$28</f>
        <v>поступления ДС от заказчиков</v>
      </c>
      <c r="N149" s="258"/>
      <c r="O149" s="4"/>
      <c r="P149" s="39" t="str">
        <f>IF(M149="","",INDEX(KPI!$H:$H,SUMIFS(KPI!$C:$C,KPI!$E:$E,M149)))</f>
        <v>тыс.руб.</v>
      </c>
      <c r="Q149" s="4"/>
      <c r="R149" s="47">
        <f>SUMIFS($W149:$AV149,$W$2:$AV$2,R$2)</f>
        <v>0</v>
      </c>
      <c r="S149" s="4"/>
      <c r="T149" s="47">
        <f>SUMIFS($W149:$AV149,$W$2:$AV$2,T$2)</f>
        <v>0</v>
      </c>
      <c r="U149" s="4"/>
      <c r="V149" s="4"/>
      <c r="W149" s="22" t="s">
        <v>1</v>
      </c>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43"/>
      <c r="AW149" s="4"/>
    </row>
    <row r="150" spans="1:49" ht="3.9" customHeight="1" x14ac:dyDescent="0.25">
      <c r="A150" s="3"/>
      <c r="B150" s="3"/>
      <c r="C150" s="3"/>
      <c r="D150" s="3"/>
      <c r="E150" s="179" t="str">
        <f>E142</f>
        <v>Объект-2</v>
      </c>
      <c r="F150" s="3"/>
      <c r="G150" s="178" t="str">
        <f>G142</f>
        <v>Заказчик-2</v>
      </c>
      <c r="H150" s="3"/>
      <c r="I150" s="169"/>
      <c r="J150" s="3"/>
      <c r="K150" s="178" t="str">
        <f>K142</f>
        <v>Заказчик-2-Работы-3</v>
      </c>
      <c r="L150" s="3"/>
      <c r="M150" s="3"/>
      <c r="N150" s="258"/>
      <c r="O150" s="3"/>
      <c r="P150" s="25"/>
      <c r="Q150" s="3"/>
      <c r="R150" s="3"/>
      <c r="S150" s="3"/>
      <c r="T150" s="3"/>
      <c r="U150" s="3"/>
      <c r="V150" s="3"/>
      <c r="W150" s="49"/>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1"/>
      <c r="AW150" s="3"/>
    </row>
    <row r="151" spans="1:49" s="1" customFormat="1" ht="10.199999999999999" x14ac:dyDescent="0.2">
      <c r="A151" s="12"/>
      <c r="B151" s="12"/>
      <c r="C151" s="12"/>
      <c r="D151" s="12"/>
      <c r="E151" s="179" t="str">
        <f>E142</f>
        <v>Объект-2</v>
      </c>
      <c r="F151" s="12"/>
      <c r="G151" s="178" t="str">
        <f>G142</f>
        <v>Заказчик-2</v>
      </c>
      <c r="H151" s="12"/>
      <c r="I151" s="169"/>
      <c r="J151" s="12"/>
      <c r="K151" s="178" t="str">
        <f>K142</f>
        <v>Заказчик-2-Работы-3</v>
      </c>
      <c r="L151" s="12"/>
      <c r="M151" s="12"/>
      <c r="N151" s="258"/>
      <c r="O151" s="12"/>
      <c r="P151" s="13" t="str">
        <f>структура!$AL$28</f>
        <v>контроль</v>
      </c>
      <c r="Q151" s="13"/>
      <c r="R151" s="193">
        <f>R149+T149-R146-T146</f>
        <v>0</v>
      </c>
      <c r="S151" s="13"/>
      <c r="T151" s="193"/>
      <c r="U151" s="12"/>
      <c r="V151" s="12"/>
      <c r="W151" s="73"/>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5"/>
      <c r="AW151" s="12"/>
    </row>
    <row r="152" spans="1:49" ht="8.1" customHeight="1" x14ac:dyDescent="0.25">
      <c r="A152" s="3"/>
      <c r="B152" s="3"/>
      <c r="C152" s="3"/>
      <c r="D152" s="3"/>
      <c r="E152" s="179" t="str">
        <f>E142</f>
        <v>Объект-2</v>
      </c>
      <c r="F152" s="3"/>
      <c r="G152" s="178" t="str">
        <f>G142</f>
        <v>Заказчик-2</v>
      </c>
      <c r="H152" s="3"/>
      <c r="I152" s="169"/>
      <c r="J152" s="3"/>
      <c r="K152" s="178" t="str">
        <f>K142</f>
        <v>Заказчик-2-Работы-3</v>
      </c>
      <c r="L152" s="3"/>
      <c r="M152" s="3"/>
      <c r="N152" s="258"/>
      <c r="O152" s="3"/>
      <c r="P152" s="25"/>
      <c r="Q152" s="3"/>
      <c r="R152" s="3"/>
      <c r="S152" s="3"/>
      <c r="T152" s="3"/>
      <c r="U152" s="3"/>
      <c r="V152" s="3"/>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s="5" customFormat="1" x14ac:dyDescent="0.25">
      <c r="A153" s="4"/>
      <c r="B153" s="4"/>
      <c r="C153" s="4"/>
      <c r="D153" s="4"/>
      <c r="E153" s="180" t="str">
        <f>E142</f>
        <v>Объект-2</v>
      </c>
      <c r="F153" s="4"/>
      <c r="G153" s="181" t="str">
        <f>G142</f>
        <v>Заказчик-2</v>
      </c>
      <c r="H153" s="4"/>
      <c r="I153" s="176"/>
      <c r="J153" s="4"/>
      <c r="K153" s="181" t="str">
        <f>K142</f>
        <v>Заказчик-2-Работы-3</v>
      </c>
      <c r="L153" s="4"/>
      <c r="M153" s="64" t="str">
        <f>KPI!$E$148</f>
        <v>Себестоимость</v>
      </c>
      <c r="N153" s="258" t="str">
        <f>структура!$AL$29</f>
        <v>с/с</v>
      </c>
      <c r="O153" s="4"/>
      <c r="P153" s="65" t="str">
        <f>IF(M153="","",INDEX(KPI!$H:$H,SUMIFS(KPI!$C:$C,KPI!$E:$E,M153)))</f>
        <v>тыс.руб.</v>
      </c>
      <c r="Q153" s="4"/>
      <c r="R153" s="66">
        <f>SUMIFS($W153:$AV153,$W$2:$AV$2,R$2)</f>
        <v>0</v>
      </c>
      <c r="S153" s="4"/>
      <c r="T153" s="66">
        <f>SUMIFS($W153:$AV153,$W$2:$AV$2,T$2)</f>
        <v>0</v>
      </c>
      <c r="U153" s="4"/>
      <c r="V153" s="4"/>
      <c r="W153" s="49"/>
      <c r="X153" s="67">
        <f>SUMIFS(X155:X240,$N155:$N240,$N153)</f>
        <v>0</v>
      </c>
      <c r="Y153" s="67">
        <f t="shared" ref="Y153:AU153" si="203">SUMIFS(Y155:Y240,$N155:$N240,$N153)</f>
        <v>0</v>
      </c>
      <c r="Z153" s="67">
        <f t="shared" si="203"/>
        <v>0</v>
      </c>
      <c r="AA153" s="67">
        <f t="shared" si="203"/>
        <v>0</v>
      </c>
      <c r="AB153" s="67">
        <f t="shared" si="203"/>
        <v>0</v>
      </c>
      <c r="AC153" s="67">
        <f t="shared" si="203"/>
        <v>0</v>
      </c>
      <c r="AD153" s="67">
        <f t="shared" si="203"/>
        <v>0</v>
      </c>
      <c r="AE153" s="67">
        <f t="shared" si="203"/>
        <v>0</v>
      </c>
      <c r="AF153" s="67">
        <f t="shared" si="203"/>
        <v>0</v>
      </c>
      <c r="AG153" s="67">
        <f t="shared" si="203"/>
        <v>0</v>
      </c>
      <c r="AH153" s="67">
        <f t="shared" si="203"/>
        <v>0</v>
      </c>
      <c r="AI153" s="67">
        <f t="shared" si="203"/>
        <v>0</v>
      </c>
      <c r="AJ153" s="67">
        <f t="shared" si="203"/>
        <v>0</v>
      </c>
      <c r="AK153" s="67">
        <f t="shared" si="203"/>
        <v>0</v>
      </c>
      <c r="AL153" s="67">
        <f t="shared" si="203"/>
        <v>0</v>
      </c>
      <c r="AM153" s="67">
        <f t="shared" si="203"/>
        <v>0</v>
      </c>
      <c r="AN153" s="67">
        <f t="shared" si="203"/>
        <v>0</v>
      </c>
      <c r="AO153" s="67">
        <f t="shared" si="203"/>
        <v>0</v>
      </c>
      <c r="AP153" s="67">
        <f t="shared" si="203"/>
        <v>0</v>
      </c>
      <c r="AQ153" s="67">
        <f t="shared" si="203"/>
        <v>0</v>
      </c>
      <c r="AR153" s="67">
        <f t="shared" si="203"/>
        <v>0</v>
      </c>
      <c r="AS153" s="67">
        <f t="shared" si="203"/>
        <v>0</v>
      </c>
      <c r="AT153" s="67">
        <f t="shared" si="203"/>
        <v>0</v>
      </c>
      <c r="AU153" s="67">
        <f t="shared" si="203"/>
        <v>0</v>
      </c>
      <c r="AV153" s="43"/>
      <c r="AW153" s="4"/>
    </row>
    <row r="154" spans="1:49" ht="2.1" customHeight="1" x14ac:dyDescent="0.25">
      <c r="A154" s="3"/>
      <c r="B154" s="3"/>
      <c r="C154" s="3"/>
      <c r="D154" s="3"/>
      <c r="E154" s="179" t="str">
        <f>E142</f>
        <v>Объект-2</v>
      </c>
      <c r="F154" s="3"/>
      <c r="G154" s="178" t="str">
        <f>G142</f>
        <v>Заказчик-2</v>
      </c>
      <c r="H154" s="3"/>
      <c r="I154" s="169"/>
      <c r="J154" s="3"/>
      <c r="K154" s="178" t="str">
        <f>K142</f>
        <v>Заказчик-2-Работы-3</v>
      </c>
      <c r="L154" s="3"/>
      <c r="M154" s="237"/>
      <c r="N154" s="258"/>
      <c r="O154" s="3"/>
      <c r="P154" s="238"/>
      <c r="Q154" s="3"/>
      <c r="R154" s="237"/>
      <c r="S154" s="3"/>
      <c r="T154" s="237"/>
      <c r="U154" s="3"/>
      <c r="V154" s="3"/>
      <c r="W154" s="4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41"/>
      <c r="AW154" s="3"/>
    </row>
    <row r="155" spans="1:49" s="1" customFormat="1" ht="10.199999999999999" x14ac:dyDescent="0.2">
      <c r="A155" s="12"/>
      <c r="B155" s="12"/>
      <c r="C155" s="12"/>
      <c r="D155" s="12"/>
      <c r="E155" s="179" t="str">
        <f>E142</f>
        <v>Объект-2</v>
      </c>
      <c r="F155" s="12"/>
      <c r="G155" s="178" t="str">
        <f>G142</f>
        <v>Заказчик-2</v>
      </c>
      <c r="H155" s="12"/>
      <c r="I155" s="169"/>
      <c r="J155" s="12"/>
      <c r="K155" s="178"/>
      <c r="L155" s="12"/>
      <c r="M155" s="127" t="str">
        <f>структура!$AL$12</f>
        <v>в т.ч. по номенклатуре затрат</v>
      </c>
      <c r="N155" s="258"/>
      <c r="O155" s="12"/>
      <c r="P155" s="12"/>
      <c r="Q155" s="12"/>
      <c r="R155" s="12"/>
      <c r="S155" s="12"/>
      <c r="T155" s="12"/>
      <c r="U155" s="12"/>
      <c r="V155" s="12"/>
      <c r="W155" s="73"/>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5"/>
      <c r="AW155" s="12"/>
    </row>
    <row r="156" spans="1:49" ht="3.9" customHeight="1" x14ac:dyDescent="0.25">
      <c r="A156" s="3"/>
      <c r="B156" s="3"/>
      <c r="C156" s="3"/>
      <c r="D156" s="3"/>
      <c r="E156" s="179" t="str">
        <f>E142</f>
        <v>Объект-2</v>
      </c>
      <c r="F156" s="3"/>
      <c r="G156" s="178" t="str">
        <f>G142</f>
        <v>Заказчик-2</v>
      </c>
      <c r="H156" s="3"/>
      <c r="I156" s="169"/>
      <c r="J156" s="3"/>
      <c r="K156" s="178" t="str">
        <f>K142</f>
        <v>Заказчик-2-Работы-3</v>
      </c>
      <c r="L156" s="3"/>
      <c r="M156" s="128"/>
      <c r="N156" s="258"/>
      <c r="O156" s="3"/>
      <c r="P156" s="25"/>
      <c r="Q156" s="3"/>
      <c r="R156" s="3"/>
      <c r="S156" s="3"/>
      <c r="T156" s="3"/>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s="95" customFormat="1" x14ac:dyDescent="0.25">
      <c r="A157" s="89"/>
      <c r="B157" s="89"/>
      <c r="C157" s="89"/>
      <c r="D157" s="89"/>
      <c r="E157" s="179" t="str">
        <f>E142</f>
        <v>Объект-2</v>
      </c>
      <c r="F157" s="89"/>
      <c r="G157" s="178" t="str">
        <f>G142</f>
        <v>Заказчик-2</v>
      </c>
      <c r="H157" s="89"/>
      <c r="I157" s="173" t="s">
        <v>290</v>
      </c>
      <c r="J157" s="20" t="s">
        <v>5</v>
      </c>
      <c r="K157" s="173" t="s">
        <v>408</v>
      </c>
      <c r="L157" s="20" t="s">
        <v>5</v>
      </c>
      <c r="M157" s="183" t="str">
        <f>KPI!$E$200</f>
        <v>количество материала</v>
      </c>
      <c r="N157" s="258"/>
      <c r="O157" s="119" t="s">
        <v>1</v>
      </c>
      <c r="P157" s="182" t="s">
        <v>368</v>
      </c>
      <c r="Q157" s="89"/>
      <c r="R157" s="186">
        <f>SUMIFS($W157:$AV157,$W$2:$AV$2,R$2)</f>
        <v>0</v>
      </c>
      <c r="S157" s="89"/>
      <c r="T157" s="186">
        <f>SUMIFS($W157:$AV157,$W$2:$AV$2,T$2)</f>
        <v>0</v>
      </c>
      <c r="U157" s="89"/>
      <c r="V157" s="89"/>
      <c r="W157" s="119" t="s">
        <v>1</v>
      </c>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94"/>
      <c r="AW157" s="89"/>
    </row>
    <row r="158" spans="1:49" s="95" customFormat="1" x14ac:dyDescent="0.25">
      <c r="A158" s="89"/>
      <c r="B158" s="89"/>
      <c r="C158" s="89"/>
      <c r="D158" s="89"/>
      <c r="E158" s="179" t="str">
        <f>E142</f>
        <v>Объект-2</v>
      </c>
      <c r="F158" s="89"/>
      <c r="G158" s="178" t="str">
        <f>G142</f>
        <v>Заказчик-2</v>
      </c>
      <c r="H158" s="89"/>
      <c r="I158" s="181" t="str">
        <f>I157</f>
        <v>Поставщик-2</v>
      </c>
      <c r="J158" s="4"/>
      <c r="K158" s="181" t="str">
        <f>K157</f>
        <v>Поставщик-2-Материал-2</v>
      </c>
      <c r="L158" s="4"/>
      <c r="M158" s="184" t="str">
        <f>KPI!$E$201</f>
        <v>стоимость материала за единицу измерения</v>
      </c>
      <c r="N158" s="258"/>
      <c r="O158" s="89"/>
      <c r="P158" s="189" t="str">
        <f>IF(M158="","",INDEX(KPI!$H:$H,SUMIFS(KPI!$C:$C,KPI!$E:$E,M158)))</f>
        <v>руб.</v>
      </c>
      <c r="Q158" s="89"/>
      <c r="R158" s="187">
        <f>IF(R157=0,0,R159*1000/R157)</f>
        <v>0</v>
      </c>
      <c r="S158" s="89"/>
      <c r="T158" s="187">
        <f>IF(T157=0,0,T159*1000/T157)</f>
        <v>0</v>
      </c>
      <c r="U158" s="89"/>
      <c r="V158" s="89"/>
      <c r="W158" s="119" t="s">
        <v>1</v>
      </c>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94"/>
      <c r="AW158" s="89"/>
    </row>
    <row r="159" spans="1:49" s="5" customFormat="1" x14ac:dyDescent="0.25">
      <c r="A159" s="4"/>
      <c r="B159" s="4"/>
      <c r="C159" s="4"/>
      <c r="D159" s="4"/>
      <c r="E159" s="197" t="str">
        <f>E142</f>
        <v>Объект-2</v>
      </c>
      <c r="F159" s="4"/>
      <c r="G159" s="198" t="str">
        <f>G142</f>
        <v>Заказчик-2</v>
      </c>
      <c r="H159" s="4"/>
      <c r="I159" s="198" t="str">
        <f>I157</f>
        <v>Поставщик-2</v>
      </c>
      <c r="J159" s="4"/>
      <c r="K159" s="198" t="str">
        <f>K157</f>
        <v>Поставщик-2-Материал-2</v>
      </c>
      <c r="L159" s="4"/>
      <c r="M159" s="205" t="str">
        <f>KPI!$E$149</f>
        <v>материалы</v>
      </c>
      <c r="N159" s="258" t="str">
        <f>структура!$AL$29</f>
        <v>с/с</v>
      </c>
      <c r="O159" s="4"/>
      <c r="P159" s="211" t="str">
        <f>IF(M159="","",INDEX(KPI!$H:$H,SUMIFS(KPI!$C:$C,KPI!$E:$E,M159)))</f>
        <v>тыс.руб.</v>
      </c>
      <c r="Q159" s="4"/>
      <c r="R159" s="188">
        <f>SUMIFS($W159:$AV159,$W$2:$AV$2,R$2)</f>
        <v>0</v>
      </c>
      <c r="S159" s="4"/>
      <c r="T159" s="188">
        <f>SUMIFS($W159:$AV159,$W$2:$AV$2,T$2)</f>
        <v>0</v>
      </c>
      <c r="U159" s="4"/>
      <c r="V159" s="4"/>
      <c r="W159" s="49"/>
      <c r="X159" s="207">
        <f>X157*X158/1000</f>
        <v>0</v>
      </c>
      <c r="Y159" s="207">
        <f t="shared" ref="Y159:AU159" si="204">Y157*Y158/1000</f>
        <v>0</v>
      </c>
      <c r="Z159" s="207">
        <f t="shared" si="204"/>
        <v>0</v>
      </c>
      <c r="AA159" s="207">
        <f t="shared" si="204"/>
        <v>0</v>
      </c>
      <c r="AB159" s="207">
        <f t="shared" si="204"/>
        <v>0</v>
      </c>
      <c r="AC159" s="207">
        <f t="shared" si="204"/>
        <v>0</v>
      </c>
      <c r="AD159" s="207">
        <f t="shared" si="204"/>
        <v>0</v>
      </c>
      <c r="AE159" s="207">
        <f t="shared" si="204"/>
        <v>0</v>
      </c>
      <c r="AF159" s="207">
        <f t="shared" si="204"/>
        <v>0</v>
      </c>
      <c r="AG159" s="207">
        <f t="shared" si="204"/>
        <v>0</v>
      </c>
      <c r="AH159" s="207">
        <f t="shared" si="204"/>
        <v>0</v>
      </c>
      <c r="AI159" s="207">
        <f t="shared" si="204"/>
        <v>0</v>
      </c>
      <c r="AJ159" s="207">
        <f t="shared" si="204"/>
        <v>0</v>
      </c>
      <c r="AK159" s="207">
        <f t="shared" si="204"/>
        <v>0</v>
      </c>
      <c r="AL159" s="207">
        <f t="shared" si="204"/>
        <v>0</v>
      </c>
      <c r="AM159" s="207">
        <f t="shared" si="204"/>
        <v>0</v>
      </c>
      <c r="AN159" s="207">
        <f t="shared" si="204"/>
        <v>0</v>
      </c>
      <c r="AO159" s="207">
        <f t="shared" si="204"/>
        <v>0</v>
      </c>
      <c r="AP159" s="207">
        <f t="shared" si="204"/>
        <v>0</v>
      </c>
      <c r="AQ159" s="207">
        <f t="shared" si="204"/>
        <v>0</v>
      </c>
      <c r="AR159" s="207">
        <f t="shared" si="204"/>
        <v>0</v>
      </c>
      <c r="AS159" s="207">
        <f t="shared" si="204"/>
        <v>0</v>
      </c>
      <c r="AT159" s="207">
        <f t="shared" si="204"/>
        <v>0</v>
      </c>
      <c r="AU159" s="207">
        <f t="shared" si="204"/>
        <v>0</v>
      </c>
      <c r="AV159" s="43"/>
      <c r="AW159" s="4"/>
    </row>
    <row r="160" spans="1:49" s="95" customFormat="1" x14ac:dyDescent="0.25">
      <c r="A160" s="89"/>
      <c r="B160" s="89"/>
      <c r="C160" s="89"/>
      <c r="D160" s="89"/>
      <c r="E160" s="179" t="str">
        <f>E142</f>
        <v>Объект-2</v>
      </c>
      <c r="F160" s="89"/>
      <c r="G160" s="178" t="str">
        <f>G142</f>
        <v>Заказчик-2</v>
      </c>
      <c r="H160" s="89"/>
      <c r="I160" s="181" t="str">
        <f>I157</f>
        <v>Поставщик-2</v>
      </c>
      <c r="J160" s="4"/>
      <c r="K160" s="181" t="str">
        <f>K157</f>
        <v>Поставщик-2-Материал-2</v>
      </c>
      <c r="L160" s="4"/>
      <c r="M160" s="202" t="str">
        <f>KPI!$E$31</f>
        <v>оборачив-ть материалов в себестоимости</v>
      </c>
      <c r="N160" s="259"/>
      <c r="O160" s="22" t="s">
        <v>1</v>
      </c>
      <c r="P160" s="79"/>
      <c r="Q160" s="203"/>
      <c r="R160" s="204" t="str">
        <f>IF(M160="","",INDEX(KPI!$H:$H,SUMIFS(KPI!$C:$C,KPI!$E:$E,M160)))</f>
        <v>мес</v>
      </c>
      <c r="S160" s="203"/>
      <c r="T160" s="204"/>
      <c r="U160" s="203"/>
      <c r="V160" s="203"/>
      <c r="W160" s="116"/>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94"/>
      <c r="AW160" s="89"/>
    </row>
    <row r="161" spans="1:49" s="5" customFormat="1" x14ac:dyDescent="0.25">
      <c r="A161" s="4"/>
      <c r="B161" s="4"/>
      <c r="C161" s="4"/>
      <c r="D161" s="4"/>
      <c r="E161" s="197" t="str">
        <f>E142</f>
        <v>Объект-2</v>
      </c>
      <c r="F161" s="4"/>
      <c r="G161" s="198" t="str">
        <f>G142</f>
        <v>Заказчик-2</v>
      </c>
      <c r="H161" s="4"/>
      <c r="I161" s="198" t="str">
        <f>I157</f>
        <v>Поставщик-2</v>
      </c>
      <c r="J161" s="4"/>
      <c r="K161" s="198" t="str">
        <f>K157</f>
        <v>Поставщик-2-Материал-2</v>
      </c>
      <c r="L161" s="4"/>
      <c r="M161" s="208" t="str">
        <f>KPI!$E$32</f>
        <v>закупка материалов</v>
      </c>
      <c r="N161" s="259" t="str">
        <f>структура!$AL$15</f>
        <v>НДС(-)</v>
      </c>
      <c r="O161" s="209"/>
      <c r="P161" s="210" t="str">
        <f>IF(M161="","",INDEX(KPI!$H:$H,SUMIFS(KPI!$C:$C,KPI!$E:$E,M161)))</f>
        <v>тыс.руб.</v>
      </c>
      <c r="Q161" s="209"/>
      <c r="R161" s="123">
        <f>SUMIFS($W161:$AV161,$W$2:$AV$2,R$2)</f>
        <v>0</v>
      </c>
      <c r="S161" s="209"/>
      <c r="T161" s="123">
        <f>SUMIFS($W161:$AV161,$W$2:$AV$2,T$2)</f>
        <v>0</v>
      </c>
      <c r="U161" s="209"/>
      <c r="V161" s="209"/>
      <c r="W161" s="49"/>
      <c r="X161" s="207">
        <f t="shared" ref="X161:AU161" si="205">IF(X$7="",0,IF(X$1=1,SUMIFS(159:159,$1:$1,"&gt;="&amp;1,$1:$1,"&lt;="&amp;INT($P160))+($P160-INT($P160))*SUMIFS(159:159,$1:$1,INT($P160)+1),0)+($P160-INT($P160))*SUMIFS(159:159,$1:$1,X$1+INT($P160)+1)+(INT($P160)+1-$P160)*SUMIFS(159:159,$1:$1,X$1+INT($P160)))</f>
        <v>0</v>
      </c>
      <c r="Y161" s="207">
        <f t="shared" si="205"/>
        <v>0</v>
      </c>
      <c r="Z161" s="207">
        <f t="shared" si="205"/>
        <v>0</v>
      </c>
      <c r="AA161" s="207">
        <f t="shared" si="205"/>
        <v>0</v>
      </c>
      <c r="AB161" s="207">
        <f t="shared" si="205"/>
        <v>0</v>
      </c>
      <c r="AC161" s="207">
        <f t="shared" si="205"/>
        <v>0</v>
      </c>
      <c r="AD161" s="207">
        <f t="shared" si="205"/>
        <v>0</v>
      </c>
      <c r="AE161" s="207">
        <f t="shared" si="205"/>
        <v>0</v>
      </c>
      <c r="AF161" s="207">
        <f t="shared" si="205"/>
        <v>0</v>
      </c>
      <c r="AG161" s="207">
        <f t="shared" si="205"/>
        <v>0</v>
      </c>
      <c r="AH161" s="207">
        <f t="shared" si="205"/>
        <v>0</v>
      </c>
      <c r="AI161" s="207">
        <f t="shared" si="205"/>
        <v>0</v>
      </c>
      <c r="AJ161" s="207">
        <f t="shared" si="205"/>
        <v>0</v>
      </c>
      <c r="AK161" s="207">
        <f t="shared" si="205"/>
        <v>0</v>
      </c>
      <c r="AL161" s="207">
        <f t="shared" si="205"/>
        <v>0</v>
      </c>
      <c r="AM161" s="207">
        <f t="shared" si="205"/>
        <v>0</v>
      </c>
      <c r="AN161" s="207">
        <f t="shared" si="205"/>
        <v>0</v>
      </c>
      <c r="AO161" s="207">
        <f t="shared" si="205"/>
        <v>0</v>
      </c>
      <c r="AP161" s="207">
        <f t="shared" si="205"/>
        <v>0</v>
      </c>
      <c r="AQ161" s="207">
        <f t="shared" si="205"/>
        <v>0</v>
      </c>
      <c r="AR161" s="207">
        <f t="shared" si="205"/>
        <v>0</v>
      </c>
      <c r="AS161" s="207">
        <f t="shared" si="205"/>
        <v>0</v>
      </c>
      <c r="AT161" s="207">
        <f t="shared" si="205"/>
        <v>0</v>
      </c>
      <c r="AU161" s="207">
        <f t="shared" si="205"/>
        <v>0</v>
      </c>
      <c r="AV161" s="43"/>
      <c r="AW161" s="4"/>
    </row>
    <row r="162" spans="1:49" s="95" customFormat="1" x14ac:dyDescent="0.25">
      <c r="A162" s="89"/>
      <c r="B162" s="89"/>
      <c r="C162" s="89"/>
      <c r="D162" s="89"/>
      <c r="E162" s="194" t="str">
        <f>E142</f>
        <v>Объект-2</v>
      </c>
      <c r="F162" s="89"/>
      <c r="G162" s="195" t="str">
        <f>G142</f>
        <v>Заказчик-2</v>
      </c>
      <c r="H162" s="89"/>
      <c r="I162" s="195" t="str">
        <f>I157</f>
        <v>Поставщик-2</v>
      </c>
      <c r="J162" s="89"/>
      <c r="K162" s="195" t="str">
        <f>K157</f>
        <v>Поставщик-2-Материал-2</v>
      </c>
      <c r="L162" s="89"/>
      <c r="M162" s="221" t="str">
        <f>KPI!$E$44</f>
        <v>отток ДС на авансы поставщикам за материалы</v>
      </c>
      <c r="N162" s="259"/>
      <c r="O162" s="203"/>
      <c r="P162" s="222" t="str">
        <f>IF(M162="","",INDEX(KPI!$H:$H,SUMIFS(KPI!$C:$C,KPI!$E:$E,M162)))</f>
        <v>тыс.руб.</v>
      </c>
      <c r="Q162" s="203"/>
      <c r="R162" s="223">
        <f>SUMIFS($W162:$AV162,$W$2:$AV$2,R$2)</f>
        <v>0</v>
      </c>
      <c r="S162" s="203"/>
      <c r="T162" s="223">
        <f>SUMIFS($W162:$AV162,$W$2:$AV$2,T$2)</f>
        <v>0</v>
      </c>
      <c r="U162" s="203"/>
      <c r="V162" s="203"/>
      <c r="W162" s="116"/>
      <c r="X162" s="225">
        <f>IF(X$7="",0,IF(X$1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X$1+INT(SUMIFS(структура!$AA:$AA,структура!$W:$W,$I162))+1)+(INT(SUMIFS(структура!$AA:$AA,структура!$W:$W,$I162))+1-SUMIFS(структура!$AA:$AA,структура!$W:$W,$I162))*SUMIFS(структура!$Z:$Z,структура!$W:$W,$I162)*SUMIFS(161:161,$1:$1,X$1+INT(SUMIFS(структура!$AA:$AA,структура!$W:$W,$I162))))</f>
        <v>0</v>
      </c>
      <c r="Y162" s="225">
        <f>IF(Y$7="",0,IF(Y$1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Y$1+INT(SUMIFS(структура!$AA:$AA,структура!$W:$W,$I162))+1)+(INT(SUMIFS(структура!$AA:$AA,структура!$W:$W,$I162))+1-SUMIFS(структура!$AA:$AA,структура!$W:$W,$I162))*SUMIFS(структура!$Z:$Z,структура!$W:$W,$I162)*SUMIFS(161:161,$1:$1,Y$1+INT(SUMIFS(структура!$AA:$AA,структура!$W:$W,$I162))))</f>
        <v>0</v>
      </c>
      <c r="Z162" s="225">
        <f>IF(Z$7="",0,IF(Z$1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Z$1+INT(SUMIFS(структура!$AA:$AA,структура!$W:$W,$I162))+1)+(INT(SUMIFS(структура!$AA:$AA,структура!$W:$W,$I162))+1-SUMIFS(структура!$AA:$AA,структура!$W:$W,$I162))*SUMIFS(структура!$Z:$Z,структура!$W:$W,$I162)*SUMIFS(161:161,$1:$1,Z$1+INT(SUMIFS(структура!$AA:$AA,структура!$W:$W,$I162))))</f>
        <v>0</v>
      </c>
      <c r="AA162" s="225">
        <f>IF(AA$7="",0,IF(AA$1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A$1+INT(SUMIFS(структура!$AA:$AA,структура!$W:$W,$I162))+1)+(INT(SUMIFS(структура!$AA:$AA,структура!$W:$W,$I162))+1-SUMIFS(структура!$AA:$AA,структура!$W:$W,$I162))*SUMIFS(структура!$Z:$Z,структура!$W:$W,$I162)*SUMIFS(161:161,$1:$1,AA$1+INT(SUMIFS(структура!$AA:$AA,структура!$W:$W,$I162))))</f>
        <v>0</v>
      </c>
      <c r="AB162" s="225">
        <f>IF(AB$7="",0,IF(AB$1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B$1+INT(SUMIFS(структура!$AA:$AA,структура!$W:$W,$I162))+1)+(INT(SUMIFS(структура!$AA:$AA,структура!$W:$W,$I162))+1-SUMIFS(структура!$AA:$AA,структура!$W:$W,$I162))*SUMIFS(структура!$Z:$Z,структура!$W:$W,$I162)*SUMIFS(161:161,$1:$1,AB$1+INT(SUMIFS(структура!$AA:$AA,структура!$W:$W,$I162))))</f>
        <v>0</v>
      </c>
      <c r="AC162" s="225">
        <f>IF(AC$7="",0,IF(AC$1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C$1+INT(SUMIFS(структура!$AA:$AA,структура!$W:$W,$I162))+1)+(INT(SUMIFS(структура!$AA:$AA,структура!$W:$W,$I162))+1-SUMIFS(структура!$AA:$AA,структура!$W:$W,$I162))*SUMIFS(структура!$Z:$Z,структура!$W:$W,$I162)*SUMIFS(161:161,$1:$1,AC$1+INT(SUMIFS(структура!$AA:$AA,структура!$W:$W,$I162))))</f>
        <v>0</v>
      </c>
      <c r="AD162" s="225">
        <f>IF(AD$7="",0,IF(AD$1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D$1+INT(SUMIFS(структура!$AA:$AA,структура!$W:$W,$I162))+1)+(INT(SUMIFS(структура!$AA:$AA,структура!$W:$W,$I162))+1-SUMIFS(структура!$AA:$AA,структура!$W:$W,$I162))*SUMIFS(структура!$Z:$Z,структура!$W:$W,$I162)*SUMIFS(161:161,$1:$1,AD$1+INT(SUMIFS(структура!$AA:$AA,структура!$W:$W,$I162))))</f>
        <v>0</v>
      </c>
      <c r="AE162" s="225">
        <f>IF(AE$7="",0,IF(AE$1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E$1+INT(SUMIFS(структура!$AA:$AA,структура!$W:$W,$I162))+1)+(INT(SUMIFS(структура!$AA:$AA,структура!$W:$W,$I162))+1-SUMIFS(структура!$AA:$AA,структура!$W:$W,$I162))*SUMIFS(структура!$Z:$Z,структура!$W:$W,$I162)*SUMIFS(161:161,$1:$1,AE$1+INT(SUMIFS(структура!$AA:$AA,структура!$W:$W,$I162))))</f>
        <v>0</v>
      </c>
      <c r="AF162" s="225">
        <f>IF(AF$7="",0,IF(AF$1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F$1+INT(SUMIFS(структура!$AA:$AA,структура!$W:$W,$I162))+1)+(INT(SUMIFS(структура!$AA:$AA,структура!$W:$W,$I162))+1-SUMIFS(структура!$AA:$AA,структура!$W:$W,$I162))*SUMIFS(структура!$Z:$Z,структура!$W:$W,$I162)*SUMIFS(161:161,$1:$1,AF$1+INT(SUMIFS(структура!$AA:$AA,структура!$W:$W,$I162))))</f>
        <v>0</v>
      </c>
      <c r="AG162" s="225">
        <f>IF(AG$7="",0,IF(AG$1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G$1+INT(SUMIFS(структура!$AA:$AA,структура!$W:$W,$I162))+1)+(INT(SUMIFS(структура!$AA:$AA,структура!$W:$W,$I162))+1-SUMIFS(структура!$AA:$AA,структура!$W:$W,$I162))*SUMIFS(структура!$Z:$Z,структура!$W:$W,$I162)*SUMIFS(161:161,$1:$1,AG$1+INT(SUMIFS(структура!$AA:$AA,структура!$W:$W,$I162))))</f>
        <v>0</v>
      </c>
      <c r="AH162" s="225">
        <f>IF(AH$7="",0,IF(AH$1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H$1+INT(SUMIFS(структура!$AA:$AA,структура!$W:$W,$I162))+1)+(INT(SUMIFS(структура!$AA:$AA,структура!$W:$W,$I162))+1-SUMIFS(структура!$AA:$AA,структура!$W:$W,$I162))*SUMIFS(структура!$Z:$Z,структура!$W:$W,$I162)*SUMIFS(161:161,$1:$1,AH$1+INT(SUMIFS(структура!$AA:$AA,структура!$W:$W,$I162))))</f>
        <v>0</v>
      </c>
      <c r="AI162" s="225">
        <f>IF(AI$7="",0,IF(AI$1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I$1+INT(SUMIFS(структура!$AA:$AA,структура!$W:$W,$I162))+1)+(INT(SUMIFS(структура!$AA:$AA,структура!$W:$W,$I162))+1-SUMIFS(структура!$AA:$AA,структура!$W:$W,$I162))*SUMIFS(структура!$Z:$Z,структура!$W:$W,$I162)*SUMIFS(161:161,$1:$1,AI$1+INT(SUMIFS(структура!$AA:$AA,структура!$W:$W,$I162))))</f>
        <v>0</v>
      </c>
      <c r="AJ162" s="225">
        <f>IF(AJ$7="",0,IF(AJ$1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J$1+INT(SUMIFS(структура!$AA:$AA,структура!$W:$W,$I162))+1)+(INT(SUMIFS(структура!$AA:$AA,структура!$W:$W,$I162))+1-SUMIFS(структура!$AA:$AA,структура!$W:$W,$I162))*SUMIFS(структура!$Z:$Z,структура!$W:$W,$I162)*SUMIFS(161:161,$1:$1,AJ$1+INT(SUMIFS(структура!$AA:$AA,структура!$W:$W,$I162))))</f>
        <v>0</v>
      </c>
      <c r="AK162" s="225">
        <f>IF(AK$7="",0,IF(AK$1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K$1+INT(SUMIFS(структура!$AA:$AA,структура!$W:$W,$I162))+1)+(INT(SUMIFS(структура!$AA:$AA,структура!$W:$W,$I162))+1-SUMIFS(структура!$AA:$AA,структура!$W:$W,$I162))*SUMIFS(структура!$Z:$Z,структура!$W:$W,$I162)*SUMIFS(161:161,$1:$1,AK$1+INT(SUMIFS(структура!$AA:$AA,структура!$W:$W,$I162))))</f>
        <v>0</v>
      </c>
      <c r="AL162" s="225">
        <f>IF(AL$7="",0,IF(AL$1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L$1+INT(SUMIFS(структура!$AA:$AA,структура!$W:$W,$I162))+1)+(INT(SUMIFS(структура!$AA:$AA,структура!$W:$W,$I162))+1-SUMIFS(структура!$AA:$AA,структура!$W:$W,$I162))*SUMIFS(структура!$Z:$Z,структура!$W:$W,$I162)*SUMIFS(161:161,$1:$1,AL$1+INT(SUMIFS(структура!$AA:$AA,структура!$W:$W,$I162))))</f>
        <v>0</v>
      </c>
      <c r="AM162" s="225">
        <f>IF(AM$7="",0,IF(AM$1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M$1+INT(SUMIFS(структура!$AA:$AA,структура!$W:$W,$I162))+1)+(INT(SUMIFS(структура!$AA:$AA,структура!$W:$W,$I162))+1-SUMIFS(структура!$AA:$AA,структура!$W:$W,$I162))*SUMIFS(структура!$Z:$Z,структура!$W:$W,$I162)*SUMIFS(161:161,$1:$1,AM$1+INT(SUMIFS(структура!$AA:$AA,структура!$W:$W,$I162))))</f>
        <v>0</v>
      </c>
      <c r="AN162" s="225">
        <f>IF(AN$7="",0,IF(AN$1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N$1+INT(SUMIFS(структура!$AA:$AA,структура!$W:$W,$I162))+1)+(INT(SUMIFS(структура!$AA:$AA,структура!$W:$W,$I162))+1-SUMIFS(структура!$AA:$AA,структура!$W:$W,$I162))*SUMIFS(структура!$Z:$Z,структура!$W:$W,$I162)*SUMIFS(161:161,$1:$1,AN$1+INT(SUMIFS(структура!$AA:$AA,структура!$W:$W,$I162))))</f>
        <v>0</v>
      </c>
      <c r="AO162" s="225">
        <f>IF(AO$7="",0,IF(AO$1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O$1+INT(SUMIFS(структура!$AA:$AA,структура!$W:$W,$I162))+1)+(INT(SUMIFS(структура!$AA:$AA,структура!$W:$W,$I162))+1-SUMIFS(структура!$AA:$AA,структура!$W:$W,$I162))*SUMIFS(структура!$Z:$Z,структура!$W:$W,$I162)*SUMIFS(161:161,$1:$1,AO$1+INT(SUMIFS(структура!$AA:$AA,структура!$W:$W,$I162))))</f>
        <v>0</v>
      </c>
      <c r="AP162" s="225">
        <f>IF(AP$7="",0,IF(AP$1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P$1+INT(SUMIFS(структура!$AA:$AA,структура!$W:$W,$I162))+1)+(INT(SUMIFS(структура!$AA:$AA,структура!$W:$W,$I162))+1-SUMIFS(структура!$AA:$AA,структура!$W:$W,$I162))*SUMIFS(структура!$Z:$Z,структура!$W:$W,$I162)*SUMIFS(161:161,$1:$1,AP$1+INT(SUMIFS(структура!$AA:$AA,структура!$W:$W,$I162))))</f>
        <v>0</v>
      </c>
      <c r="AQ162" s="225">
        <f>IF(AQ$7="",0,IF(AQ$1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Q$1+INT(SUMIFS(структура!$AA:$AA,структура!$W:$W,$I162))+1)+(INT(SUMIFS(структура!$AA:$AA,структура!$W:$W,$I162))+1-SUMIFS(структура!$AA:$AA,структура!$W:$W,$I162))*SUMIFS(структура!$Z:$Z,структура!$W:$W,$I162)*SUMIFS(161:161,$1:$1,AQ$1+INT(SUMIFS(структура!$AA:$AA,структура!$W:$W,$I162))))</f>
        <v>0</v>
      </c>
      <c r="AR162" s="225">
        <f>IF(AR$7="",0,IF(AR$1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R$1+INT(SUMIFS(структура!$AA:$AA,структура!$W:$W,$I162))+1)+(INT(SUMIFS(структура!$AA:$AA,структура!$W:$W,$I162))+1-SUMIFS(структура!$AA:$AA,структура!$W:$W,$I162))*SUMIFS(структура!$Z:$Z,структура!$W:$W,$I162)*SUMIFS(161:161,$1:$1,AR$1+INT(SUMIFS(структура!$AA:$AA,структура!$W:$W,$I162))))</f>
        <v>0</v>
      </c>
      <c r="AS162" s="225">
        <f>IF(AS$7="",0,IF(AS$1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S$1+INT(SUMIFS(структура!$AA:$AA,структура!$W:$W,$I162))+1)+(INT(SUMIFS(структура!$AA:$AA,структура!$W:$W,$I162))+1-SUMIFS(структура!$AA:$AA,структура!$W:$W,$I162))*SUMIFS(структура!$Z:$Z,структура!$W:$W,$I162)*SUMIFS(161:161,$1:$1,AS$1+INT(SUMIFS(структура!$AA:$AA,структура!$W:$W,$I162))))</f>
        <v>0</v>
      </c>
      <c r="AT162" s="225">
        <f>IF(AT$7="",0,IF(AT$1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T$1+INT(SUMIFS(структура!$AA:$AA,структура!$W:$W,$I162))+1)+(INT(SUMIFS(структура!$AA:$AA,структура!$W:$W,$I162))+1-SUMIFS(структура!$AA:$AA,структура!$W:$W,$I162))*SUMIFS(структура!$Z:$Z,структура!$W:$W,$I162)*SUMIFS(161:161,$1:$1,AT$1+INT(SUMIFS(структура!$AA:$AA,структура!$W:$W,$I162))))</f>
        <v>0</v>
      </c>
      <c r="AU162" s="225">
        <f>IF(AU$7="",0,IF(AU$1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U$1+INT(SUMIFS(структура!$AA:$AA,структура!$W:$W,$I162))+1)+(INT(SUMIFS(структура!$AA:$AA,структура!$W:$W,$I162))+1-SUMIFS(структура!$AA:$AA,структура!$W:$W,$I162))*SUMIFS(структура!$Z:$Z,структура!$W:$W,$I162)*SUMIFS(161:161,$1:$1,AU$1+INT(SUMIFS(структура!$AA:$AA,структура!$W:$W,$I162))))</f>
        <v>0</v>
      </c>
      <c r="AV162" s="94"/>
      <c r="AW162" s="89"/>
    </row>
    <row r="163" spans="1:49" s="95" customFormat="1" x14ac:dyDescent="0.25">
      <c r="A163" s="89"/>
      <c r="B163" s="89"/>
      <c r="C163" s="89"/>
      <c r="D163" s="89"/>
      <c r="E163" s="194" t="str">
        <f>E142</f>
        <v>Объект-2</v>
      </c>
      <c r="F163" s="89"/>
      <c r="G163" s="195" t="str">
        <f>G142</f>
        <v>Заказчик-2</v>
      </c>
      <c r="H163" s="89"/>
      <c r="I163" s="195" t="str">
        <f>I157</f>
        <v>Поставщик-2</v>
      </c>
      <c r="J163" s="89"/>
      <c r="K163" s="195" t="str">
        <f>K157</f>
        <v>Поставщик-2-Материал-2</v>
      </c>
      <c r="L163" s="89"/>
      <c r="M163" s="185" t="str">
        <f>KPI!$E$48</f>
        <v>отток ДС на расчет с поставщ-ми за материалы</v>
      </c>
      <c r="N163" s="259"/>
      <c r="O163" s="203"/>
      <c r="P163" s="190" t="str">
        <f>IF(M163="","",INDEX(KPI!$H:$H,SUMIFS(KPI!$C:$C,KPI!$E:$E,M163)))</f>
        <v>тыс.руб.</v>
      </c>
      <c r="Q163" s="203"/>
      <c r="R163" s="224">
        <f>SUMIFS($W163:$AV163,$W$2:$AV$2,R$2)</f>
        <v>0</v>
      </c>
      <c r="S163" s="203"/>
      <c r="T163" s="224">
        <f>SUMIFS($W163:$AV163,$W$2:$AV$2,T$2)</f>
        <v>0</v>
      </c>
      <c r="U163" s="203"/>
      <c r="V163" s="203"/>
      <c r="W163" s="116"/>
      <c r="X163" s="226">
        <f>IF(X$7="",0,IF(X$1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X$1+INT(-SUMIFS(структура!$AC:$AC,структура!$W:$W,$I163))+1)+(INT(-SUMIFS(структура!$AC:$AC,структура!$W:$W,$I163))+1+SUMIFS(структура!$AC:$AC,структура!$W:$W,$I163))*SUMIFS(структура!$AB:$AB,структура!$W:$W,$I163)*SUMIFS(161:161,$1:$1,X$1+INT(-SUMIFS(структура!$AC:$AC,структура!$W:$W,$I163))))</f>
        <v>0</v>
      </c>
      <c r="Y163" s="226">
        <f>IF(Y$7="",0,IF(Y$1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Y$1+INT(-SUMIFS(структура!$AC:$AC,структура!$W:$W,$I163))+1)+(INT(-SUMIFS(структура!$AC:$AC,структура!$W:$W,$I163))+1+SUMIFS(структура!$AC:$AC,структура!$W:$W,$I163))*SUMIFS(структура!$AB:$AB,структура!$W:$W,$I163)*SUMIFS(161:161,$1:$1,Y$1+INT(-SUMIFS(структура!$AC:$AC,структура!$W:$W,$I163))))</f>
        <v>0</v>
      </c>
      <c r="Z163" s="226">
        <f>IF(Z$7="",0,IF(Z$1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Z$1+INT(-SUMIFS(структура!$AC:$AC,структура!$W:$W,$I163))+1)+(INT(-SUMIFS(структура!$AC:$AC,структура!$W:$W,$I163))+1+SUMIFS(структура!$AC:$AC,структура!$W:$W,$I163))*SUMIFS(структура!$AB:$AB,структура!$W:$W,$I163)*SUMIFS(161:161,$1:$1,Z$1+INT(-SUMIFS(структура!$AC:$AC,структура!$W:$W,$I163))))</f>
        <v>0</v>
      </c>
      <c r="AA163" s="226">
        <f>IF(AA$7="",0,IF(AA$1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A$1+INT(-SUMIFS(структура!$AC:$AC,структура!$W:$W,$I163))+1)+(INT(-SUMIFS(структура!$AC:$AC,структура!$W:$W,$I163))+1+SUMIFS(структура!$AC:$AC,структура!$W:$W,$I163))*SUMIFS(структура!$AB:$AB,структура!$W:$W,$I163)*SUMIFS(161:161,$1:$1,AA$1+INT(-SUMIFS(структура!$AC:$AC,структура!$W:$W,$I163))))</f>
        <v>0</v>
      </c>
      <c r="AB163" s="226">
        <f>IF(AB$7="",0,IF(AB$1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B$1+INT(-SUMIFS(структура!$AC:$AC,структура!$W:$W,$I163))+1)+(INT(-SUMIFS(структура!$AC:$AC,структура!$W:$W,$I163))+1+SUMIFS(структура!$AC:$AC,структура!$W:$W,$I163))*SUMIFS(структура!$AB:$AB,структура!$W:$W,$I163)*SUMIFS(161:161,$1:$1,AB$1+INT(-SUMIFS(структура!$AC:$AC,структура!$W:$W,$I163))))</f>
        <v>0</v>
      </c>
      <c r="AC163" s="226">
        <f>IF(AC$7="",0,IF(AC$1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C$1+INT(-SUMIFS(структура!$AC:$AC,структура!$W:$W,$I163))+1)+(INT(-SUMIFS(структура!$AC:$AC,структура!$W:$W,$I163))+1+SUMIFS(структура!$AC:$AC,структура!$W:$W,$I163))*SUMIFS(структура!$AB:$AB,структура!$W:$W,$I163)*SUMIFS(161:161,$1:$1,AC$1+INT(-SUMIFS(структура!$AC:$AC,структура!$W:$W,$I163))))</f>
        <v>0</v>
      </c>
      <c r="AD163" s="226">
        <f>IF(AD$7="",0,IF(AD$1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D$1+INT(-SUMIFS(структура!$AC:$AC,структура!$W:$W,$I163))+1)+(INT(-SUMIFS(структура!$AC:$AC,структура!$W:$W,$I163))+1+SUMIFS(структура!$AC:$AC,структура!$W:$W,$I163))*SUMIFS(структура!$AB:$AB,структура!$W:$W,$I163)*SUMIFS(161:161,$1:$1,AD$1+INT(-SUMIFS(структура!$AC:$AC,структура!$W:$W,$I163))))</f>
        <v>0</v>
      </c>
      <c r="AE163" s="226">
        <f>IF(AE$7="",0,IF(AE$1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E$1+INT(-SUMIFS(структура!$AC:$AC,структура!$W:$W,$I163))+1)+(INT(-SUMIFS(структура!$AC:$AC,структура!$W:$W,$I163))+1+SUMIFS(структура!$AC:$AC,структура!$W:$W,$I163))*SUMIFS(структура!$AB:$AB,структура!$W:$W,$I163)*SUMIFS(161:161,$1:$1,AE$1+INT(-SUMIFS(структура!$AC:$AC,структура!$W:$W,$I163))))</f>
        <v>0</v>
      </c>
      <c r="AF163" s="226">
        <f>IF(AF$7="",0,IF(AF$1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F$1+INT(-SUMIFS(структура!$AC:$AC,структура!$W:$W,$I163))+1)+(INT(-SUMIFS(структура!$AC:$AC,структура!$W:$W,$I163))+1+SUMIFS(структура!$AC:$AC,структура!$W:$W,$I163))*SUMIFS(структура!$AB:$AB,структура!$W:$W,$I163)*SUMIFS(161:161,$1:$1,AF$1+INT(-SUMIFS(структура!$AC:$AC,структура!$W:$W,$I163))))</f>
        <v>0</v>
      </c>
      <c r="AG163" s="226">
        <f>IF(AG$7="",0,IF(AG$1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G$1+INT(-SUMIFS(структура!$AC:$AC,структура!$W:$W,$I163))+1)+(INT(-SUMIFS(структура!$AC:$AC,структура!$W:$W,$I163))+1+SUMIFS(структура!$AC:$AC,структура!$W:$W,$I163))*SUMIFS(структура!$AB:$AB,структура!$W:$W,$I163)*SUMIFS(161:161,$1:$1,AG$1+INT(-SUMIFS(структура!$AC:$AC,структура!$W:$W,$I163))))</f>
        <v>0</v>
      </c>
      <c r="AH163" s="226">
        <f>IF(AH$7="",0,IF(AH$1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H$1+INT(-SUMIFS(структура!$AC:$AC,структура!$W:$W,$I163))+1)+(INT(-SUMIFS(структура!$AC:$AC,структура!$W:$W,$I163))+1+SUMIFS(структура!$AC:$AC,структура!$W:$W,$I163))*SUMIFS(структура!$AB:$AB,структура!$W:$W,$I163)*SUMIFS(161:161,$1:$1,AH$1+INT(-SUMIFS(структура!$AC:$AC,структура!$W:$W,$I163))))</f>
        <v>0</v>
      </c>
      <c r="AI163" s="226">
        <f>IF(AI$7="",0,IF(AI$1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I$1+INT(-SUMIFS(структура!$AC:$AC,структура!$W:$W,$I163))+1)+(INT(-SUMIFS(структура!$AC:$AC,структура!$W:$W,$I163))+1+SUMIFS(структура!$AC:$AC,структура!$W:$W,$I163))*SUMIFS(структура!$AB:$AB,структура!$W:$W,$I163)*SUMIFS(161:161,$1:$1,AI$1+INT(-SUMIFS(структура!$AC:$AC,структура!$W:$W,$I163))))</f>
        <v>0</v>
      </c>
      <c r="AJ163" s="226">
        <f>IF(AJ$7="",0,IF(AJ$1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J$1+INT(-SUMIFS(структура!$AC:$AC,структура!$W:$W,$I163))+1)+(INT(-SUMIFS(структура!$AC:$AC,структура!$W:$W,$I163))+1+SUMIFS(структура!$AC:$AC,структура!$W:$W,$I163))*SUMIFS(структура!$AB:$AB,структура!$W:$W,$I163)*SUMIFS(161:161,$1:$1,AJ$1+INT(-SUMIFS(структура!$AC:$AC,структура!$W:$W,$I163))))</f>
        <v>0</v>
      </c>
      <c r="AK163" s="226">
        <f>IF(AK$7="",0,IF(AK$1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K$1+INT(-SUMIFS(структура!$AC:$AC,структура!$W:$W,$I163))+1)+(INT(-SUMIFS(структура!$AC:$AC,структура!$W:$W,$I163))+1+SUMIFS(структура!$AC:$AC,структура!$W:$W,$I163))*SUMIFS(структура!$AB:$AB,структура!$W:$W,$I163)*SUMIFS(161:161,$1:$1,AK$1+INT(-SUMIFS(структура!$AC:$AC,структура!$W:$W,$I163))))</f>
        <v>0</v>
      </c>
      <c r="AL163" s="226">
        <f>IF(AL$7="",0,IF(AL$1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L$1+INT(-SUMIFS(структура!$AC:$AC,структура!$W:$W,$I163))+1)+(INT(-SUMIFS(структура!$AC:$AC,структура!$W:$W,$I163))+1+SUMIFS(структура!$AC:$AC,структура!$W:$W,$I163))*SUMIFS(структура!$AB:$AB,структура!$W:$W,$I163)*SUMIFS(161:161,$1:$1,AL$1+INT(-SUMIFS(структура!$AC:$AC,структура!$W:$W,$I163))))</f>
        <v>0</v>
      </c>
      <c r="AM163" s="226">
        <f>IF(AM$7="",0,IF(AM$1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M$1+INT(-SUMIFS(структура!$AC:$AC,структура!$W:$W,$I163))+1)+(INT(-SUMIFS(структура!$AC:$AC,структура!$W:$W,$I163))+1+SUMIFS(структура!$AC:$AC,структура!$W:$W,$I163))*SUMIFS(структура!$AB:$AB,структура!$W:$W,$I163)*SUMIFS(161:161,$1:$1,AM$1+INT(-SUMIFS(структура!$AC:$AC,структура!$W:$W,$I163))))</f>
        <v>0</v>
      </c>
      <c r="AN163" s="226">
        <f>IF(AN$7="",0,IF(AN$1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N$1+INT(-SUMIFS(структура!$AC:$AC,структура!$W:$W,$I163))+1)+(INT(-SUMIFS(структура!$AC:$AC,структура!$W:$W,$I163))+1+SUMIFS(структура!$AC:$AC,структура!$W:$W,$I163))*SUMIFS(структура!$AB:$AB,структура!$W:$W,$I163)*SUMIFS(161:161,$1:$1,AN$1+INT(-SUMIFS(структура!$AC:$AC,структура!$W:$W,$I163))))</f>
        <v>0</v>
      </c>
      <c r="AO163" s="226">
        <f>IF(AO$7="",0,IF(AO$1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O$1+INT(-SUMIFS(структура!$AC:$AC,структура!$W:$W,$I163))+1)+(INT(-SUMIFS(структура!$AC:$AC,структура!$W:$W,$I163))+1+SUMIFS(структура!$AC:$AC,структура!$W:$W,$I163))*SUMIFS(структура!$AB:$AB,структура!$W:$W,$I163)*SUMIFS(161:161,$1:$1,AO$1+INT(-SUMIFS(структура!$AC:$AC,структура!$W:$W,$I163))))</f>
        <v>0</v>
      </c>
      <c r="AP163" s="226">
        <f>IF(AP$7="",0,IF(AP$1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P$1+INT(-SUMIFS(структура!$AC:$AC,структура!$W:$W,$I163))+1)+(INT(-SUMIFS(структура!$AC:$AC,структура!$W:$W,$I163))+1+SUMIFS(структура!$AC:$AC,структура!$W:$W,$I163))*SUMIFS(структура!$AB:$AB,структура!$W:$W,$I163)*SUMIFS(161:161,$1:$1,AP$1+INT(-SUMIFS(структура!$AC:$AC,структура!$W:$W,$I163))))</f>
        <v>0</v>
      </c>
      <c r="AQ163" s="226">
        <f>IF(AQ$7="",0,IF(AQ$1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Q$1+INT(-SUMIFS(структура!$AC:$AC,структура!$W:$W,$I163))+1)+(INT(-SUMIFS(структура!$AC:$AC,структура!$W:$W,$I163))+1+SUMIFS(структура!$AC:$AC,структура!$W:$W,$I163))*SUMIFS(структура!$AB:$AB,структура!$W:$W,$I163)*SUMIFS(161:161,$1:$1,AQ$1+INT(-SUMIFS(структура!$AC:$AC,структура!$W:$W,$I163))))</f>
        <v>0</v>
      </c>
      <c r="AR163" s="226">
        <f>IF(AR$7="",0,IF(AR$1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R$1+INT(-SUMIFS(структура!$AC:$AC,структура!$W:$W,$I163))+1)+(INT(-SUMIFS(структура!$AC:$AC,структура!$W:$W,$I163))+1+SUMIFS(структура!$AC:$AC,структура!$W:$W,$I163))*SUMIFS(структура!$AB:$AB,структура!$W:$W,$I163)*SUMIFS(161:161,$1:$1,AR$1+INT(-SUMIFS(структура!$AC:$AC,структура!$W:$W,$I163))))</f>
        <v>0</v>
      </c>
      <c r="AS163" s="226">
        <f>IF(AS$7="",0,IF(AS$1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S$1+INT(-SUMIFS(структура!$AC:$AC,структура!$W:$W,$I163))+1)+(INT(-SUMIFS(структура!$AC:$AC,структура!$W:$W,$I163))+1+SUMIFS(структура!$AC:$AC,структура!$W:$W,$I163))*SUMIFS(структура!$AB:$AB,структура!$W:$W,$I163)*SUMIFS(161:161,$1:$1,AS$1+INT(-SUMIFS(структура!$AC:$AC,структура!$W:$W,$I163))))</f>
        <v>0</v>
      </c>
      <c r="AT163" s="226">
        <f>IF(AT$7="",0,IF(AT$1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T$1+INT(-SUMIFS(структура!$AC:$AC,структура!$W:$W,$I163))+1)+(INT(-SUMIFS(структура!$AC:$AC,структура!$W:$W,$I163))+1+SUMIFS(структура!$AC:$AC,структура!$W:$W,$I163))*SUMIFS(структура!$AB:$AB,структура!$W:$W,$I163)*SUMIFS(161:161,$1:$1,AT$1+INT(-SUMIFS(структура!$AC:$AC,структура!$W:$W,$I163))))</f>
        <v>0</v>
      </c>
      <c r="AU163" s="226">
        <f>IF(AU$7="",0,IF(AU$1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U$1+INT(-SUMIFS(структура!$AC:$AC,структура!$W:$W,$I163))+1)+(INT(-SUMIFS(структура!$AC:$AC,структура!$W:$W,$I163))+1+SUMIFS(структура!$AC:$AC,структура!$W:$W,$I163))*SUMIFS(структура!$AB:$AB,структура!$W:$W,$I163)*SUMIFS(161:161,$1:$1,AU$1+INT(-SUMIFS(структура!$AC:$AC,структура!$W:$W,$I163))))</f>
        <v>0</v>
      </c>
      <c r="AV163" s="94"/>
      <c r="AW163" s="89"/>
    </row>
    <row r="164" spans="1:49" ht="3.9" customHeight="1" x14ac:dyDescent="0.25">
      <c r="A164" s="3"/>
      <c r="B164" s="3"/>
      <c r="C164" s="3"/>
      <c r="D164" s="3"/>
      <c r="E164" s="179" t="str">
        <f>E142</f>
        <v>Объект-2</v>
      </c>
      <c r="F164" s="3"/>
      <c r="G164" s="178" t="str">
        <f>G142</f>
        <v>Заказчик-2</v>
      </c>
      <c r="H164" s="3"/>
      <c r="I164" s="169" t="str">
        <f>I157</f>
        <v>Поставщик-2</v>
      </c>
      <c r="J164" s="3"/>
      <c r="K164" s="178" t="str">
        <f>K157</f>
        <v>Поставщик-2-Материал-2</v>
      </c>
      <c r="L164" s="3"/>
      <c r="M164" s="8"/>
      <c r="N164" s="258"/>
      <c r="O164" s="3"/>
      <c r="P164" s="191"/>
      <c r="Q164" s="3"/>
      <c r="R164" s="8"/>
      <c r="S164" s="3"/>
      <c r="T164" s="8"/>
      <c r="U164" s="3"/>
      <c r="V164" s="3"/>
      <c r="W164" s="49"/>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41"/>
      <c r="AW164" s="3"/>
    </row>
    <row r="165" spans="1:49" s="95" customFormat="1" x14ac:dyDescent="0.25">
      <c r="A165" s="89"/>
      <c r="B165" s="89"/>
      <c r="C165" s="89"/>
      <c r="D165" s="89"/>
      <c r="E165" s="179" t="str">
        <f>E142</f>
        <v>Объект-2</v>
      </c>
      <c r="F165" s="89"/>
      <c r="G165" s="178" t="str">
        <f>G142</f>
        <v>Заказчик-2</v>
      </c>
      <c r="H165" s="89"/>
      <c r="I165" s="173" t="s">
        <v>297</v>
      </c>
      <c r="J165" s="20" t="s">
        <v>5</v>
      </c>
      <c r="K165" s="173" t="s">
        <v>418</v>
      </c>
      <c r="L165" s="20" t="s">
        <v>5</v>
      </c>
      <c r="M165" s="183" t="str">
        <f>KPI!$E$200</f>
        <v>количество материала</v>
      </c>
      <c r="N165" s="258"/>
      <c r="O165" s="119" t="s">
        <v>1</v>
      </c>
      <c r="P165" s="182" t="s">
        <v>369</v>
      </c>
      <c r="Q165" s="89"/>
      <c r="R165" s="186">
        <f>SUMIFS($W165:$AV165,$W$2:$AV$2,R$2)</f>
        <v>0</v>
      </c>
      <c r="S165" s="89"/>
      <c r="T165" s="186">
        <f>SUMIFS($W165:$AV165,$W$2:$AV$2,T$2)</f>
        <v>0</v>
      </c>
      <c r="U165" s="89"/>
      <c r="V165" s="89"/>
      <c r="W165" s="119" t="s">
        <v>1</v>
      </c>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94"/>
      <c r="AW165" s="89"/>
    </row>
    <row r="166" spans="1:49" s="95" customFormat="1" x14ac:dyDescent="0.25">
      <c r="A166" s="89"/>
      <c r="B166" s="89"/>
      <c r="C166" s="89"/>
      <c r="D166" s="89"/>
      <c r="E166" s="179" t="str">
        <f>E142</f>
        <v>Объект-2</v>
      </c>
      <c r="F166" s="89"/>
      <c r="G166" s="178" t="str">
        <f>G142</f>
        <v>Заказчик-2</v>
      </c>
      <c r="H166" s="89"/>
      <c r="I166" s="181" t="str">
        <f>I165</f>
        <v>Поставщик-9</v>
      </c>
      <c r="J166" s="4"/>
      <c r="K166" s="181" t="str">
        <f>K165</f>
        <v>Поставщик-9-Материал-2</v>
      </c>
      <c r="L166" s="4"/>
      <c r="M166" s="184" t="str">
        <f>KPI!$E$201</f>
        <v>стоимость материала за единицу измерения</v>
      </c>
      <c r="N166" s="258"/>
      <c r="O166" s="89"/>
      <c r="P166" s="189" t="str">
        <f>IF(M166="","",INDEX(KPI!$H:$H,SUMIFS(KPI!$C:$C,KPI!$E:$E,M166)))</f>
        <v>руб.</v>
      </c>
      <c r="Q166" s="89"/>
      <c r="R166" s="187">
        <f>IF(R165=0,0,R167*1000/R165)</f>
        <v>0</v>
      </c>
      <c r="S166" s="89"/>
      <c r="T166" s="187">
        <f>IF(T165=0,0,T167*1000/T165)</f>
        <v>0</v>
      </c>
      <c r="U166" s="89"/>
      <c r="V166" s="89"/>
      <c r="W166" s="119" t="s">
        <v>1</v>
      </c>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94"/>
      <c r="AW166" s="89"/>
    </row>
    <row r="167" spans="1:49" s="5" customFormat="1" x14ac:dyDescent="0.25">
      <c r="A167" s="4"/>
      <c r="B167" s="4"/>
      <c r="C167" s="4"/>
      <c r="D167" s="4"/>
      <c r="E167" s="197" t="str">
        <f>E142</f>
        <v>Объект-2</v>
      </c>
      <c r="F167" s="4"/>
      <c r="G167" s="198" t="str">
        <f>G142</f>
        <v>Заказчик-2</v>
      </c>
      <c r="H167" s="4"/>
      <c r="I167" s="198" t="str">
        <f>I165</f>
        <v>Поставщик-9</v>
      </c>
      <c r="J167" s="4"/>
      <c r="K167" s="198" t="str">
        <f>K165</f>
        <v>Поставщик-9-Материал-2</v>
      </c>
      <c r="L167" s="4"/>
      <c r="M167" s="205" t="str">
        <f>KPI!$E$149</f>
        <v>материалы</v>
      </c>
      <c r="N167" s="258" t="str">
        <f>структура!$AL$29</f>
        <v>с/с</v>
      </c>
      <c r="O167" s="4"/>
      <c r="P167" s="211" t="str">
        <f>IF(M167="","",INDEX(KPI!$H:$H,SUMIFS(KPI!$C:$C,KPI!$E:$E,M167)))</f>
        <v>тыс.руб.</v>
      </c>
      <c r="Q167" s="4"/>
      <c r="R167" s="188">
        <f>SUMIFS($W167:$AV167,$W$2:$AV$2,R$2)</f>
        <v>0</v>
      </c>
      <c r="S167" s="4"/>
      <c r="T167" s="188">
        <f>SUMIFS($W167:$AV167,$W$2:$AV$2,T$2)</f>
        <v>0</v>
      </c>
      <c r="U167" s="4"/>
      <c r="V167" s="4"/>
      <c r="W167" s="49"/>
      <c r="X167" s="207">
        <f>X165*X166/1000</f>
        <v>0</v>
      </c>
      <c r="Y167" s="207">
        <f>Y165*Y166/1000</f>
        <v>0</v>
      </c>
      <c r="Z167" s="207">
        <f t="shared" ref="Z167:AU167" si="206">Z165*Z166/1000</f>
        <v>0</v>
      </c>
      <c r="AA167" s="207">
        <f t="shared" si="206"/>
        <v>0</v>
      </c>
      <c r="AB167" s="207">
        <f t="shared" si="206"/>
        <v>0</v>
      </c>
      <c r="AC167" s="207">
        <f t="shared" si="206"/>
        <v>0</v>
      </c>
      <c r="AD167" s="207">
        <f t="shared" si="206"/>
        <v>0</v>
      </c>
      <c r="AE167" s="207">
        <f t="shared" si="206"/>
        <v>0</v>
      </c>
      <c r="AF167" s="207">
        <f t="shared" si="206"/>
        <v>0</v>
      </c>
      <c r="AG167" s="207">
        <f t="shared" si="206"/>
        <v>0</v>
      </c>
      <c r="AH167" s="207">
        <f t="shared" si="206"/>
        <v>0</v>
      </c>
      <c r="AI167" s="207">
        <f t="shared" si="206"/>
        <v>0</v>
      </c>
      <c r="AJ167" s="207">
        <f t="shared" si="206"/>
        <v>0</v>
      </c>
      <c r="AK167" s="207">
        <f t="shared" si="206"/>
        <v>0</v>
      </c>
      <c r="AL167" s="207">
        <f t="shared" si="206"/>
        <v>0</v>
      </c>
      <c r="AM167" s="207">
        <f t="shared" si="206"/>
        <v>0</v>
      </c>
      <c r="AN167" s="207">
        <f t="shared" si="206"/>
        <v>0</v>
      </c>
      <c r="AO167" s="207">
        <f t="shared" si="206"/>
        <v>0</v>
      </c>
      <c r="AP167" s="207">
        <f t="shared" si="206"/>
        <v>0</v>
      </c>
      <c r="AQ167" s="207">
        <f t="shared" si="206"/>
        <v>0</v>
      </c>
      <c r="AR167" s="207">
        <f t="shared" si="206"/>
        <v>0</v>
      </c>
      <c r="AS167" s="207">
        <f t="shared" si="206"/>
        <v>0</v>
      </c>
      <c r="AT167" s="207">
        <f t="shared" si="206"/>
        <v>0</v>
      </c>
      <c r="AU167" s="207">
        <f t="shared" si="206"/>
        <v>0</v>
      </c>
      <c r="AV167" s="43"/>
      <c r="AW167" s="4"/>
    </row>
    <row r="168" spans="1:49" s="95" customFormat="1" x14ac:dyDescent="0.25">
      <c r="A168" s="89"/>
      <c r="B168" s="89"/>
      <c r="C168" s="89"/>
      <c r="D168" s="89"/>
      <c r="E168" s="179" t="str">
        <f>E142</f>
        <v>Объект-2</v>
      </c>
      <c r="F168" s="89"/>
      <c r="G168" s="178" t="str">
        <f>G142</f>
        <v>Заказчик-2</v>
      </c>
      <c r="H168" s="89"/>
      <c r="I168" s="181" t="str">
        <f>I165</f>
        <v>Поставщик-9</v>
      </c>
      <c r="J168" s="4"/>
      <c r="K168" s="181" t="str">
        <f>K165</f>
        <v>Поставщик-9-Материал-2</v>
      </c>
      <c r="L168" s="4"/>
      <c r="M168" s="202" t="str">
        <f>KPI!$E$31</f>
        <v>оборачив-ть материалов в себестоимости</v>
      </c>
      <c r="N168" s="259"/>
      <c r="O168" s="22" t="s">
        <v>1</v>
      </c>
      <c r="P168" s="79"/>
      <c r="Q168" s="203"/>
      <c r="R168" s="204" t="str">
        <f>IF(M168="","",INDEX(KPI!$H:$H,SUMIFS(KPI!$C:$C,KPI!$E:$E,M168)))</f>
        <v>мес</v>
      </c>
      <c r="S168" s="203"/>
      <c r="T168" s="204"/>
      <c r="U168" s="203"/>
      <c r="V168" s="203"/>
      <c r="W168" s="116"/>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94"/>
      <c r="AW168" s="89"/>
    </row>
    <row r="169" spans="1:49" s="5" customFormat="1" x14ac:dyDescent="0.25">
      <c r="A169" s="4"/>
      <c r="B169" s="4"/>
      <c r="C169" s="4"/>
      <c r="D169" s="4"/>
      <c r="E169" s="197" t="str">
        <f>E142</f>
        <v>Объект-2</v>
      </c>
      <c r="F169" s="4"/>
      <c r="G169" s="198" t="str">
        <f>G142</f>
        <v>Заказчик-2</v>
      </c>
      <c r="H169" s="4"/>
      <c r="I169" s="198" t="str">
        <f>I165</f>
        <v>Поставщик-9</v>
      </c>
      <c r="J169" s="4"/>
      <c r="K169" s="198" t="str">
        <f>K165</f>
        <v>Поставщик-9-Материал-2</v>
      </c>
      <c r="L169" s="4"/>
      <c r="M169" s="208" t="str">
        <f>KPI!$E$32</f>
        <v>закупка материалов</v>
      </c>
      <c r="N169" s="259" t="str">
        <f>структура!$AL$15</f>
        <v>НДС(-)</v>
      </c>
      <c r="O169" s="209"/>
      <c r="P169" s="210" t="str">
        <f>IF(M169="","",INDEX(KPI!$H:$H,SUMIFS(KPI!$C:$C,KPI!$E:$E,M169)))</f>
        <v>тыс.руб.</v>
      </c>
      <c r="Q169" s="209"/>
      <c r="R169" s="123">
        <f>SUMIFS($W169:$AV169,$W$2:$AV$2,R$2)</f>
        <v>0</v>
      </c>
      <c r="S169" s="209"/>
      <c r="T169" s="123">
        <f>SUMIFS($W169:$AV169,$W$2:$AV$2,T$2)</f>
        <v>0</v>
      </c>
      <c r="U169" s="209"/>
      <c r="V169" s="209"/>
      <c r="W169" s="49"/>
      <c r="X169" s="207">
        <f t="shared" ref="X169:AU169" si="207">IF(X$7="",0,IF(X$1=1,SUMIFS(167:167,$1:$1,"&gt;="&amp;1,$1:$1,"&lt;="&amp;INT($P168))+($P168-INT($P168))*SUMIFS(167:167,$1:$1,INT($P168)+1),0)+($P168-INT($P168))*SUMIFS(167:167,$1:$1,X$1+INT($P168)+1)+(INT($P168)+1-$P168)*SUMIFS(167:167,$1:$1,X$1+INT($P168)))</f>
        <v>0</v>
      </c>
      <c r="Y169" s="207">
        <f t="shared" si="207"/>
        <v>0</v>
      </c>
      <c r="Z169" s="207">
        <f t="shared" si="207"/>
        <v>0</v>
      </c>
      <c r="AA169" s="207">
        <f t="shared" si="207"/>
        <v>0</v>
      </c>
      <c r="AB169" s="207">
        <f t="shared" si="207"/>
        <v>0</v>
      </c>
      <c r="AC169" s="207">
        <f t="shared" si="207"/>
        <v>0</v>
      </c>
      <c r="AD169" s="207">
        <f t="shared" si="207"/>
        <v>0</v>
      </c>
      <c r="AE169" s="207">
        <f t="shared" si="207"/>
        <v>0</v>
      </c>
      <c r="AF169" s="207">
        <f t="shared" si="207"/>
        <v>0</v>
      </c>
      <c r="AG169" s="207">
        <f t="shared" si="207"/>
        <v>0</v>
      </c>
      <c r="AH169" s="207">
        <f t="shared" si="207"/>
        <v>0</v>
      </c>
      <c r="AI169" s="207">
        <f t="shared" si="207"/>
        <v>0</v>
      </c>
      <c r="AJ169" s="207">
        <f t="shared" si="207"/>
        <v>0</v>
      </c>
      <c r="AK169" s="207">
        <f t="shared" si="207"/>
        <v>0</v>
      </c>
      <c r="AL169" s="207">
        <f t="shared" si="207"/>
        <v>0</v>
      </c>
      <c r="AM169" s="207">
        <f t="shared" si="207"/>
        <v>0</v>
      </c>
      <c r="AN169" s="207">
        <f t="shared" si="207"/>
        <v>0</v>
      </c>
      <c r="AO169" s="207">
        <f t="shared" si="207"/>
        <v>0</v>
      </c>
      <c r="AP169" s="207">
        <f t="shared" si="207"/>
        <v>0</v>
      </c>
      <c r="AQ169" s="207">
        <f t="shared" si="207"/>
        <v>0</v>
      </c>
      <c r="AR169" s="207">
        <f t="shared" si="207"/>
        <v>0</v>
      </c>
      <c r="AS169" s="207">
        <f t="shared" si="207"/>
        <v>0</v>
      </c>
      <c r="AT169" s="207">
        <f t="shared" si="207"/>
        <v>0</v>
      </c>
      <c r="AU169" s="207">
        <f t="shared" si="207"/>
        <v>0</v>
      </c>
      <c r="AV169" s="43"/>
      <c r="AW169" s="4"/>
    </row>
    <row r="170" spans="1:49" s="95" customFormat="1" x14ac:dyDescent="0.25">
      <c r="A170" s="89"/>
      <c r="B170" s="89"/>
      <c r="C170" s="89"/>
      <c r="D170" s="89"/>
      <c r="E170" s="194" t="str">
        <f>E142</f>
        <v>Объект-2</v>
      </c>
      <c r="F170" s="89"/>
      <c r="G170" s="195" t="str">
        <f>G142</f>
        <v>Заказчик-2</v>
      </c>
      <c r="H170" s="89"/>
      <c r="I170" s="195" t="str">
        <f>I165</f>
        <v>Поставщик-9</v>
      </c>
      <c r="J170" s="89"/>
      <c r="K170" s="195" t="str">
        <f>K165</f>
        <v>Поставщик-9-Материал-2</v>
      </c>
      <c r="L170" s="89"/>
      <c r="M170" s="221" t="str">
        <f>KPI!$E$44</f>
        <v>отток ДС на авансы поставщикам за материалы</v>
      </c>
      <c r="N170" s="259"/>
      <c r="O170" s="203"/>
      <c r="P170" s="222" t="str">
        <f>IF(M170="","",INDEX(KPI!$H:$H,SUMIFS(KPI!$C:$C,KPI!$E:$E,M170)))</f>
        <v>тыс.руб.</v>
      </c>
      <c r="Q170" s="203"/>
      <c r="R170" s="223">
        <f>SUMIFS($W170:$AV170,$W$2:$AV$2,R$2)</f>
        <v>0</v>
      </c>
      <c r="S170" s="203"/>
      <c r="T170" s="223">
        <f>SUMIFS($W170:$AV170,$W$2:$AV$2,T$2)</f>
        <v>0</v>
      </c>
      <c r="U170" s="203"/>
      <c r="V170" s="203"/>
      <c r="W170" s="116"/>
      <c r="X170" s="225">
        <f>IF(X$7="",0,IF(X$1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X$1+INT(SUMIFS(структура!$AA:$AA,структура!$W:$W,$I170))+1)+(INT(SUMIFS(структура!$AA:$AA,структура!$W:$W,$I170))+1-SUMIFS(структура!$AA:$AA,структура!$W:$W,$I170))*SUMIFS(структура!$Z:$Z,структура!$W:$W,$I170)*SUMIFS(169:169,$1:$1,X$1+INT(SUMIFS(структура!$AA:$AA,структура!$W:$W,$I170))))</f>
        <v>0</v>
      </c>
      <c r="Y170" s="225">
        <f>IF(Y$7="",0,IF(Y$1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Y$1+INT(SUMIFS(структура!$AA:$AA,структура!$W:$W,$I170))+1)+(INT(SUMIFS(структура!$AA:$AA,структура!$W:$W,$I170))+1-SUMIFS(структура!$AA:$AA,структура!$W:$W,$I170))*SUMIFS(структура!$Z:$Z,структура!$W:$W,$I170)*SUMIFS(169:169,$1:$1,Y$1+INT(SUMIFS(структура!$AA:$AA,структура!$W:$W,$I170))))</f>
        <v>0</v>
      </c>
      <c r="Z170" s="225">
        <f>IF(Z$7="",0,IF(Z$1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Z$1+INT(SUMIFS(структура!$AA:$AA,структура!$W:$W,$I170))+1)+(INT(SUMIFS(структура!$AA:$AA,структура!$W:$W,$I170))+1-SUMIFS(структура!$AA:$AA,структура!$W:$W,$I170))*SUMIFS(структура!$Z:$Z,структура!$W:$W,$I170)*SUMIFS(169:169,$1:$1,Z$1+INT(SUMIFS(структура!$AA:$AA,структура!$W:$W,$I170))))</f>
        <v>0</v>
      </c>
      <c r="AA170" s="225">
        <f>IF(AA$7="",0,IF(AA$1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A$1+INT(SUMIFS(структура!$AA:$AA,структура!$W:$W,$I170))+1)+(INT(SUMIFS(структура!$AA:$AA,структура!$W:$W,$I170))+1-SUMIFS(структура!$AA:$AA,структура!$W:$W,$I170))*SUMIFS(структура!$Z:$Z,структура!$W:$W,$I170)*SUMIFS(169:169,$1:$1,AA$1+INT(SUMIFS(структура!$AA:$AA,структура!$W:$W,$I170))))</f>
        <v>0</v>
      </c>
      <c r="AB170" s="225">
        <f>IF(AB$7="",0,IF(AB$1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B$1+INT(SUMIFS(структура!$AA:$AA,структура!$W:$W,$I170))+1)+(INT(SUMIFS(структура!$AA:$AA,структура!$W:$W,$I170))+1-SUMIFS(структура!$AA:$AA,структура!$W:$W,$I170))*SUMIFS(структура!$Z:$Z,структура!$W:$W,$I170)*SUMIFS(169:169,$1:$1,AB$1+INT(SUMIFS(структура!$AA:$AA,структура!$W:$W,$I170))))</f>
        <v>0</v>
      </c>
      <c r="AC170" s="225">
        <f>IF(AC$7="",0,IF(AC$1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C$1+INT(SUMIFS(структура!$AA:$AA,структура!$W:$W,$I170))+1)+(INT(SUMIFS(структура!$AA:$AA,структура!$W:$W,$I170))+1-SUMIFS(структура!$AA:$AA,структура!$W:$W,$I170))*SUMIFS(структура!$Z:$Z,структура!$W:$W,$I170)*SUMIFS(169:169,$1:$1,AC$1+INT(SUMIFS(структура!$AA:$AA,структура!$W:$W,$I170))))</f>
        <v>0</v>
      </c>
      <c r="AD170" s="225">
        <f>IF(AD$7="",0,IF(AD$1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D$1+INT(SUMIFS(структура!$AA:$AA,структура!$W:$W,$I170))+1)+(INT(SUMIFS(структура!$AA:$AA,структура!$W:$W,$I170))+1-SUMIFS(структура!$AA:$AA,структура!$W:$W,$I170))*SUMIFS(структура!$Z:$Z,структура!$W:$W,$I170)*SUMIFS(169:169,$1:$1,AD$1+INT(SUMIFS(структура!$AA:$AA,структура!$W:$W,$I170))))</f>
        <v>0</v>
      </c>
      <c r="AE170" s="225">
        <f>IF(AE$7="",0,IF(AE$1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E$1+INT(SUMIFS(структура!$AA:$AA,структура!$W:$W,$I170))+1)+(INT(SUMIFS(структура!$AA:$AA,структура!$W:$W,$I170))+1-SUMIFS(структура!$AA:$AA,структура!$W:$W,$I170))*SUMIFS(структура!$Z:$Z,структура!$W:$W,$I170)*SUMIFS(169:169,$1:$1,AE$1+INT(SUMIFS(структура!$AA:$AA,структура!$W:$W,$I170))))</f>
        <v>0</v>
      </c>
      <c r="AF170" s="225">
        <f>IF(AF$7="",0,IF(AF$1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F$1+INT(SUMIFS(структура!$AA:$AA,структура!$W:$W,$I170))+1)+(INT(SUMIFS(структура!$AA:$AA,структура!$W:$W,$I170))+1-SUMIFS(структура!$AA:$AA,структура!$W:$W,$I170))*SUMIFS(структура!$Z:$Z,структура!$W:$W,$I170)*SUMIFS(169:169,$1:$1,AF$1+INT(SUMIFS(структура!$AA:$AA,структура!$W:$W,$I170))))</f>
        <v>0</v>
      </c>
      <c r="AG170" s="225">
        <f>IF(AG$7="",0,IF(AG$1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G$1+INT(SUMIFS(структура!$AA:$AA,структура!$W:$W,$I170))+1)+(INT(SUMIFS(структура!$AA:$AA,структура!$W:$W,$I170))+1-SUMIFS(структура!$AA:$AA,структура!$W:$W,$I170))*SUMIFS(структура!$Z:$Z,структура!$W:$W,$I170)*SUMIFS(169:169,$1:$1,AG$1+INT(SUMIFS(структура!$AA:$AA,структура!$W:$W,$I170))))</f>
        <v>0</v>
      </c>
      <c r="AH170" s="225">
        <f>IF(AH$7="",0,IF(AH$1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H$1+INT(SUMIFS(структура!$AA:$AA,структура!$W:$W,$I170))+1)+(INT(SUMIFS(структура!$AA:$AA,структура!$W:$W,$I170))+1-SUMIFS(структура!$AA:$AA,структура!$W:$W,$I170))*SUMIFS(структура!$Z:$Z,структура!$W:$W,$I170)*SUMIFS(169:169,$1:$1,AH$1+INT(SUMIFS(структура!$AA:$AA,структура!$W:$W,$I170))))</f>
        <v>0</v>
      </c>
      <c r="AI170" s="225">
        <f>IF(AI$7="",0,IF(AI$1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I$1+INT(SUMIFS(структура!$AA:$AA,структура!$W:$W,$I170))+1)+(INT(SUMIFS(структура!$AA:$AA,структура!$W:$W,$I170))+1-SUMIFS(структура!$AA:$AA,структура!$W:$W,$I170))*SUMIFS(структура!$Z:$Z,структура!$W:$W,$I170)*SUMIFS(169:169,$1:$1,AI$1+INT(SUMIFS(структура!$AA:$AA,структура!$W:$W,$I170))))</f>
        <v>0</v>
      </c>
      <c r="AJ170" s="225">
        <f>IF(AJ$7="",0,IF(AJ$1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J$1+INT(SUMIFS(структура!$AA:$AA,структура!$W:$W,$I170))+1)+(INT(SUMIFS(структура!$AA:$AA,структура!$W:$W,$I170))+1-SUMIFS(структура!$AA:$AA,структура!$W:$W,$I170))*SUMIFS(структура!$Z:$Z,структура!$W:$W,$I170)*SUMIFS(169:169,$1:$1,AJ$1+INT(SUMIFS(структура!$AA:$AA,структура!$W:$W,$I170))))</f>
        <v>0</v>
      </c>
      <c r="AK170" s="225">
        <f>IF(AK$7="",0,IF(AK$1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K$1+INT(SUMIFS(структура!$AA:$AA,структура!$W:$W,$I170))+1)+(INT(SUMIFS(структура!$AA:$AA,структура!$W:$W,$I170))+1-SUMIFS(структура!$AA:$AA,структура!$W:$W,$I170))*SUMIFS(структура!$Z:$Z,структура!$W:$W,$I170)*SUMIFS(169:169,$1:$1,AK$1+INT(SUMIFS(структура!$AA:$AA,структура!$W:$W,$I170))))</f>
        <v>0</v>
      </c>
      <c r="AL170" s="225">
        <f>IF(AL$7="",0,IF(AL$1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L$1+INT(SUMIFS(структура!$AA:$AA,структура!$W:$W,$I170))+1)+(INT(SUMIFS(структура!$AA:$AA,структура!$W:$W,$I170))+1-SUMIFS(структура!$AA:$AA,структура!$W:$W,$I170))*SUMIFS(структура!$Z:$Z,структура!$W:$W,$I170)*SUMIFS(169:169,$1:$1,AL$1+INT(SUMIFS(структура!$AA:$AA,структура!$W:$W,$I170))))</f>
        <v>0</v>
      </c>
      <c r="AM170" s="225">
        <f>IF(AM$7="",0,IF(AM$1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M$1+INT(SUMIFS(структура!$AA:$AA,структура!$W:$W,$I170))+1)+(INT(SUMIFS(структура!$AA:$AA,структура!$W:$W,$I170))+1-SUMIFS(структура!$AA:$AA,структура!$W:$W,$I170))*SUMIFS(структура!$Z:$Z,структура!$W:$W,$I170)*SUMIFS(169:169,$1:$1,AM$1+INT(SUMIFS(структура!$AA:$AA,структура!$W:$W,$I170))))</f>
        <v>0</v>
      </c>
      <c r="AN170" s="225">
        <f>IF(AN$7="",0,IF(AN$1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N$1+INT(SUMIFS(структура!$AA:$AA,структура!$W:$W,$I170))+1)+(INT(SUMIFS(структура!$AA:$AA,структура!$W:$W,$I170))+1-SUMIFS(структура!$AA:$AA,структура!$W:$W,$I170))*SUMIFS(структура!$Z:$Z,структура!$W:$W,$I170)*SUMIFS(169:169,$1:$1,AN$1+INT(SUMIFS(структура!$AA:$AA,структура!$W:$W,$I170))))</f>
        <v>0</v>
      </c>
      <c r="AO170" s="225">
        <f>IF(AO$7="",0,IF(AO$1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O$1+INT(SUMIFS(структура!$AA:$AA,структура!$W:$W,$I170))+1)+(INT(SUMIFS(структура!$AA:$AA,структура!$W:$W,$I170))+1-SUMIFS(структура!$AA:$AA,структура!$W:$W,$I170))*SUMIFS(структура!$Z:$Z,структура!$W:$W,$I170)*SUMIFS(169:169,$1:$1,AO$1+INT(SUMIFS(структура!$AA:$AA,структура!$W:$W,$I170))))</f>
        <v>0</v>
      </c>
      <c r="AP170" s="225">
        <f>IF(AP$7="",0,IF(AP$1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P$1+INT(SUMIFS(структура!$AA:$AA,структура!$W:$W,$I170))+1)+(INT(SUMIFS(структура!$AA:$AA,структура!$W:$W,$I170))+1-SUMIFS(структура!$AA:$AA,структура!$W:$W,$I170))*SUMIFS(структура!$Z:$Z,структура!$W:$W,$I170)*SUMIFS(169:169,$1:$1,AP$1+INT(SUMIFS(структура!$AA:$AA,структура!$W:$W,$I170))))</f>
        <v>0</v>
      </c>
      <c r="AQ170" s="225">
        <f>IF(AQ$7="",0,IF(AQ$1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Q$1+INT(SUMIFS(структура!$AA:$AA,структура!$W:$W,$I170))+1)+(INT(SUMIFS(структура!$AA:$AA,структура!$W:$W,$I170))+1-SUMIFS(структура!$AA:$AA,структура!$W:$W,$I170))*SUMIFS(структура!$Z:$Z,структура!$W:$W,$I170)*SUMIFS(169:169,$1:$1,AQ$1+INT(SUMIFS(структура!$AA:$AA,структура!$W:$W,$I170))))</f>
        <v>0</v>
      </c>
      <c r="AR170" s="225">
        <f>IF(AR$7="",0,IF(AR$1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R$1+INT(SUMIFS(структура!$AA:$AA,структура!$W:$W,$I170))+1)+(INT(SUMIFS(структура!$AA:$AA,структура!$W:$W,$I170))+1-SUMIFS(структура!$AA:$AA,структура!$W:$W,$I170))*SUMIFS(структура!$Z:$Z,структура!$W:$W,$I170)*SUMIFS(169:169,$1:$1,AR$1+INT(SUMIFS(структура!$AA:$AA,структура!$W:$W,$I170))))</f>
        <v>0</v>
      </c>
      <c r="AS170" s="225">
        <f>IF(AS$7="",0,IF(AS$1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S$1+INT(SUMIFS(структура!$AA:$AA,структура!$W:$W,$I170))+1)+(INT(SUMIFS(структура!$AA:$AA,структура!$W:$W,$I170))+1-SUMIFS(структура!$AA:$AA,структура!$W:$W,$I170))*SUMIFS(структура!$Z:$Z,структура!$W:$W,$I170)*SUMIFS(169:169,$1:$1,AS$1+INT(SUMIFS(структура!$AA:$AA,структура!$W:$W,$I170))))</f>
        <v>0</v>
      </c>
      <c r="AT170" s="225">
        <f>IF(AT$7="",0,IF(AT$1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T$1+INT(SUMIFS(структура!$AA:$AA,структура!$W:$W,$I170))+1)+(INT(SUMIFS(структура!$AA:$AA,структура!$W:$W,$I170))+1-SUMIFS(структура!$AA:$AA,структура!$W:$W,$I170))*SUMIFS(структура!$Z:$Z,структура!$W:$W,$I170)*SUMIFS(169:169,$1:$1,AT$1+INT(SUMIFS(структура!$AA:$AA,структура!$W:$W,$I170))))</f>
        <v>0</v>
      </c>
      <c r="AU170" s="225">
        <f>IF(AU$7="",0,IF(AU$1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U$1+INT(SUMIFS(структура!$AA:$AA,структура!$W:$W,$I170))+1)+(INT(SUMIFS(структура!$AA:$AA,структура!$W:$W,$I170))+1-SUMIFS(структура!$AA:$AA,структура!$W:$W,$I170))*SUMIFS(структура!$Z:$Z,структура!$W:$W,$I170)*SUMIFS(169:169,$1:$1,AU$1+INT(SUMIFS(структура!$AA:$AA,структура!$W:$W,$I170))))</f>
        <v>0</v>
      </c>
      <c r="AV170" s="94"/>
      <c r="AW170" s="89"/>
    </row>
    <row r="171" spans="1:49" s="95" customFormat="1" x14ac:dyDescent="0.25">
      <c r="A171" s="89"/>
      <c r="B171" s="89"/>
      <c r="C171" s="89"/>
      <c r="D171" s="89"/>
      <c r="E171" s="194" t="str">
        <f>E142</f>
        <v>Объект-2</v>
      </c>
      <c r="F171" s="89"/>
      <c r="G171" s="195" t="str">
        <f>G142</f>
        <v>Заказчик-2</v>
      </c>
      <c r="H171" s="89"/>
      <c r="I171" s="195" t="str">
        <f>I165</f>
        <v>Поставщик-9</v>
      </c>
      <c r="J171" s="89"/>
      <c r="K171" s="195" t="str">
        <f>K165</f>
        <v>Поставщик-9-Материал-2</v>
      </c>
      <c r="L171" s="89"/>
      <c r="M171" s="185" t="str">
        <f>KPI!$E$48</f>
        <v>отток ДС на расчет с поставщ-ми за материалы</v>
      </c>
      <c r="N171" s="259"/>
      <c r="O171" s="203"/>
      <c r="P171" s="190" t="str">
        <f>IF(M171="","",INDEX(KPI!$H:$H,SUMIFS(KPI!$C:$C,KPI!$E:$E,M171)))</f>
        <v>тыс.руб.</v>
      </c>
      <c r="Q171" s="203"/>
      <c r="R171" s="224">
        <f>SUMIFS($W171:$AV171,$W$2:$AV$2,R$2)</f>
        <v>0</v>
      </c>
      <c r="S171" s="203"/>
      <c r="T171" s="224">
        <f>SUMIFS($W171:$AV171,$W$2:$AV$2,T$2)</f>
        <v>0</v>
      </c>
      <c r="U171" s="203"/>
      <c r="V171" s="203"/>
      <c r="W171" s="116"/>
      <c r="X171" s="226">
        <f>IF(X$7="",0,IF(X$1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X$1+INT(-SUMIFS(структура!$AC:$AC,структура!$W:$W,$I171))+1)+(INT(-SUMIFS(структура!$AC:$AC,структура!$W:$W,$I171))+1+SUMIFS(структура!$AC:$AC,структура!$W:$W,$I171))*SUMIFS(структура!$AB:$AB,структура!$W:$W,$I171)*SUMIFS(169:169,$1:$1,X$1+INT(-SUMIFS(структура!$AC:$AC,структура!$W:$W,$I171))))</f>
        <v>0</v>
      </c>
      <c r="Y171" s="226">
        <f>IF(Y$7="",0,IF(Y$1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Y$1+INT(-SUMIFS(структура!$AC:$AC,структура!$W:$W,$I171))+1)+(INT(-SUMIFS(структура!$AC:$AC,структура!$W:$W,$I171))+1+SUMIFS(структура!$AC:$AC,структура!$W:$W,$I171))*SUMIFS(структура!$AB:$AB,структура!$W:$W,$I171)*SUMIFS(169:169,$1:$1,Y$1+INT(-SUMIFS(структура!$AC:$AC,структура!$W:$W,$I171))))</f>
        <v>0</v>
      </c>
      <c r="Z171" s="226">
        <f>IF(Z$7="",0,IF(Z$1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Z$1+INT(-SUMIFS(структура!$AC:$AC,структура!$W:$W,$I171))+1)+(INT(-SUMIFS(структура!$AC:$AC,структура!$W:$W,$I171))+1+SUMIFS(структура!$AC:$AC,структура!$W:$W,$I171))*SUMIFS(структура!$AB:$AB,структура!$W:$W,$I171)*SUMIFS(169:169,$1:$1,Z$1+INT(-SUMIFS(структура!$AC:$AC,структура!$W:$W,$I171))))</f>
        <v>0</v>
      </c>
      <c r="AA171" s="226">
        <f>IF(AA$7="",0,IF(AA$1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A$1+INT(-SUMIFS(структура!$AC:$AC,структура!$W:$W,$I171))+1)+(INT(-SUMIFS(структура!$AC:$AC,структура!$W:$W,$I171))+1+SUMIFS(структура!$AC:$AC,структура!$W:$W,$I171))*SUMIFS(структура!$AB:$AB,структура!$W:$W,$I171)*SUMIFS(169:169,$1:$1,AA$1+INT(-SUMIFS(структура!$AC:$AC,структура!$W:$W,$I171))))</f>
        <v>0</v>
      </c>
      <c r="AB171" s="226">
        <f>IF(AB$7="",0,IF(AB$1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B$1+INT(-SUMIFS(структура!$AC:$AC,структура!$W:$W,$I171))+1)+(INT(-SUMIFS(структура!$AC:$AC,структура!$W:$W,$I171))+1+SUMIFS(структура!$AC:$AC,структура!$W:$W,$I171))*SUMIFS(структура!$AB:$AB,структура!$W:$W,$I171)*SUMIFS(169:169,$1:$1,AB$1+INT(-SUMIFS(структура!$AC:$AC,структура!$W:$W,$I171))))</f>
        <v>0</v>
      </c>
      <c r="AC171" s="226">
        <f>IF(AC$7="",0,IF(AC$1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C$1+INT(-SUMIFS(структура!$AC:$AC,структура!$W:$W,$I171))+1)+(INT(-SUMIFS(структура!$AC:$AC,структура!$W:$W,$I171))+1+SUMIFS(структура!$AC:$AC,структура!$W:$W,$I171))*SUMIFS(структура!$AB:$AB,структура!$W:$W,$I171)*SUMIFS(169:169,$1:$1,AC$1+INT(-SUMIFS(структура!$AC:$AC,структура!$W:$W,$I171))))</f>
        <v>0</v>
      </c>
      <c r="AD171" s="226">
        <f>IF(AD$7="",0,IF(AD$1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D$1+INT(-SUMIFS(структура!$AC:$AC,структура!$W:$W,$I171))+1)+(INT(-SUMIFS(структура!$AC:$AC,структура!$W:$W,$I171))+1+SUMIFS(структура!$AC:$AC,структура!$W:$W,$I171))*SUMIFS(структура!$AB:$AB,структура!$W:$W,$I171)*SUMIFS(169:169,$1:$1,AD$1+INT(-SUMIFS(структура!$AC:$AC,структура!$W:$W,$I171))))</f>
        <v>0</v>
      </c>
      <c r="AE171" s="226">
        <f>IF(AE$7="",0,IF(AE$1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E$1+INT(-SUMIFS(структура!$AC:$AC,структура!$W:$W,$I171))+1)+(INT(-SUMIFS(структура!$AC:$AC,структура!$W:$W,$I171))+1+SUMIFS(структура!$AC:$AC,структура!$W:$W,$I171))*SUMIFS(структура!$AB:$AB,структура!$W:$W,$I171)*SUMIFS(169:169,$1:$1,AE$1+INT(-SUMIFS(структура!$AC:$AC,структура!$W:$W,$I171))))</f>
        <v>0</v>
      </c>
      <c r="AF171" s="226">
        <f>IF(AF$7="",0,IF(AF$1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F$1+INT(-SUMIFS(структура!$AC:$AC,структура!$W:$W,$I171))+1)+(INT(-SUMIFS(структура!$AC:$AC,структура!$W:$W,$I171))+1+SUMIFS(структура!$AC:$AC,структура!$W:$W,$I171))*SUMIFS(структура!$AB:$AB,структура!$W:$W,$I171)*SUMIFS(169:169,$1:$1,AF$1+INT(-SUMIFS(структура!$AC:$AC,структура!$W:$W,$I171))))</f>
        <v>0</v>
      </c>
      <c r="AG171" s="226">
        <f>IF(AG$7="",0,IF(AG$1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G$1+INT(-SUMIFS(структура!$AC:$AC,структура!$W:$W,$I171))+1)+(INT(-SUMIFS(структура!$AC:$AC,структура!$W:$W,$I171))+1+SUMIFS(структура!$AC:$AC,структура!$W:$W,$I171))*SUMIFS(структура!$AB:$AB,структура!$W:$W,$I171)*SUMIFS(169:169,$1:$1,AG$1+INT(-SUMIFS(структура!$AC:$AC,структура!$W:$W,$I171))))</f>
        <v>0</v>
      </c>
      <c r="AH171" s="226">
        <f>IF(AH$7="",0,IF(AH$1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H$1+INT(-SUMIFS(структура!$AC:$AC,структура!$W:$W,$I171))+1)+(INT(-SUMIFS(структура!$AC:$AC,структура!$W:$W,$I171))+1+SUMIFS(структура!$AC:$AC,структура!$W:$W,$I171))*SUMIFS(структура!$AB:$AB,структура!$W:$W,$I171)*SUMIFS(169:169,$1:$1,AH$1+INT(-SUMIFS(структура!$AC:$AC,структура!$W:$W,$I171))))</f>
        <v>0</v>
      </c>
      <c r="AI171" s="226">
        <f>IF(AI$7="",0,IF(AI$1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I$1+INT(-SUMIFS(структура!$AC:$AC,структура!$W:$W,$I171))+1)+(INT(-SUMIFS(структура!$AC:$AC,структура!$W:$W,$I171))+1+SUMIFS(структура!$AC:$AC,структура!$W:$W,$I171))*SUMIFS(структура!$AB:$AB,структура!$W:$W,$I171)*SUMIFS(169:169,$1:$1,AI$1+INT(-SUMIFS(структура!$AC:$AC,структура!$W:$W,$I171))))</f>
        <v>0</v>
      </c>
      <c r="AJ171" s="226">
        <f>IF(AJ$7="",0,IF(AJ$1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J$1+INT(-SUMIFS(структура!$AC:$AC,структура!$W:$W,$I171))+1)+(INT(-SUMIFS(структура!$AC:$AC,структура!$W:$W,$I171))+1+SUMIFS(структура!$AC:$AC,структура!$W:$W,$I171))*SUMIFS(структура!$AB:$AB,структура!$W:$W,$I171)*SUMIFS(169:169,$1:$1,AJ$1+INT(-SUMIFS(структура!$AC:$AC,структура!$W:$W,$I171))))</f>
        <v>0</v>
      </c>
      <c r="AK171" s="226">
        <f>IF(AK$7="",0,IF(AK$1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K$1+INT(-SUMIFS(структура!$AC:$AC,структура!$W:$W,$I171))+1)+(INT(-SUMIFS(структура!$AC:$AC,структура!$W:$W,$I171))+1+SUMIFS(структура!$AC:$AC,структура!$W:$W,$I171))*SUMIFS(структура!$AB:$AB,структура!$W:$W,$I171)*SUMIFS(169:169,$1:$1,AK$1+INT(-SUMIFS(структура!$AC:$AC,структура!$W:$W,$I171))))</f>
        <v>0</v>
      </c>
      <c r="AL171" s="226">
        <f>IF(AL$7="",0,IF(AL$1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L$1+INT(-SUMIFS(структура!$AC:$AC,структура!$W:$W,$I171))+1)+(INT(-SUMIFS(структура!$AC:$AC,структура!$W:$W,$I171))+1+SUMIFS(структура!$AC:$AC,структура!$W:$W,$I171))*SUMIFS(структура!$AB:$AB,структура!$W:$W,$I171)*SUMIFS(169:169,$1:$1,AL$1+INT(-SUMIFS(структура!$AC:$AC,структура!$W:$W,$I171))))</f>
        <v>0</v>
      </c>
      <c r="AM171" s="226">
        <f>IF(AM$7="",0,IF(AM$1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M$1+INT(-SUMIFS(структура!$AC:$AC,структура!$W:$W,$I171))+1)+(INT(-SUMIFS(структура!$AC:$AC,структура!$W:$W,$I171))+1+SUMIFS(структура!$AC:$AC,структура!$W:$W,$I171))*SUMIFS(структура!$AB:$AB,структура!$W:$W,$I171)*SUMIFS(169:169,$1:$1,AM$1+INT(-SUMIFS(структура!$AC:$AC,структура!$W:$W,$I171))))</f>
        <v>0</v>
      </c>
      <c r="AN171" s="226">
        <f>IF(AN$7="",0,IF(AN$1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N$1+INT(-SUMIFS(структура!$AC:$AC,структура!$W:$W,$I171))+1)+(INT(-SUMIFS(структура!$AC:$AC,структура!$W:$W,$I171))+1+SUMIFS(структура!$AC:$AC,структура!$W:$W,$I171))*SUMIFS(структура!$AB:$AB,структура!$W:$W,$I171)*SUMIFS(169:169,$1:$1,AN$1+INT(-SUMIFS(структура!$AC:$AC,структура!$W:$W,$I171))))</f>
        <v>0</v>
      </c>
      <c r="AO171" s="226">
        <f>IF(AO$7="",0,IF(AO$1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O$1+INT(-SUMIFS(структура!$AC:$AC,структура!$W:$W,$I171))+1)+(INT(-SUMIFS(структура!$AC:$AC,структура!$W:$W,$I171))+1+SUMIFS(структура!$AC:$AC,структура!$W:$W,$I171))*SUMIFS(структура!$AB:$AB,структура!$W:$W,$I171)*SUMIFS(169:169,$1:$1,AO$1+INT(-SUMIFS(структура!$AC:$AC,структура!$W:$W,$I171))))</f>
        <v>0</v>
      </c>
      <c r="AP171" s="226">
        <f>IF(AP$7="",0,IF(AP$1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P$1+INT(-SUMIFS(структура!$AC:$AC,структура!$W:$W,$I171))+1)+(INT(-SUMIFS(структура!$AC:$AC,структура!$W:$W,$I171))+1+SUMIFS(структура!$AC:$AC,структура!$W:$W,$I171))*SUMIFS(структура!$AB:$AB,структура!$W:$W,$I171)*SUMIFS(169:169,$1:$1,AP$1+INT(-SUMIFS(структура!$AC:$AC,структура!$W:$W,$I171))))</f>
        <v>0</v>
      </c>
      <c r="AQ171" s="226">
        <f>IF(AQ$7="",0,IF(AQ$1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Q$1+INT(-SUMIFS(структура!$AC:$AC,структура!$W:$W,$I171))+1)+(INT(-SUMIFS(структура!$AC:$AC,структура!$W:$W,$I171))+1+SUMIFS(структура!$AC:$AC,структура!$W:$W,$I171))*SUMIFS(структура!$AB:$AB,структура!$W:$W,$I171)*SUMIFS(169:169,$1:$1,AQ$1+INT(-SUMIFS(структура!$AC:$AC,структура!$W:$W,$I171))))</f>
        <v>0</v>
      </c>
      <c r="AR171" s="226">
        <f>IF(AR$7="",0,IF(AR$1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R$1+INT(-SUMIFS(структура!$AC:$AC,структура!$W:$W,$I171))+1)+(INT(-SUMIFS(структура!$AC:$AC,структура!$W:$W,$I171))+1+SUMIFS(структура!$AC:$AC,структура!$W:$W,$I171))*SUMIFS(структура!$AB:$AB,структура!$W:$W,$I171)*SUMIFS(169:169,$1:$1,AR$1+INT(-SUMIFS(структура!$AC:$AC,структура!$W:$W,$I171))))</f>
        <v>0</v>
      </c>
      <c r="AS171" s="226">
        <f>IF(AS$7="",0,IF(AS$1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S$1+INT(-SUMIFS(структура!$AC:$AC,структура!$W:$W,$I171))+1)+(INT(-SUMIFS(структура!$AC:$AC,структура!$W:$W,$I171))+1+SUMIFS(структура!$AC:$AC,структура!$W:$W,$I171))*SUMIFS(структура!$AB:$AB,структура!$W:$W,$I171)*SUMIFS(169:169,$1:$1,AS$1+INT(-SUMIFS(структура!$AC:$AC,структура!$W:$W,$I171))))</f>
        <v>0</v>
      </c>
      <c r="AT171" s="226">
        <f>IF(AT$7="",0,IF(AT$1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T$1+INT(-SUMIFS(структура!$AC:$AC,структура!$W:$W,$I171))+1)+(INT(-SUMIFS(структура!$AC:$AC,структура!$W:$W,$I171))+1+SUMIFS(структура!$AC:$AC,структура!$W:$W,$I171))*SUMIFS(структура!$AB:$AB,структура!$W:$W,$I171)*SUMIFS(169:169,$1:$1,AT$1+INT(-SUMIFS(структура!$AC:$AC,структура!$W:$W,$I171))))</f>
        <v>0</v>
      </c>
      <c r="AU171" s="226">
        <f>IF(AU$7="",0,IF(AU$1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U$1+INT(-SUMIFS(структура!$AC:$AC,структура!$W:$W,$I171))+1)+(INT(-SUMIFS(структура!$AC:$AC,структура!$W:$W,$I171))+1+SUMIFS(структура!$AC:$AC,структура!$W:$W,$I171))*SUMIFS(структура!$AB:$AB,структура!$W:$W,$I171)*SUMIFS(169:169,$1:$1,AU$1+INT(-SUMIFS(структура!$AC:$AC,структура!$W:$W,$I171))))</f>
        <v>0</v>
      </c>
      <c r="AV171" s="94"/>
      <c r="AW171" s="89"/>
    </row>
    <row r="172" spans="1:49" ht="3.9" customHeight="1" x14ac:dyDescent="0.25">
      <c r="A172" s="3"/>
      <c r="B172" s="3"/>
      <c r="C172" s="3"/>
      <c r="D172" s="3"/>
      <c r="E172" s="179" t="str">
        <f>E142</f>
        <v>Объект-2</v>
      </c>
      <c r="F172" s="3"/>
      <c r="G172" s="178" t="str">
        <f>G142</f>
        <v>Заказчик-2</v>
      </c>
      <c r="H172" s="3"/>
      <c r="I172" s="169" t="str">
        <f>I165</f>
        <v>Поставщик-9</v>
      </c>
      <c r="J172" s="3"/>
      <c r="K172" s="178" t="str">
        <f>K165</f>
        <v>Поставщик-9-Материал-2</v>
      </c>
      <c r="L172" s="3"/>
      <c r="M172" s="8"/>
      <c r="N172" s="258"/>
      <c r="O172" s="3"/>
      <c r="P172" s="191"/>
      <c r="Q172" s="3"/>
      <c r="R172" s="8"/>
      <c r="S172" s="3"/>
      <c r="T172" s="8"/>
      <c r="U172" s="3"/>
      <c r="V172" s="3"/>
      <c r="W172" s="49"/>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41"/>
      <c r="AW172" s="3"/>
    </row>
    <row r="173" spans="1:49" s="95" customFormat="1" x14ac:dyDescent="0.25">
      <c r="A173" s="89"/>
      <c r="B173" s="89"/>
      <c r="C173" s="89"/>
      <c r="D173" s="89"/>
      <c r="E173" s="179" t="str">
        <f>E142</f>
        <v>Объект-2</v>
      </c>
      <c r="F173" s="89"/>
      <c r="G173" s="178" t="str">
        <f>G142</f>
        <v>Заказчик-2</v>
      </c>
      <c r="H173" s="89"/>
      <c r="I173" s="173" t="s">
        <v>290</v>
      </c>
      <c r="J173" s="20" t="s">
        <v>5</v>
      </c>
      <c r="K173" s="173" t="s">
        <v>409</v>
      </c>
      <c r="L173" s="20" t="s">
        <v>5</v>
      </c>
      <c r="M173" s="183" t="str">
        <f>KPI!$E$200</f>
        <v>количество материала</v>
      </c>
      <c r="N173" s="258"/>
      <c r="O173" s="119" t="s">
        <v>1</v>
      </c>
      <c r="P173" s="182" t="s">
        <v>10</v>
      </c>
      <c r="Q173" s="89"/>
      <c r="R173" s="186">
        <f>SUMIFS($W173:$AV173,$W$2:$AV$2,R$2)</f>
        <v>0</v>
      </c>
      <c r="S173" s="89"/>
      <c r="T173" s="186">
        <f>SUMIFS($W173:$AV173,$W$2:$AV$2,T$2)</f>
        <v>0</v>
      </c>
      <c r="U173" s="89"/>
      <c r="V173" s="89"/>
      <c r="W173" s="119" t="s">
        <v>1</v>
      </c>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94"/>
      <c r="AW173" s="89"/>
    </row>
    <row r="174" spans="1:49" s="95" customFormat="1" x14ac:dyDescent="0.25">
      <c r="A174" s="89"/>
      <c r="B174" s="89"/>
      <c r="C174" s="89"/>
      <c r="D174" s="89"/>
      <c r="E174" s="179" t="str">
        <f>E142</f>
        <v>Объект-2</v>
      </c>
      <c r="F174" s="89"/>
      <c r="G174" s="178" t="str">
        <f>G142</f>
        <v>Заказчик-2</v>
      </c>
      <c r="H174" s="89"/>
      <c r="I174" s="181" t="str">
        <f>I173</f>
        <v>Поставщик-2</v>
      </c>
      <c r="J174" s="4"/>
      <c r="K174" s="181" t="str">
        <f>K173</f>
        <v>Поставщик-2-Материал-3</v>
      </c>
      <c r="L174" s="4"/>
      <c r="M174" s="184" t="str">
        <f>KPI!$E$201</f>
        <v>стоимость материала за единицу измерения</v>
      </c>
      <c r="N174" s="258"/>
      <c r="O174" s="89"/>
      <c r="P174" s="189" t="str">
        <f>IF(M174="","",INDEX(KPI!$H:$H,SUMIFS(KPI!$C:$C,KPI!$E:$E,M174)))</f>
        <v>руб.</v>
      </c>
      <c r="Q174" s="89"/>
      <c r="R174" s="187">
        <f>IF(R173=0,0,R175*1000/R173)</f>
        <v>0</v>
      </c>
      <c r="S174" s="89"/>
      <c r="T174" s="187">
        <f>IF(T173=0,0,T175*1000/T173)</f>
        <v>0</v>
      </c>
      <c r="U174" s="89"/>
      <c r="V174" s="89"/>
      <c r="W174" s="119" t="s">
        <v>1</v>
      </c>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94"/>
      <c r="AW174" s="89"/>
    </row>
    <row r="175" spans="1:49" s="5" customFormat="1" x14ac:dyDescent="0.25">
      <c r="A175" s="4"/>
      <c r="B175" s="4"/>
      <c r="C175" s="4"/>
      <c r="D175" s="4"/>
      <c r="E175" s="197" t="str">
        <f>E142</f>
        <v>Объект-2</v>
      </c>
      <c r="F175" s="4"/>
      <c r="G175" s="198" t="str">
        <f>G142</f>
        <v>Заказчик-2</v>
      </c>
      <c r="H175" s="4"/>
      <c r="I175" s="198" t="str">
        <f>I173</f>
        <v>Поставщик-2</v>
      </c>
      <c r="J175" s="4"/>
      <c r="K175" s="198" t="str">
        <f>K173</f>
        <v>Поставщик-2-Материал-3</v>
      </c>
      <c r="L175" s="4"/>
      <c r="M175" s="205" t="str">
        <f>KPI!$E$149</f>
        <v>материалы</v>
      </c>
      <c r="N175" s="258" t="str">
        <f>структура!$AL$29</f>
        <v>с/с</v>
      </c>
      <c r="O175" s="4"/>
      <c r="P175" s="211" t="str">
        <f>IF(M175="","",INDEX(KPI!$H:$H,SUMIFS(KPI!$C:$C,KPI!$E:$E,M175)))</f>
        <v>тыс.руб.</v>
      </c>
      <c r="Q175" s="4"/>
      <c r="R175" s="188">
        <f>SUMIFS($W175:$AV175,$W$2:$AV$2,R$2)</f>
        <v>0</v>
      </c>
      <c r="S175" s="4"/>
      <c r="T175" s="188">
        <f>SUMIFS($W175:$AV175,$W$2:$AV$2,T$2)</f>
        <v>0</v>
      </c>
      <c r="U175" s="4"/>
      <c r="V175" s="4"/>
      <c r="W175" s="49"/>
      <c r="X175" s="207">
        <f>X173*X174/1000</f>
        <v>0</v>
      </c>
      <c r="Y175" s="207">
        <f>Y173*Y174/1000</f>
        <v>0</v>
      </c>
      <c r="Z175" s="207">
        <f t="shared" ref="Z175:AU175" si="208">Z173*Z174/1000</f>
        <v>0</v>
      </c>
      <c r="AA175" s="207">
        <f t="shared" si="208"/>
        <v>0</v>
      </c>
      <c r="AB175" s="207">
        <f t="shared" si="208"/>
        <v>0</v>
      </c>
      <c r="AC175" s="207">
        <f t="shared" si="208"/>
        <v>0</v>
      </c>
      <c r="AD175" s="207">
        <f t="shared" si="208"/>
        <v>0</v>
      </c>
      <c r="AE175" s="207">
        <f t="shared" si="208"/>
        <v>0</v>
      </c>
      <c r="AF175" s="207">
        <f t="shared" si="208"/>
        <v>0</v>
      </c>
      <c r="AG175" s="207">
        <f t="shared" si="208"/>
        <v>0</v>
      </c>
      <c r="AH175" s="207">
        <f t="shared" si="208"/>
        <v>0</v>
      </c>
      <c r="AI175" s="207">
        <f t="shared" si="208"/>
        <v>0</v>
      </c>
      <c r="AJ175" s="207">
        <f t="shared" si="208"/>
        <v>0</v>
      </c>
      <c r="AK175" s="207">
        <f t="shared" si="208"/>
        <v>0</v>
      </c>
      <c r="AL175" s="207">
        <f t="shared" si="208"/>
        <v>0</v>
      </c>
      <c r="AM175" s="207">
        <f t="shared" si="208"/>
        <v>0</v>
      </c>
      <c r="AN175" s="207">
        <f t="shared" si="208"/>
        <v>0</v>
      </c>
      <c r="AO175" s="207">
        <f t="shared" si="208"/>
        <v>0</v>
      </c>
      <c r="AP175" s="207">
        <f t="shared" si="208"/>
        <v>0</v>
      </c>
      <c r="AQ175" s="207">
        <f t="shared" si="208"/>
        <v>0</v>
      </c>
      <c r="AR175" s="207">
        <f t="shared" si="208"/>
        <v>0</v>
      </c>
      <c r="AS175" s="207">
        <f t="shared" si="208"/>
        <v>0</v>
      </c>
      <c r="AT175" s="207">
        <f t="shared" si="208"/>
        <v>0</v>
      </c>
      <c r="AU175" s="207">
        <f t="shared" si="208"/>
        <v>0</v>
      </c>
      <c r="AV175" s="43"/>
      <c r="AW175" s="4"/>
    </row>
    <row r="176" spans="1:49" s="95" customFormat="1" x14ac:dyDescent="0.25">
      <c r="A176" s="89"/>
      <c r="B176" s="89"/>
      <c r="C176" s="89"/>
      <c r="D176" s="89"/>
      <c r="E176" s="179" t="str">
        <f>E142</f>
        <v>Объект-2</v>
      </c>
      <c r="F176" s="89"/>
      <c r="G176" s="178" t="str">
        <f>G142</f>
        <v>Заказчик-2</v>
      </c>
      <c r="H176" s="89"/>
      <c r="I176" s="181" t="str">
        <f>I173</f>
        <v>Поставщик-2</v>
      </c>
      <c r="J176" s="4"/>
      <c r="K176" s="181" t="str">
        <f>K173</f>
        <v>Поставщик-2-Материал-3</v>
      </c>
      <c r="L176" s="4"/>
      <c r="M176" s="202" t="str">
        <f>KPI!$E$31</f>
        <v>оборачив-ть материалов в себестоимости</v>
      </c>
      <c r="N176" s="259"/>
      <c r="O176" s="22" t="s">
        <v>1</v>
      </c>
      <c r="P176" s="79"/>
      <c r="Q176" s="203"/>
      <c r="R176" s="204" t="str">
        <f>IF(M176="","",INDEX(KPI!$H:$H,SUMIFS(KPI!$C:$C,KPI!$E:$E,M176)))</f>
        <v>мес</v>
      </c>
      <c r="S176" s="203"/>
      <c r="T176" s="204"/>
      <c r="U176" s="203"/>
      <c r="V176" s="203"/>
      <c r="W176" s="116"/>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94"/>
      <c r="AW176" s="89"/>
    </row>
    <row r="177" spans="1:49" s="5" customFormat="1" x14ac:dyDescent="0.25">
      <c r="A177" s="4"/>
      <c r="B177" s="4"/>
      <c r="C177" s="4"/>
      <c r="D177" s="4"/>
      <c r="E177" s="197" t="str">
        <f>E142</f>
        <v>Объект-2</v>
      </c>
      <c r="F177" s="4"/>
      <c r="G177" s="198" t="str">
        <f>G142</f>
        <v>Заказчик-2</v>
      </c>
      <c r="H177" s="4"/>
      <c r="I177" s="198" t="str">
        <f>I173</f>
        <v>Поставщик-2</v>
      </c>
      <c r="J177" s="4"/>
      <c r="K177" s="198" t="str">
        <f>K173</f>
        <v>Поставщик-2-Материал-3</v>
      </c>
      <c r="L177" s="4"/>
      <c r="M177" s="208" t="str">
        <f>KPI!$E$32</f>
        <v>закупка материалов</v>
      </c>
      <c r="N177" s="259" t="str">
        <f>структура!$AL$15</f>
        <v>НДС(-)</v>
      </c>
      <c r="O177" s="209"/>
      <c r="P177" s="210" t="str">
        <f>IF(M177="","",INDEX(KPI!$H:$H,SUMIFS(KPI!$C:$C,KPI!$E:$E,M177)))</f>
        <v>тыс.руб.</v>
      </c>
      <c r="Q177" s="209"/>
      <c r="R177" s="123">
        <f>SUMIFS($W177:$AV177,$W$2:$AV$2,R$2)</f>
        <v>0</v>
      </c>
      <c r="S177" s="209"/>
      <c r="T177" s="123">
        <f>SUMIFS($W177:$AV177,$W$2:$AV$2,T$2)</f>
        <v>0</v>
      </c>
      <c r="U177" s="209"/>
      <c r="V177" s="209"/>
      <c r="W177" s="49"/>
      <c r="X177" s="207">
        <f t="shared" ref="X177:AU177" si="209">IF(X$7="",0,IF(X$1=1,SUMIFS(175:175,$1:$1,"&gt;="&amp;1,$1:$1,"&lt;="&amp;INT($P176))+($P176-INT($P176))*SUMIFS(175:175,$1:$1,INT($P176)+1),0)+($P176-INT($P176))*SUMIFS(175:175,$1:$1,X$1+INT($P176)+1)+(INT($P176)+1-$P176)*SUMIFS(175:175,$1:$1,X$1+INT($P176)))</f>
        <v>0</v>
      </c>
      <c r="Y177" s="207">
        <f t="shared" si="209"/>
        <v>0</v>
      </c>
      <c r="Z177" s="207">
        <f t="shared" si="209"/>
        <v>0</v>
      </c>
      <c r="AA177" s="207">
        <f t="shared" si="209"/>
        <v>0</v>
      </c>
      <c r="AB177" s="207">
        <f t="shared" si="209"/>
        <v>0</v>
      </c>
      <c r="AC177" s="207">
        <f t="shared" si="209"/>
        <v>0</v>
      </c>
      <c r="AD177" s="207">
        <f t="shared" si="209"/>
        <v>0</v>
      </c>
      <c r="AE177" s="207">
        <f t="shared" si="209"/>
        <v>0</v>
      </c>
      <c r="AF177" s="207">
        <f t="shared" si="209"/>
        <v>0</v>
      </c>
      <c r="AG177" s="207">
        <f t="shared" si="209"/>
        <v>0</v>
      </c>
      <c r="AH177" s="207">
        <f t="shared" si="209"/>
        <v>0</v>
      </c>
      <c r="AI177" s="207">
        <f t="shared" si="209"/>
        <v>0</v>
      </c>
      <c r="AJ177" s="207">
        <f t="shared" si="209"/>
        <v>0</v>
      </c>
      <c r="AK177" s="207">
        <f t="shared" si="209"/>
        <v>0</v>
      </c>
      <c r="AL177" s="207">
        <f t="shared" si="209"/>
        <v>0</v>
      </c>
      <c r="AM177" s="207">
        <f t="shared" si="209"/>
        <v>0</v>
      </c>
      <c r="AN177" s="207">
        <f t="shared" si="209"/>
        <v>0</v>
      </c>
      <c r="AO177" s="207">
        <f t="shared" si="209"/>
        <v>0</v>
      </c>
      <c r="AP177" s="207">
        <f t="shared" si="209"/>
        <v>0</v>
      </c>
      <c r="AQ177" s="207">
        <f t="shared" si="209"/>
        <v>0</v>
      </c>
      <c r="AR177" s="207">
        <f t="shared" si="209"/>
        <v>0</v>
      </c>
      <c r="AS177" s="207">
        <f t="shared" si="209"/>
        <v>0</v>
      </c>
      <c r="AT177" s="207">
        <f t="shared" si="209"/>
        <v>0</v>
      </c>
      <c r="AU177" s="207">
        <f t="shared" si="209"/>
        <v>0</v>
      </c>
      <c r="AV177" s="43"/>
      <c r="AW177" s="4"/>
    </row>
    <row r="178" spans="1:49" s="95" customFormat="1" x14ac:dyDescent="0.25">
      <c r="A178" s="89"/>
      <c r="B178" s="89"/>
      <c r="C178" s="89"/>
      <c r="D178" s="89"/>
      <c r="E178" s="194" t="str">
        <f>E142</f>
        <v>Объект-2</v>
      </c>
      <c r="F178" s="89"/>
      <c r="G178" s="195" t="str">
        <f>G142</f>
        <v>Заказчик-2</v>
      </c>
      <c r="H178" s="89"/>
      <c r="I178" s="195" t="str">
        <f>I173</f>
        <v>Поставщик-2</v>
      </c>
      <c r="J178" s="89"/>
      <c r="K178" s="195" t="str">
        <f>K173</f>
        <v>Поставщик-2-Материал-3</v>
      </c>
      <c r="L178" s="89"/>
      <c r="M178" s="221" t="str">
        <f>KPI!$E$44</f>
        <v>отток ДС на авансы поставщикам за материалы</v>
      </c>
      <c r="N178" s="259"/>
      <c r="O178" s="203"/>
      <c r="P178" s="222" t="str">
        <f>IF(M178="","",INDEX(KPI!$H:$H,SUMIFS(KPI!$C:$C,KPI!$E:$E,M178)))</f>
        <v>тыс.руб.</v>
      </c>
      <c r="Q178" s="203"/>
      <c r="R178" s="223">
        <f>SUMIFS($W178:$AV178,$W$2:$AV$2,R$2)</f>
        <v>0</v>
      </c>
      <c r="S178" s="203"/>
      <c r="T178" s="223">
        <f>SUMIFS($W178:$AV178,$W$2:$AV$2,T$2)</f>
        <v>0</v>
      </c>
      <c r="U178" s="203"/>
      <c r="V178" s="203"/>
      <c r="W178" s="116"/>
      <c r="X178" s="225">
        <f>IF(X$7="",0,IF(X$1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X$1+INT(SUMIFS(структура!$AA:$AA,структура!$W:$W,$I178))+1)+(INT(SUMIFS(структура!$AA:$AA,структура!$W:$W,$I178))+1-SUMIFS(структура!$AA:$AA,структура!$W:$W,$I178))*SUMIFS(структура!$Z:$Z,структура!$W:$W,$I178)*SUMIFS(177:177,$1:$1,X$1+INT(SUMIFS(структура!$AA:$AA,структура!$W:$W,$I178))))</f>
        <v>0</v>
      </c>
      <c r="Y178" s="225">
        <f>IF(Y$7="",0,IF(Y$1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Y$1+INT(SUMIFS(структура!$AA:$AA,структура!$W:$W,$I178))+1)+(INT(SUMIFS(структура!$AA:$AA,структура!$W:$W,$I178))+1-SUMIFS(структура!$AA:$AA,структура!$W:$W,$I178))*SUMIFS(структура!$Z:$Z,структура!$W:$W,$I178)*SUMIFS(177:177,$1:$1,Y$1+INT(SUMIFS(структура!$AA:$AA,структура!$W:$W,$I178))))</f>
        <v>0</v>
      </c>
      <c r="Z178" s="225">
        <f>IF(Z$7="",0,IF(Z$1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Z$1+INT(SUMIFS(структура!$AA:$AA,структура!$W:$W,$I178))+1)+(INT(SUMIFS(структура!$AA:$AA,структура!$W:$W,$I178))+1-SUMIFS(структура!$AA:$AA,структура!$W:$W,$I178))*SUMIFS(структура!$Z:$Z,структура!$W:$W,$I178)*SUMIFS(177:177,$1:$1,Z$1+INT(SUMIFS(структура!$AA:$AA,структура!$W:$W,$I178))))</f>
        <v>0</v>
      </c>
      <c r="AA178" s="225">
        <f>IF(AA$7="",0,IF(AA$1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A$1+INT(SUMIFS(структура!$AA:$AA,структура!$W:$W,$I178))+1)+(INT(SUMIFS(структура!$AA:$AA,структура!$W:$W,$I178))+1-SUMIFS(структура!$AA:$AA,структура!$W:$W,$I178))*SUMIFS(структура!$Z:$Z,структура!$W:$W,$I178)*SUMIFS(177:177,$1:$1,AA$1+INT(SUMIFS(структура!$AA:$AA,структура!$W:$W,$I178))))</f>
        <v>0</v>
      </c>
      <c r="AB178" s="225">
        <f>IF(AB$7="",0,IF(AB$1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B$1+INT(SUMIFS(структура!$AA:$AA,структура!$W:$W,$I178))+1)+(INT(SUMIFS(структура!$AA:$AA,структура!$W:$W,$I178))+1-SUMIFS(структура!$AA:$AA,структура!$W:$W,$I178))*SUMIFS(структура!$Z:$Z,структура!$W:$W,$I178)*SUMIFS(177:177,$1:$1,AB$1+INT(SUMIFS(структура!$AA:$AA,структура!$W:$W,$I178))))</f>
        <v>0</v>
      </c>
      <c r="AC178" s="225">
        <f>IF(AC$7="",0,IF(AC$1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C$1+INT(SUMIFS(структура!$AA:$AA,структура!$W:$W,$I178))+1)+(INT(SUMIFS(структура!$AA:$AA,структура!$W:$W,$I178))+1-SUMIFS(структура!$AA:$AA,структура!$W:$W,$I178))*SUMIFS(структура!$Z:$Z,структура!$W:$W,$I178)*SUMIFS(177:177,$1:$1,AC$1+INT(SUMIFS(структура!$AA:$AA,структура!$W:$W,$I178))))</f>
        <v>0</v>
      </c>
      <c r="AD178" s="225">
        <f>IF(AD$7="",0,IF(AD$1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D$1+INT(SUMIFS(структура!$AA:$AA,структура!$W:$W,$I178))+1)+(INT(SUMIFS(структура!$AA:$AA,структура!$W:$W,$I178))+1-SUMIFS(структура!$AA:$AA,структура!$W:$W,$I178))*SUMIFS(структура!$Z:$Z,структура!$W:$W,$I178)*SUMIFS(177:177,$1:$1,AD$1+INT(SUMIFS(структура!$AA:$AA,структура!$W:$W,$I178))))</f>
        <v>0</v>
      </c>
      <c r="AE178" s="225">
        <f>IF(AE$7="",0,IF(AE$1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E$1+INT(SUMIFS(структура!$AA:$AA,структура!$W:$W,$I178))+1)+(INT(SUMIFS(структура!$AA:$AA,структура!$W:$W,$I178))+1-SUMIFS(структура!$AA:$AA,структура!$W:$W,$I178))*SUMIFS(структура!$Z:$Z,структура!$W:$W,$I178)*SUMIFS(177:177,$1:$1,AE$1+INT(SUMIFS(структура!$AA:$AA,структура!$W:$W,$I178))))</f>
        <v>0</v>
      </c>
      <c r="AF178" s="225">
        <f>IF(AF$7="",0,IF(AF$1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F$1+INT(SUMIFS(структура!$AA:$AA,структура!$W:$W,$I178))+1)+(INT(SUMIFS(структура!$AA:$AA,структура!$W:$W,$I178))+1-SUMIFS(структура!$AA:$AA,структура!$W:$W,$I178))*SUMIFS(структура!$Z:$Z,структура!$W:$W,$I178)*SUMIFS(177:177,$1:$1,AF$1+INT(SUMIFS(структура!$AA:$AA,структура!$W:$W,$I178))))</f>
        <v>0</v>
      </c>
      <c r="AG178" s="225">
        <f>IF(AG$7="",0,IF(AG$1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G$1+INT(SUMIFS(структура!$AA:$AA,структура!$W:$W,$I178))+1)+(INT(SUMIFS(структура!$AA:$AA,структура!$W:$W,$I178))+1-SUMIFS(структура!$AA:$AA,структура!$W:$W,$I178))*SUMIFS(структура!$Z:$Z,структура!$W:$W,$I178)*SUMIFS(177:177,$1:$1,AG$1+INT(SUMIFS(структура!$AA:$AA,структура!$W:$W,$I178))))</f>
        <v>0</v>
      </c>
      <c r="AH178" s="225">
        <f>IF(AH$7="",0,IF(AH$1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H$1+INT(SUMIFS(структура!$AA:$AA,структура!$W:$W,$I178))+1)+(INT(SUMIFS(структура!$AA:$AA,структура!$W:$W,$I178))+1-SUMIFS(структура!$AA:$AA,структура!$W:$W,$I178))*SUMIFS(структура!$Z:$Z,структура!$W:$W,$I178)*SUMIFS(177:177,$1:$1,AH$1+INT(SUMIFS(структура!$AA:$AA,структура!$W:$W,$I178))))</f>
        <v>0</v>
      </c>
      <c r="AI178" s="225">
        <f>IF(AI$7="",0,IF(AI$1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I$1+INT(SUMIFS(структура!$AA:$AA,структура!$W:$W,$I178))+1)+(INT(SUMIFS(структура!$AA:$AA,структура!$W:$W,$I178))+1-SUMIFS(структура!$AA:$AA,структура!$W:$W,$I178))*SUMIFS(структура!$Z:$Z,структура!$W:$W,$I178)*SUMIFS(177:177,$1:$1,AI$1+INT(SUMIFS(структура!$AA:$AA,структура!$W:$W,$I178))))</f>
        <v>0</v>
      </c>
      <c r="AJ178" s="225">
        <f>IF(AJ$7="",0,IF(AJ$1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J$1+INT(SUMIFS(структура!$AA:$AA,структура!$W:$W,$I178))+1)+(INT(SUMIFS(структура!$AA:$AA,структура!$W:$W,$I178))+1-SUMIFS(структура!$AA:$AA,структура!$W:$W,$I178))*SUMIFS(структура!$Z:$Z,структура!$W:$W,$I178)*SUMIFS(177:177,$1:$1,AJ$1+INT(SUMIFS(структура!$AA:$AA,структура!$W:$W,$I178))))</f>
        <v>0</v>
      </c>
      <c r="AK178" s="225">
        <f>IF(AK$7="",0,IF(AK$1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K$1+INT(SUMIFS(структура!$AA:$AA,структура!$W:$W,$I178))+1)+(INT(SUMIFS(структура!$AA:$AA,структура!$W:$W,$I178))+1-SUMIFS(структура!$AA:$AA,структура!$W:$W,$I178))*SUMIFS(структура!$Z:$Z,структура!$W:$W,$I178)*SUMIFS(177:177,$1:$1,AK$1+INT(SUMIFS(структура!$AA:$AA,структура!$W:$W,$I178))))</f>
        <v>0</v>
      </c>
      <c r="AL178" s="225">
        <f>IF(AL$7="",0,IF(AL$1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L$1+INT(SUMIFS(структура!$AA:$AA,структура!$W:$W,$I178))+1)+(INT(SUMIFS(структура!$AA:$AA,структура!$W:$W,$I178))+1-SUMIFS(структура!$AA:$AA,структура!$W:$W,$I178))*SUMIFS(структура!$Z:$Z,структура!$W:$W,$I178)*SUMIFS(177:177,$1:$1,AL$1+INT(SUMIFS(структура!$AA:$AA,структура!$W:$W,$I178))))</f>
        <v>0</v>
      </c>
      <c r="AM178" s="225">
        <f>IF(AM$7="",0,IF(AM$1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M$1+INT(SUMIFS(структура!$AA:$AA,структура!$W:$W,$I178))+1)+(INT(SUMIFS(структура!$AA:$AA,структура!$W:$W,$I178))+1-SUMIFS(структура!$AA:$AA,структура!$W:$W,$I178))*SUMIFS(структура!$Z:$Z,структура!$W:$W,$I178)*SUMIFS(177:177,$1:$1,AM$1+INT(SUMIFS(структура!$AA:$AA,структура!$W:$W,$I178))))</f>
        <v>0</v>
      </c>
      <c r="AN178" s="225">
        <f>IF(AN$7="",0,IF(AN$1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N$1+INT(SUMIFS(структура!$AA:$AA,структура!$W:$W,$I178))+1)+(INT(SUMIFS(структура!$AA:$AA,структура!$W:$W,$I178))+1-SUMIFS(структура!$AA:$AA,структура!$W:$W,$I178))*SUMIFS(структура!$Z:$Z,структура!$W:$W,$I178)*SUMIFS(177:177,$1:$1,AN$1+INT(SUMIFS(структура!$AA:$AA,структура!$W:$W,$I178))))</f>
        <v>0</v>
      </c>
      <c r="AO178" s="225">
        <f>IF(AO$7="",0,IF(AO$1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O$1+INT(SUMIFS(структура!$AA:$AA,структура!$W:$W,$I178))+1)+(INT(SUMIFS(структура!$AA:$AA,структура!$W:$W,$I178))+1-SUMIFS(структура!$AA:$AA,структура!$W:$W,$I178))*SUMIFS(структура!$Z:$Z,структура!$W:$W,$I178)*SUMIFS(177:177,$1:$1,AO$1+INT(SUMIFS(структура!$AA:$AA,структура!$W:$W,$I178))))</f>
        <v>0</v>
      </c>
      <c r="AP178" s="225">
        <f>IF(AP$7="",0,IF(AP$1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P$1+INT(SUMIFS(структура!$AA:$AA,структура!$W:$W,$I178))+1)+(INT(SUMIFS(структура!$AA:$AA,структура!$W:$W,$I178))+1-SUMIFS(структура!$AA:$AA,структура!$W:$W,$I178))*SUMIFS(структура!$Z:$Z,структура!$W:$W,$I178)*SUMIFS(177:177,$1:$1,AP$1+INT(SUMIFS(структура!$AA:$AA,структура!$W:$W,$I178))))</f>
        <v>0</v>
      </c>
      <c r="AQ178" s="225">
        <f>IF(AQ$7="",0,IF(AQ$1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Q$1+INT(SUMIFS(структура!$AA:$AA,структура!$W:$W,$I178))+1)+(INT(SUMIFS(структура!$AA:$AA,структура!$W:$W,$I178))+1-SUMIFS(структура!$AA:$AA,структура!$W:$W,$I178))*SUMIFS(структура!$Z:$Z,структура!$W:$W,$I178)*SUMIFS(177:177,$1:$1,AQ$1+INT(SUMIFS(структура!$AA:$AA,структура!$W:$W,$I178))))</f>
        <v>0</v>
      </c>
      <c r="AR178" s="225">
        <f>IF(AR$7="",0,IF(AR$1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R$1+INT(SUMIFS(структура!$AA:$AA,структура!$W:$W,$I178))+1)+(INT(SUMIFS(структура!$AA:$AA,структура!$W:$W,$I178))+1-SUMIFS(структура!$AA:$AA,структура!$W:$W,$I178))*SUMIFS(структура!$Z:$Z,структура!$W:$W,$I178)*SUMIFS(177:177,$1:$1,AR$1+INT(SUMIFS(структура!$AA:$AA,структура!$W:$W,$I178))))</f>
        <v>0</v>
      </c>
      <c r="AS178" s="225">
        <f>IF(AS$7="",0,IF(AS$1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S$1+INT(SUMIFS(структура!$AA:$AA,структура!$W:$W,$I178))+1)+(INT(SUMIFS(структура!$AA:$AA,структура!$W:$W,$I178))+1-SUMIFS(структура!$AA:$AA,структура!$W:$W,$I178))*SUMIFS(структура!$Z:$Z,структура!$W:$W,$I178)*SUMIFS(177:177,$1:$1,AS$1+INT(SUMIFS(структура!$AA:$AA,структура!$W:$W,$I178))))</f>
        <v>0</v>
      </c>
      <c r="AT178" s="225">
        <f>IF(AT$7="",0,IF(AT$1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T$1+INT(SUMIFS(структура!$AA:$AA,структура!$W:$W,$I178))+1)+(INT(SUMIFS(структура!$AA:$AA,структура!$W:$W,$I178))+1-SUMIFS(структура!$AA:$AA,структура!$W:$W,$I178))*SUMIFS(структура!$Z:$Z,структура!$W:$W,$I178)*SUMIFS(177:177,$1:$1,AT$1+INT(SUMIFS(структура!$AA:$AA,структура!$W:$W,$I178))))</f>
        <v>0</v>
      </c>
      <c r="AU178" s="225">
        <f>IF(AU$7="",0,IF(AU$1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U$1+INT(SUMIFS(структура!$AA:$AA,структура!$W:$W,$I178))+1)+(INT(SUMIFS(структура!$AA:$AA,структура!$W:$W,$I178))+1-SUMIFS(структура!$AA:$AA,структура!$W:$W,$I178))*SUMIFS(структура!$Z:$Z,структура!$W:$W,$I178)*SUMIFS(177:177,$1:$1,AU$1+INT(SUMIFS(структура!$AA:$AA,структура!$W:$W,$I178))))</f>
        <v>0</v>
      </c>
      <c r="AV178" s="94"/>
      <c r="AW178" s="89"/>
    </row>
    <row r="179" spans="1:49" s="95" customFormat="1" x14ac:dyDescent="0.25">
      <c r="A179" s="89"/>
      <c r="B179" s="89"/>
      <c r="C179" s="89"/>
      <c r="D179" s="89"/>
      <c r="E179" s="194" t="str">
        <f>E142</f>
        <v>Объект-2</v>
      </c>
      <c r="F179" s="89"/>
      <c r="G179" s="195" t="str">
        <f>G142</f>
        <v>Заказчик-2</v>
      </c>
      <c r="H179" s="89"/>
      <c r="I179" s="195" t="str">
        <f>I173</f>
        <v>Поставщик-2</v>
      </c>
      <c r="J179" s="89"/>
      <c r="K179" s="195" t="str">
        <f>K173</f>
        <v>Поставщик-2-Материал-3</v>
      </c>
      <c r="L179" s="89"/>
      <c r="M179" s="185" t="str">
        <f>KPI!$E$48</f>
        <v>отток ДС на расчет с поставщ-ми за материалы</v>
      </c>
      <c r="N179" s="259"/>
      <c r="O179" s="203"/>
      <c r="P179" s="190" t="str">
        <f>IF(M179="","",INDEX(KPI!$H:$H,SUMIFS(KPI!$C:$C,KPI!$E:$E,M179)))</f>
        <v>тыс.руб.</v>
      </c>
      <c r="Q179" s="203"/>
      <c r="R179" s="224">
        <f>SUMIFS($W179:$AV179,$W$2:$AV$2,R$2)</f>
        <v>0</v>
      </c>
      <c r="S179" s="203"/>
      <c r="T179" s="224">
        <f>SUMIFS($W179:$AV179,$W$2:$AV$2,T$2)</f>
        <v>0</v>
      </c>
      <c r="U179" s="203"/>
      <c r="V179" s="203"/>
      <c r="W179" s="116"/>
      <c r="X179" s="226">
        <f>IF(X$7="",0,IF(X$1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X$1+INT(-SUMIFS(структура!$AC:$AC,структура!$W:$W,$I179))+1)+(INT(-SUMIFS(структура!$AC:$AC,структура!$W:$W,$I179))+1+SUMIFS(структура!$AC:$AC,структура!$W:$W,$I179))*SUMIFS(структура!$AB:$AB,структура!$W:$W,$I179)*SUMIFS(177:177,$1:$1,X$1+INT(-SUMIFS(структура!$AC:$AC,структура!$W:$W,$I179))))</f>
        <v>0</v>
      </c>
      <c r="Y179" s="226">
        <f>IF(Y$7="",0,IF(Y$1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Y$1+INT(-SUMIFS(структура!$AC:$AC,структура!$W:$W,$I179))+1)+(INT(-SUMIFS(структура!$AC:$AC,структура!$W:$W,$I179))+1+SUMIFS(структура!$AC:$AC,структура!$W:$W,$I179))*SUMIFS(структура!$AB:$AB,структура!$W:$W,$I179)*SUMIFS(177:177,$1:$1,Y$1+INT(-SUMIFS(структура!$AC:$AC,структура!$W:$W,$I179))))</f>
        <v>0</v>
      </c>
      <c r="Z179" s="226">
        <f>IF(Z$7="",0,IF(Z$1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Z$1+INT(-SUMIFS(структура!$AC:$AC,структура!$W:$W,$I179))+1)+(INT(-SUMIFS(структура!$AC:$AC,структура!$W:$W,$I179))+1+SUMIFS(структура!$AC:$AC,структура!$W:$W,$I179))*SUMIFS(структура!$AB:$AB,структура!$W:$W,$I179)*SUMIFS(177:177,$1:$1,Z$1+INT(-SUMIFS(структура!$AC:$AC,структура!$W:$W,$I179))))</f>
        <v>0</v>
      </c>
      <c r="AA179" s="226">
        <f>IF(AA$7="",0,IF(AA$1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A$1+INT(-SUMIFS(структура!$AC:$AC,структура!$W:$W,$I179))+1)+(INT(-SUMIFS(структура!$AC:$AC,структура!$W:$W,$I179))+1+SUMIFS(структура!$AC:$AC,структура!$W:$W,$I179))*SUMIFS(структура!$AB:$AB,структура!$W:$W,$I179)*SUMIFS(177:177,$1:$1,AA$1+INT(-SUMIFS(структура!$AC:$AC,структура!$W:$W,$I179))))</f>
        <v>0</v>
      </c>
      <c r="AB179" s="226">
        <f>IF(AB$7="",0,IF(AB$1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B$1+INT(-SUMIFS(структура!$AC:$AC,структура!$W:$W,$I179))+1)+(INT(-SUMIFS(структура!$AC:$AC,структура!$W:$W,$I179))+1+SUMIFS(структура!$AC:$AC,структура!$W:$W,$I179))*SUMIFS(структура!$AB:$AB,структура!$W:$W,$I179)*SUMIFS(177:177,$1:$1,AB$1+INT(-SUMIFS(структура!$AC:$AC,структура!$W:$W,$I179))))</f>
        <v>0</v>
      </c>
      <c r="AC179" s="226">
        <f>IF(AC$7="",0,IF(AC$1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C$1+INT(-SUMIFS(структура!$AC:$AC,структура!$W:$W,$I179))+1)+(INT(-SUMIFS(структура!$AC:$AC,структура!$W:$W,$I179))+1+SUMIFS(структура!$AC:$AC,структура!$W:$W,$I179))*SUMIFS(структура!$AB:$AB,структура!$W:$W,$I179)*SUMIFS(177:177,$1:$1,AC$1+INT(-SUMIFS(структура!$AC:$AC,структура!$W:$W,$I179))))</f>
        <v>0</v>
      </c>
      <c r="AD179" s="226">
        <f>IF(AD$7="",0,IF(AD$1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D$1+INT(-SUMIFS(структура!$AC:$AC,структура!$W:$W,$I179))+1)+(INT(-SUMIFS(структура!$AC:$AC,структура!$W:$W,$I179))+1+SUMIFS(структура!$AC:$AC,структура!$W:$W,$I179))*SUMIFS(структура!$AB:$AB,структура!$W:$W,$I179)*SUMIFS(177:177,$1:$1,AD$1+INT(-SUMIFS(структура!$AC:$AC,структура!$W:$W,$I179))))</f>
        <v>0</v>
      </c>
      <c r="AE179" s="226">
        <f>IF(AE$7="",0,IF(AE$1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E$1+INT(-SUMIFS(структура!$AC:$AC,структура!$W:$W,$I179))+1)+(INT(-SUMIFS(структура!$AC:$AC,структура!$W:$W,$I179))+1+SUMIFS(структура!$AC:$AC,структура!$W:$W,$I179))*SUMIFS(структура!$AB:$AB,структура!$W:$W,$I179)*SUMIFS(177:177,$1:$1,AE$1+INT(-SUMIFS(структура!$AC:$AC,структура!$W:$W,$I179))))</f>
        <v>0</v>
      </c>
      <c r="AF179" s="226">
        <f>IF(AF$7="",0,IF(AF$1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F$1+INT(-SUMIFS(структура!$AC:$AC,структура!$W:$W,$I179))+1)+(INT(-SUMIFS(структура!$AC:$AC,структура!$W:$W,$I179))+1+SUMIFS(структура!$AC:$AC,структура!$W:$W,$I179))*SUMIFS(структура!$AB:$AB,структура!$W:$W,$I179)*SUMIFS(177:177,$1:$1,AF$1+INT(-SUMIFS(структура!$AC:$AC,структура!$W:$W,$I179))))</f>
        <v>0</v>
      </c>
      <c r="AG179" s="226">
        <f>IF(AG$7="",0,IF(AG$1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G$1+INT(-SUMIFS(структура!$AC:$AC,структура!$W:$W,$I179))+1)+(INT(-SUMIFS(структура!$AC:$AC,структура!$W:$W,$I179))+1+SUMIFS(структура!$AC:$AC,структура!$W:$W,$I179))*SUMIFS(структура!$AB:$AB,структура!$W:$W,$I179)*SUMIFS(177:177,$1:$1,AG$1+INT(-SUMIFS(структура!$AC:$AC,структура!$W:$W,$I179))))</f>
        <v>0</v>
      </c>
      <c r="AH179" s="226">
        <f>IF(AH$7="",0,IF(AH$1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H$1+INT(-SUMIFS(структура!$AC:$AC,структура!$W:$W,$I179))+1)+(INT(-SUMIFS(структура!$AC:$AC,структура!$W:$W,$I179))+1+SUMIFS(структура!$AC:$AC,структура!$W:$W,$I179))*SUMIFS(структура!$AB:$AB,структура!$W:$W,$I179)*SUMIFS(177:177,$1:$1,AH$1+INT(-SUMIFS(структура!$AC:$AC,структура!$W:$W,$I179))))</f>
        <v>0</v>
      </c>
      <c r="AI179" s="226">
        <f>IF(AI$7="",0,IF(AI$1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I$1+INT(-SUMIFS(структура!$AC:$AC,структура!$W:$W,$I179))+1)+(INT(-SUMIFS(структура!$AC:$AC,структура!$W:$W,$I179))+1+SUMIFS(структура!$AC:$AC,структура!$W:$W,$I179))*SUMIFS(структура!$AB:$AB,структура!$W:$W,$I179)*SUMIFS(177:177,$1:$1,AI$1+INT(-SUMIFS(структура!$AC:$AC,структура!$W:$W,$I179))))</f>
        <v>0</v>
      </c>
      <c r="AJ179" s="226">
        <f>IF(AJ$7="",0,IF(AJ$1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J$1+INT(-SUMIFS(структура!$AC:$AC,структура!$W:$W,$I179))+1)+(INT(-SUMIFS(структура!$AC:$AC,структура!$W:$W,$I179))+1+SUMIFS(структура!$AC:$AC,структура!$W:$W,$I179))*SUMIFS(структура!$AB:$AB,структура!$W:$W,$I179)*SUMIFS(177:177,$1:$1,AJ$1+INT(-SUMIFS(структура!$AC:$AC,структура!$W:$W,$I179))))</f>
        <v>0</v>
      </c>
      <c r="AK179" s="226">
        <f>IF(AK$7="",0,IF(AK$1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K$1+INT(-SUMIFS(структура!$AC:$AC,структура!$W:$W,$I179))+1)+(INT(-SUMIFS(структура!$AC:$AC,структура!$W:$W,$I179))+1+SUMIFS(структура!$AC:$AC,структура!$W:$W,$I179))*SUMIFS(структура!$AB:$AB,структура!$W:$W,$I179)*SUMIFS(177:177,$1:$1,AK$1+INT(-SUMIFS(структура!$AC:$AC,структура!$W:$W,$I179))))</f>
        <v>0</v>
      </c>
      <c r="AL179" s="226">
        <f>IF(AL$7="",0,IF(AL$1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L$1+INT(-SUMIFS(структура!$AC:$AC,структура!$W:$W,$I179))+1)+(INT(-SUMIFS(структура!$AC:$AC,структура!$W:$W,$I179))+1+SUMIFS(структура!$AC:$AC,структура!$W:$W,$I179))*SUMIFS(структура!$AB:$AB,структура!$W:$W,$I179)*SUMIFS(177:177,$1:$1,AL$1+INT(-SUMIFS(структура!$AC:$AC,структура!$W:$W,$I179))))</f>
        <v>0</v>
      </c>
      <c r="AM179" s="226">
        <f>IF(AM$7="",0,IF(AM$1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M$1+INT(-SUMIFS(структура!$AC:$AC,структура!$W:$W,$I179))+1)+(INT(-SUMIFS(структура!$AC:$AC,структура!$W:$W,$I179))+1+SUMIFS(структура!$AC:$AC,структура!$W:$W,$I179))*SUMIFS(структура!$AB:$AB,структура!$W:$W,$I179)*SUMIFS(177:177,$1:$1,AM$1+INT(-SUMIFS(структура!$AC:$AC,структура!$W:$W,$I179))))</f>
        <v>0</v>
      </c>
      <c r="AN179" s="226">
        <f>IF(AN$7="",0,IF(AN$1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N$1+INT(-SUMIFS(структура!$AC:$AC,структура!$W:$W,$I179))+1)+(INT(-SUMIFS(структура!$AC:$AC,структура!$W:$W,$I179))+1+SUMIFS(структура!$AC:$AC,структура!$W:$W,$I179))*SUMIFS(структура!$AB:$AB,структура!$W:$W,$I179)*SUMIFS(177:177,$1:$1,AN$1+INT(-SUMIFS(структура!$AC:$AC,структура!$W:$W,$I179))))</f>
        <v>0</v>
      </c>
      <c r="AO179" s="226">
        <f>IF(AO$7="",0,IF(AO$1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O$1+INT(-SUMIFS(структура!$AC:$AC,структура!$W:$W,$I179))+1)+(INT(-SUMIFS(структура!$AC:$AC,структура!$W:$W,$I179))+1+SUMIFS(структура!$AC:$AC,структура!$W:$W,$I179))*SUMIFS(структура!$AB:$AB,структура!$W:$W,$I179)*SUMIFS(177:177,$1:$1,AO$1+INT(-SUMIFS(структура!$AC:$AC,структура!$W:$W,$I179))))</f>
        <v>0</v>
      </c>
      <c r="AP179" s="226">
        <f>IF(AP$7="",0,IF(AP$1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P$1+INT(-SUMIFS(структура!$AC:$AC,структура!$W:$W,$I179))+1)+(INT(-SUMIFS(структура!$AC:$AC,структура!$W:$W,$I179))+1+SUMIFS(структура!$AC:$AC,структура!$W:$W,$I179))*SUMIFS(структура!$AB:$AB,структура!$W:$W,$I179)*SUMIFS(177:177,$1:$1,AP$1+INT(-SUMIFS(структура!$AC:$AC,структура!$W:$W,$I179))))</f>
        <v>0</v>
      </c>
      <c r="AQ179" s="226">
        <f>IF(AQ$7="",0,IF(AQ$1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Q$1+INT(-SUMIFS(структура!$AC:$AC,структура!$W:$W,$I179))+1)+(INT(-SUMIFS(структура!$AC:$AC,структура!$W:$W,$I179))+1+SUMIFS(структура!$AC:$AC,структура!$W:$W,$I179))*SUMIFS(структура!$AB:$AB,структура!$W:$W,$I179)*SUMIFS(177:177,$1:$1,AQ$1+INT(-SUMIFS(структура!$AC:$AC,структура!$W:$W,$I179))))</f>
        <v>0</v>
      </c>
      <c r="AR179" s="226">
        <f>IF(AR$7="",0,IF(AR$1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R$1+INT(-SUMIFS(структура!$AC:$AC,структура!$W:$W,$I179))+1)+(INT(-SUMIFS(структура!$AC:$AC,структура!$W:$W,$I179))+1+SUMIFS(структура!$AC:$AC,структура!$W:$W,$I179))*SUMIFS(структура!$AB:$AB,структура!$W:$W,$I179)*SUMIFS(177:177,$1:$1,AR$1+INT(-SUMIFS(структура!$AC:$AC,структура!$W:$W,$I179))))</f>
        <v>0</v>
      </c>
      <c r="AS179" s="226">
        <f>IF(AS$7="",0,IF(AS$1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S$1+INT(-SUMIFS(структура!$AC:$AC,структура!$W:$W,$I179))+1)+(INT(-SUMIFS(структура!$AC:$AC,структура!$W:$W,$I179))+1+SUMIFS(структура!$AC:$AC,структура!$W:$W,$I179))*SUMIFS(структура!$AB:$AB,структура!$W:$W,$I179)*SUMIFS(177:177,$1:$1,AS$1+INT(-SUMIFS(структура!$AC:$AC,структура!$W:$W,$I179))))</f>
        <v>0</v>
      </c>
      <c r="AT179" s="226">
        <f>IF(AT$7="",0,IF(AT$1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T$1+INT(-SUMIFS(структура!$AC:$AC,структура!$W:$W,$I179))+1)+(INT(-SUMIFS(структура!$AC:$AC,структура!$W:$W,$I179))+1+SUMIFS(структура!$AC:$AC,структура!$W:$W,$I179))*SUMIFS(структура!$AB:$AB,структура!$W:$W,$I179)*SUMIFS(177:177,$1:$1,AT$1+INT(-SUMIFS(структура!$AC:$AC,структура!$W:$W,$I179))))</f>
        <v>0</v>
      </c>
      <c r="AU179" s="226">
        <f>IF(AU$7="",0,IF(AU$1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U$1+INT(-SUMIFS(структура!$AC:$AC,структура!$W:$W,$I179))+1)+(INT(-SUMIFS(структура!$AC:$AC,структура!$W:$W,$I179))+1+SUMIFS(структура!$AC:$AC,структура!$W:$W,$I179))*SUMIFS(структура!$AB:$AB,структура!$W:$W,$I179)*SUMIFS(177:177,$1:$1,AU$1+INT(-SUMIFS(структура!$AC:$AC,структура!$W:$W,$I179))))</f>
        <v>0</v>
      </c>
      <c r="AV179" s="94"/>
      <c r="AW179" s="89"/>
    </row>
    <row r="180" spans="1:49" ht="3.9" customHeight="1" x14ac:dyDescent="0.25">
      <c r="A180" s="3"/>
      <c r="B180" s="3"/>
      <c r="C180" s="3"/>
      <c r="D180" s="3"/>
      <c r="E180" s="179" t="str">
        <f>E142</f>
        <v>Объект-2</v>
      </c>
      <c r="F180" s="3"/>
      <c r="G180" s="178" t="str">
        <f>G142</f>
        <v>Заказчик-2</v>
      </c>
      <c r="H180" s="3"/>
      <c r="I180" s="169" t="str">
        <f>I173</f>
        <v>Поставщик-2</v>
      </c>
      <c r="J180" s="3"/>
      <c r="K180" s="178" t="str">
        <f>K173</f>
        <v>Поставщик-2-Материал-3</v>
      </c>
      <c r="L180" s="3"/>
      <c r="M180" s="8"/>
      <c r="N180" s="258"/>
      <c r="O180" s="3"/>
      <c r="P180" s="191"/>
      <c r="Q180" s="3"/>
      <c r="R180" s="8"/>
      <c r="S180" s="3"/>
      <c r="T180" s="8"/>
      <c r="U180" s="3"/>
      <c r="V180" s="3"/>
      <c r="W180" s="49"/>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41"/>
      <c r="AW180" s="3"/>
    </row>
    <row r="181" spans="1:49" s="95" customFormat="1" x14ac:dyDescent="0.25">
      <c r="A181" s="89"/>
      <c r="B181" s="89"/>
      <c r="C181" s="89"/>
      <c r="D181" s="89"/>
      <c r="E181" s="179" t="str">
        <f>E142</f>
        <v>Объект-2</v>
      </c>
      <c r="F181" s="89"/>
      <c r="G181" s="178" t="str">
        <f>G142</f>
        <v>Заказчик-2</v>
      </c>
      <c r="H181" s="89"/>
      <c r="I181" s="173" t="s">
        <v>297</v>
      </c>
      <c r="J181" s="20" t="s">
        <v>5</v>
      </c>
      <c r="K181" s="173" t="s">
        <v>420</v>
      </c>
      <c r="L181" s="20" t="s">
        <v>5</v>
      </c>
      <c r="M181" s="183" t="str">
        <f>KPI!$E$200</f>
        <v>количество материала</v>
      </c>
      <c r="N181" s="258"/>
      <c r="O181" s="119" t="s">
        <v>1</v>
      </c>
      <c r="P181" s="182" t="s">
        <v>370</v>
      </c>
      <c r="Q181" s="89"/>
      <c r="R181" s="186">
        <f>SUMIFS($W181:$AV181,$W$2:$AV$2,R$2)</f>
        <v>0</v>
      </c>
      <c r="S181" s="89"/>
      <c r="T181" s="186">
        <f>SUMIFS($W181:$AV181,$W$2:$AV$2,T$2)</f>
        <v>0</v>
      </c>
      <c r="U181" s="89"/>
      <c r="V181" s="89"/>
      <c r="W181" s="119" t="s">
        <v>1</v>
      </c>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94"/>
      <c r="AW181" s="89"/>
    </row>
    <row r="182" spans="1:49" s="95" customFormat="1" x14ac:dyDescent="0.25">
      <c r="A182" s="89"/>
      <c r="B182" s="89"/>
      <c r="C182" s="89"/>
      <c r="D182" s="89"/>
      <c r="E182" s="179" t="str">
        <f>E142</f>
        <v>Объект-2</v>
      </c>
      <c r="F182" s="89"/>
      <c r="G182" s="178" t="str">
        <f>G142</f>
        <v>Заказчик-2</v>
      </c>
      <c r="H182" s="89"/>
      <c r="I182" s="181" t="str">
        <f>I181</f>
        <v>Поставщик-9</v>
      </c>
      <c r="J182" s="4"/>
      <c r="K182" s="181" t="str">
        <f>K181</f>
        <v>Поставщик-9-Материал-4</v>
      </c>
      <c r="L182" s="4"/>
      <c r="M182" s="184" t="str">
        <f>KPI!$E$201</f>
        <v>стоимость материала за единицу измерения</v>
      </c>
      <c r="N182" s="258"/>
      <c r="O182" s="89"/>
      <c r="P182" s="189" t="str">
        <f>IF(M182="","",INDEX(KPI!$H:$H,SUMIFS(KPI!$C:$C,KPI!$E:$E,M182)))</f>
        <v>руб.</v>
      </c>
      <c r="Q182" s="89"/>
      <c r="R182" s="187">
        <f>IF(R181=0,0,R183*1000/R181)</f>
        <v>0</v>
      </c>
      <c r="S182" s="89"/>
      <c r="T182" s="187">
        <f>IF(T181=0,0,T183*1000/T181)</f>
        <v>0</v>
      </c>
      <c r="U182" s="89"/>
      <c r="V182" s="89"/>
      <c r="W182" s="119" t="s">
        <v>1</v>
      </c>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94"/>
      <c r="AW182" s="89"/>
    </row>
    <row r="183" spans="1:49" s="5" customFormat="1" x14ac:dyDescent="0.25">
      <c r="A183" s="4"/>
      <c r="B183" s="4"/>
      <c r="C183" s="4"/>
      <c r="D183" s="4"/>
      <c r="E183" s="197" t="str">
        <f>E142</f>
        <v>Объект-2</v>
      </c>
      <c r="F183" s="4"/>
      <c r="G183" s="198" t="str">
        <f>G142</f>
        <v>Заказчик-2</v>
      </c>
      <c r="H183" s="4"/>
      <c r="I183" s="198" t="str">
        <f>I181</f>
        <v>Поставщик-9</v>
      </c>
      <c r="J183" s="4"/>
      <c r="K183" s="198" t="str">
        <f>K181</f>
        <v>Поставщик-9-Материал-4</v>
      </c>
      <c r="L183" s="4"/>
      <c r="M183" s="205" t="str">
        <f>KPI!$E$149</f>
        <v>материалы</v>
      </c>
      <c r="N183" s="258" t="str">
        <f>структура!$AL$29</f>
        <v>с/с</v>
      </c>
      <c r="O183" s="4"/>
      <c r="P183" s="211" t="str">
        <f>IF(M183="","",INDEX(KPI!$H:$H,SUMIFS(KPI!$C:$C,KPI!$E:$E,M183)))</f>
        <v>тыс.руб.</v>
      </c>
      <c r="Q183" s="4"/>
      <c r="R183" s="188">
        <f>SUMIFS($W183:$AV183,$W$2:$AV$2,R$2)</f>
        <v>0</v>
      </c>
      <c r="S183" s="4"/>
      <c r="T183" s="188">
        <f>SUMIFS($W183:$AV183,$W$2:$AV$2,T$2)</f>
        <v>0</v>
      </c>
      <c r="U183" s="4"/>
      <c r="V183" s="4"/>
      <c r="W183" s="49"/>
      <c r="X183" s="207">
        <f>X181*X182/1000</f>
        <v>0</v>
      </c>
      <c r="Y183" s="207">
        <f>Y181*Y182/1000</f>
        <v>0</v>
      </c>
      <c r="Z183" s="207">
        <f t="shared" ref="Z183:AU183" si="210">Z181*Z182/1000</f>
        <v>0</v>
      </c>
      <c r="AA183" s="207">
        <f t="shared" si="210"/>
        <v>0</v>
      </c>
      <c r="AB183" s="207">
        <f t="shared" si="210"/>
        <v>0</v>
      </c>
      <c r="AC183" s="207">
        <f t="shared" si="210"/>
        <v>0</v>
      </c>
      <c r="AD183" s="207">
        <f t="shared" si="210"/>
        <v>0</v>
      </c>
      <c r="AE183" s="207">
        <f t="shared" si="210"/>
        <v>0</v>
      </c>
      <c r="AF183" s="207">
        <f t="shared" si="210"/>
        <v>0</v>
      </c>
      <c r="AG183" s="207">
        <f t="shared" si="210"/>
        <v>0</v>
      </c>
      <c r="AH183" s="207">
        <f t="shared" si="210"/>
        <v>0</v>
      </c>
      <c r="AI183" s="207">
        <f t="shared" si="210"/>
        <v>0</v>
      </c>
      <c r="AJ183" s="207">
        <f t="shared" si="210"/>
        <v>0</v>
      </c>
      <c r="AK183" s="207">
        <f t="shared" si="210"/>
        <v>0</v>
      </c>
      <c r="AL183" s="207">
        <f t="shared" si="210"/>
        <v>0</v>
      </c>
      <c r="AM183" s="207">
        <f t="shared" si="210"/>
        <v>0</v>
      </c>
      <c r="AN183" s="207">
        <f t="shared" si="210"/>
        <v>0</v>
      </c>
      <c r="AO183" s="207">
        <f t="shared" si="210"/>
        <v>0</v>
      </c>
      <c r="AP183" s="207">
        <f t="shared" si="210"/>
        <v>0</v>
      </c>
      <c r="AQ183" s="207">
        <f t="shared" si="210"/>
        <v>0</v>
      </c>
      <c r="AR183" s="207">
        <f t="shared" si="210"/>
        <v>0</v>
      </c>
      <c r="AS183" s="207">
        <f t="shared" si="210"/>
        <v>0</v>
      </c>
      <c r="AT183" s="207">
        <f t="shared" si="210"/>
        <v>0</v>
      </c>
      <c r="AU183" s="207">
        <f t="shared" si="210"/>
        <v>0</v>
      </c>
      <c r="AV183" s="43"/>
      <c r="AW183" s="4"/>
    </row>
    <row r="184" spans="1:49" s="95" customFormat="1" x14ac:dyDescent="0.25">
      <c r="A184" s="89"/>
      <c r="B184" s="89"/>
      <c r="C184" s="89"/>
      <c r="D184" s="89"/>
      <c r="E184" s="179" t="str">
        <f>E142</f>
        <v>Объект-2</v>
      </c>
      <c r="F184" s="89"/>
      <c r="G184" s="178" t="str">
        <f>G142</f>
        <v>Заказчик-2</v>
      </c>
      <c r="H184" s="89"/>
      <c r="I184" s="181" t="str">
        <f>I181</f>
        <v>Поставщик-9</v>
      </c>
      <c r="J184" s="4"/>
      <c r="K184" s="181" t="str">
        <f>K181</f>
        <v>Поставщик-9-Материал-4</v>
      </c>
      <c r="L184" s="4"/>
      <c r="M184" s="202" t="str">
        <f>KPI!$E$31</f>
        <v>оборачив-ть материалов в себестоимости</v>
      </c>
      <c r="N184" s="259"/>
      <c r="O184" s="22" t="s">
        <v>1</v>
      </c>
      <c r="P184" s="79"/>
      <c r="Q184" s="203"/>
      <c r="R184" s="204" t="str">
        <f>IF(M184="","",INDEX(KPI!$H:$H,SUMIFS(KPI!$C:$C,KPI!$E:$E,M184)))</f>
        <v>мес</v>
      </c>
      <c r="S184" s="203"/>
      <c r="T184" s="204"/>
      <c r="U184" s="203"/>
      <c r="V184" s="203"/>
      <c r="W184" s="116"/>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94"/>
      <c r="AW184" s="89"/>
    </row>
    <row r="185" spans="1:49" s="5" customFormat="1" x14ac:dyDescent="0.25">
      <c r="A185" s="4"/>
      <c r="B185" s="4"/>
      <c r="C185" s="4"/>
      <c r="D185" s="4"/>
      <c r="E185" s="197" t="str">
        <f>E142</f>
        <v>Объект-2</v>
      </c>
      <c r="F185" s="4"/>
      <c r="G185" s="198" t="str">
        <f>G142</f>
        <v>Заказчик-2</v>
      </c>
      <c r="H185" s="4"/>
      <c r="I185" s="198" t="str">
        <f>I181</f>
        <v>Поставщик-9</v>
      </c>
      <c r="J185" s="4"/>
      <c r="K185" s="198" t="str">
        <f>K181</f>
        <v>Поставщик-9-Материал-4</v>
      </c>
      <c r="L185" s="4"/>
      <c r="M185" s="208" t="str">
        <f>KPI!$E$32</f>
        <v>закупка материалов</v>
      </c>
      <c r="N185" s="259" t="str">
        <f>структура!$AL$15</f>
        <v>НДС(-)</v>
      </c>
      <c r="O185" s="209"/>
      <c r="P185" s="210" t="str">
        <f>IF(M185="","",INDEX(KPI!$H:$H,SUMIFS(KPI!$C:$C,KPI!$E:$E,M185)))</f>
        <v>тыс.руб.</v>
      </c>
      <c r="Q185" s="209"/>
      <c r="R185" s="123">
        <f>SUMIFS($W185:$AV185,$W$2:$AV$2,R$2)</f>
        <v>0</v>
      </c>
      <c r="S185" s="209"/>
      <c r="T185" s="123">
        <f>SUMIFS($W185:$AV185,$W$2:$AV$2,T$2)</f>
        <v>0</v>
      </c>
      <c r="U185" s="209"/>
      <c r="V185" s="209"/>
      <c r="W185" s="49"/>
      <c r="X185" s="207">
        <f t="shared" ref="X185:AU185" si="211">IF(X$7="",0,IF(X$1=1,SUMIFS(183:183,$1:$1,"&gt;="&amp;1,$1:$1,"&lt;="&amp;INT($P184))+($P184-INT($P184))*SUMIFS(183:183,$1:$1,INT($P184)+1),0)+($P184-INT($P184))*SUMIFS(183:183,$1:$1,X$1+INT($P184)+1)+(INT($P184)+1-$P184)*SUMIFS(183:183,$1:$1,X$1+INT($P184)))</f>
        <v>0</v>
      </c>
      <c r="Y185" s="207">
        <f t="shared" si="211"/>
        <v>0</v>
      </c>
      <c r="Z185" s="207">
        <f t="shared" si="211"/>
        <v>0</v>
      </c>
      <c r="AA185" s="207">
        <f t="shared" si="211"/>
        <v>0</v>
      </c>
      <c r="AB185" s="207">
        <f t="shared" si="211"/>
        <v>0</v>
      </c>
      <c r="AC185" s="207">
        <f t="shared" si="211"/>
        <v>0</v>
      </c>
      <c r="AD185" s="207">
        <f t="shared" si="211"/>
        <v>0</v>
      </c>
      <c r="AE185" s="207">
        <f t="shared" si="211"/>
        <v>0</v>
      </c>
      <c r="AF185" s="207">
        <f t="shared" si="211"/>
        <v>0</v>
      </c>
      <c r="AG185" s="207">
        <f t="shared" si="211"/>
        <v>0</v>
      </c>
      <c r="AH185" s="207">
        <f t="shared" si="211"/>
        <v>0</v>
      </c>
      <c r="AI185" s="207">
        <f t="shared" si="211"/>
        <v>0</v>
      </c>
      <c r="AJ185" s="207">
        <f t="shared" si="211"/>
        <v>0</v>
      </c>
      <c r="AK185" s="207">
        <f t="shared" si="211"/>
        <v>0</v>
      </c>
      <c r="AL185" s="207">
        <f t="shared" si="211"/>
        <v>0</v>
      </c>
      <c r="AM185" s="207">
        <f t="shared" si="211"/>
        <v>0</v>
      </c>
      <c r="AN185" s="207">
        <f t="shared" si="211"/>
        <v>0</v>
      </c>
      <c r="AO185" s="207">
        <f t="shared" si="211"/>
        <v>0</v>
      </c>
      <c r="AP185" s="207">
        <f t="shared" si="211"/>
        <v>0</v>
      </c>
      <c r="AQ185" s="207">
        <f t="shared" si="211"/>
        <v>0</v>
      </c>
      <c r="AR185" s="207">
        <f t="shared" si="211"/>
        <v>0</v>
      </c>
      <c r="AS185" s="207">
        <f t="shared" si="211"/>
        <v>0</v>
      </c>
      <c r="AT185" s="207">
        <f t="shared" si="211"/>
        <v>0</v>
      </c>
      <c r="AU185" s="207">
        <f t="shared" si="211"/>
        <v>0</v>
      </c>
      <c r="AV185" s="43"/>
      <c r="AW185" s="4"/>
    </row>
    <row r="186" spans="1:49" s="95" customFormat="1" x14ac:dyDescent="0.25">
      <c r="A186" s="89"/>
      <c r="B186" s="89"/>
      <c r="C186" s="89"/>
      <c r="D186" s="89"/>
      <c r="E186" s="194" t="str">
        <f>E142</f>
        <v>Объект-2</v>
      </c>
      <c r="F186" s="89"/>
      <c r="G186" s="195" t="str">
        <f>G142</f>
        <v>Заказчик-2</v>
      </c>
      <c r="H186" s="89"/>
      <c r="I186" s="195" t="str">
        <f>I181</f>
        <v>Поставщик-9</v>
      </c>
      <c r="J186" s="89"/>
      <c r="K186" s="195" t="str">
        <f>K181</f>
        <v>Поставщик-9-Материал-4</v>
      </c>
      <c r="L186" s="89"/>
      <c r="M186" s="221" t="str">
        <f>KPI!$E$44</f>
        <v>отток ДС на авансы поставщикам за материалы</v>
      </c>
      <c r="N186" s="259"/>
      <c r="O186" s="203"/>
      <c r="P186" s="222" t="str">
        <f>IF(M186="","",INDEX(KPI!$H:$H,SUMIFS(KPI!$C:$C,KPI!$E:$E,M186)))</f>
        <v>тыс.руб.</v>
      </c>
      <c r="Q186" s="203"/>
      <c r="R186" s="223">
        <f>SUMIFS($W186:$AV186,$W$2:$AV$2,R$2)</f>
        <v>0</v>
      </c>
      <c r="S186" s="203"/>
      <c r="T186" s="223">
        <f>SUMIFS($W186:$AV186,$W$2:$AV$2,T$2)</f>
        <v>0</v>
      </c>
      <c r="U186" s="203"/>
      <c r="V186" s="203"/>
      <c r="W186" s="116"/>
      <c r="X186" s="225">
        <f>IF(X$7="",0,IF(X$1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X$1+INT(SUMIFS(структура!$AA:$AA,структура!$W:$W,$I186))+1)+(INT(SUMIFS(структура!$AA:$AA,структура!$W:$W,$I186))+1-SUMIFS(структура!$AA:$AA,структура!$W:$W,$I186))*SUMIFS(структура!$Z:$Z,структура!$W:$W,$I186)*SUMIFS(185:185,$1:$1,X$1+INT(SUMIFS(структура!$AA:$AA,структура!$W:$W,$I186))))</f>
        <v>0</v>
      </c>
      <c r="Y186" s="225">
        <f>IF(Y$7="",0,IF(Y$1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Y$1+INT(SUMIFS(структура!$AA:$AA,структура!$W:$W,$I186))+1)+(INT(SUMIFS(структура!$AA:$AA,структура!$W:$W,$I186))+1-SUMIFS(структура!$AA:$AA,структура!$W:$W,$I186))*SUMIFS(структура!$Z:$Z,структура!$W:$W,$I186)*SUMIFS(185:185,$1:$1,Y$1+INT(SUMIFS(структура!$AA:$AA,структура!$W:$W,$I186))))</f>
        <v>0</v>
      </c>
      <c r="Z186" s="225">
        <f>IF(Z$7="",0,IF(Z$1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Z$1+INT(SUMIFS(структура!$AA:$AA,структура!$W:$W,$I186))+1)+(INT(SUMIFS(структура!$AA:$AA,структура!$W:$W,$I186))+1-SUMIFS(структура!$AA:$AA,структура!$W:$W,$I186))*SUMIFS(структура!$Z:$Z,структура!$W:$W,$I186)*SUMIFS(185:185,$1:$1,Z$1+INT(SUMIFS(структура!$AA:$AA,структура!$W:$W,$I186))))</f>
        <v>0</v>
      </c>
      <c r="AA186" s="225">
        <f>IF(AA$7="",0,IF(AA$1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A$1+INT(SUMIFS(структура!$AA:$AA,структура!$W:$W,$I186))+1)+(INT(SUMIFS(структура!$AA:$AA,структура!$W:$W,$I186))+1-SUMIFS(структура!$AA:$AA,структура!$W:$W,$I186))*SUMIFS(структура!$Z:$Z,структура!$W:$W,$I186)*SUMIFS(185:185,$1:$1,AA$1+INT(SUMIFS(структура!$AA:$AA,структура!$W:$W,$I186))))</f>
        <v>0</v>
      </c>
      <c r="AB186" s="225">
        <f>IF(AB$7="",0,IF(AB$1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B$1+INT(SUMIFS(структура!$AA:$AA,структура!$W:$W,$I186))+1)+(INT(SUMIFS(структура!$AA:$AA,структура!$W:$W,$I186))+1-SUMIFS(структура!$AA:$AA,структура!$W:$W,$I186))*SUMIFS(структура!$Z:$Z,структура!$W:$W,$I186)*SUMIFS(185:185,$1:$1,AB$1+INT(SUMIFS(структура!$AA:$AA,структура!$W:$W,$I186))))</f>
        <v>0</v>
      </c>
      <c r="AC186" s="225">
        <f>IF(AC$7="",0,IF(AC$1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C$1+INT(SUMIFS(структура!$AA:$AA,структура!$W:$W,$I186))+1)+(INT(SUMIFS(структура!$AA:$AA,структура!$W:$W,$I186))+1-SUMIFS(структура!$AA:$AA,структура!$W:$W,$I186))*SUMIFS(структура!$Z:$Z,структура!$W:$W,$I186)*SUMIFS(185:185,$1:$1,AC$1+INT(SUMIFS(структура!$AA:$AA,структура!$W:$W,$I186))))</f>
        <v>0</v>
      </c>
      <c r="AD186" s="225">
        <f>IF(AD$7="",0,IF(AD$1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D$1+INT(SUMIFS(структура!$AA:$AA,структура!$W:$W,$I186))+1)+(INT(SUMIFS(структура!$AA:$AA,структура!$W:$W,$I186))+1-SUMIFS(структура!$AA:$AA,структура!$W:$W,$I186))*SUMIFS(структура!$Z:$Z,структура!$W:$W,$I186)*SUMIFS(185:185,$1:$1,AD$1+INT(SUMIFS(структура!$AA:$AA,структура!$W:$W,$I186))))</f>
        <v>0</v>
      </c>
      <c r="AE186" s="225">
        <f>IF(AE$7="",0,IF(AE$1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E$1+INT(SUMIFS(структура!$AA:$AA,структура!$W:$W,$I186))+1)+(INT(SUMIFS(структура!$AA:$AA,структура!$W:$W,$I186))+1-SUMIFS(структура!$AA:$AA,структура!$W:$W,$I186))*SUMIFS(структура!$Z:$Z,структура!$W:$W,$I186)*SUMIFS(185:185,$1:$1,AE$1+INT(SUMIFS(структура!$AA:$AA,структура!$W:$W,$I186))))</f>
        <v>0</v>
      </c>
      <c r="AF186" s="225">
        <f>IF(AF$7="",0,IF(AF$1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F$1+INT(SUMIFS(структура!$AA:$AA,структура!$W:$W,$I186))+1)+(INT(SUMIFS(структура!$AA:$AA,структура!$W:$W,$I186))+1-SUMIFS(структура!$AA:$AA,структура!$W:$W,$I186))*SUMIFS(структура!$Z:$Z,структура!$W:$W,$I186)*SUMIFS(185:185,$1:$1,AF$1+INT(SUMIFS(структура!$AA:$AA,структура!$W:$W,$I186))))</f>
        <v>0</v>
      </c>
      <c r="AG186" s="225">
        <f>IF(AG$7="",0,IF(AG$1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G$1+INT(SUMIFS(структура!$AA:$AA,структура!$W:$W,$I186))+1)+(INT(SUMIFS(структура!$AA:$AA,структура!$W:$W,$I186))+1-SUMIFS(структура!$AA:$AA,структура!$W:$W,$I186))*SUMIFS(структура!$Z:$Z,структура!$W:$W,$I186)*SUMIFS(185:185,$1:$1,AG$1+INT(SUMIFS(структура!$AA:$AA,структура!$W:$W,$I186))))</f>
        <v>0</v>
      </c>
      <c r="AH186" s="225">
        <f>IF(AH$7="",0,IF(AH$1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H$1+INT(SUMIFS(структура!$AA:$AA,структура!$W:$W,$I186))+1)+(INT(SUMIFS(структура!$AA:$AA,структура!$W:$W,$I186))+1-SUMIFS(структура!$AA:$AA,структура!$W:$W,$I186))*SUMIFS(структура!$Z:$Z,структура!$W:$W,$I186)*SUMIFS(185:185,$1:$1,AH$1+INT(SUMIFS(структура!$AA:$AA,структура!$W:$W,$I186))))</f>
        <v>0</v>
      </c>
      <c r="AI186" s="225">
        <f>IF(AI$7="",0,IF(AI$1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I$1+INT(SUMIFS(структура!$AA:$AA,структура!$W:$W,$I186))+1)+(INT(SUMIFS(структура!$AA:$AA,структура!$W:$W,$I186))+1-SUMIFS(структура!$AA:$AA,структура!$W:$W,$I186))*SUMIFS(структура!$Z:$Z,структура!$W:$W,$I186)*SUMIFS(185:185,$1:$1,AI$1+INT(SUMIFS(структура!$AA:$AA,структура!$W:$W,$I186))))</f>
        <v>0</v>
      </c>
      <c r="AJ186" s="225">
        <f>IF(AJ$7="",0,IF(AJ$1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J$1+INT(SUMIFS(структура!$AA:$AA,структура!$W:$W,$I186))+1)+(INT(SUMIFS(структура!$AA:$AA,структура!$W:$W,$I186))+1-SUMIFS(структура!$AA:$AA,структура!$W:$W,$I186))*SUMIFS(структура!$Z:$Z,структура!$W:$W,$I186)*SUMIFS(185:185,$1:$1,AJ$1+INT(SUMIFS(структура!$AA:$AA,структура!$W:$W,$I186))))</f>
        <v>0</v>
      </c>
      <c r="AK186" s="225">
        <f>IF(AK$7="",0,IF(AK$1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K$1+INT(SUMIFS(структура!$AA:$AA,структура!$W:$W,$I186))+1)+(INT(SUMIFS(структура!$AA:$AA,структура!$W:$W,$I186))+1-SUMIFS(структура!$AA:$AA,структура!$W:$W,$I186))*SUMIFS(структура!$Z:$Z,структура!$W:$W,$I186)*SUMIFS(185:185,$1:$1,AK$1+INT(SUMIFS(структура!$AA:$AA,структура!$W:$W,$I186))))</f>
        <v>0</v>
      </c>
      <c r="AL186" s="225">
        <f>IF(AL$7="",0,IF(AL$1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L$1+INT(SUMIFS(структура!$AA:$AA,структура!$W:$W,$I186))+1)+(INT(SUMIFS(структура!$AA:$AA,структура!$W:$W,$I186))+1-SUMIFS(структура!$AA:$AA,структура!$W:$W,$I186))*SUMIFS(структура!$Z:$Z,структура!$W:$W,$I186)*SUMIFS(185:185,$1:$1,AL$1+INT(SUMIFS(структура!$AA:$AA,структура!$W:$W,$I186))))</f>
        <v>0</v>
      </c>
      <c r="AM186" s="225">
        <f>IF(AM$7="",0,IF(AM$1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M$1+INT(SUMIFS(структура!$AA:$AA,структура!$W:$W,$I186))+1)+(INT(SUMIFS(структура!$AA:$AA,структура!$W:$W,$I186))+1-SUMIFS(структура!$AA:$AA,структура!$W:$W,$I186))*SUMIFS(структура!$Z:$Z,структура!$W:$W,$I186)*SUMIFS(185:185,$1:$1,AM$1+INT(SUMIFS(структура!$AA:$AA,структура!$W:$W,$I186))))</f>
        <v>0</v>
      </c>
      <c r="AN186" s="225">
        <f>IF(AN$7="",0,IF(AN$1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N$1+INT(SUMIFS(структура!$AA:$AA,структура!$W:$W,$I186))+1)+(INT(SUMIFS(структура!$AA:$AA,структура!$W:$W,$I186))+1-SUMIFS(структура!$AA:$AA,структура!$W:$W,$I186))*SUMIFS(структура!$Z:$Z,структура!$W:$W,$I186)*SUMIFS(185:185,$1:$1,AN$1+INT(SUMIFS(структура!$AA:$AA,структура!$W:$W,$I186))))</f>
        <v>0</v>
      </c>
      <c r="AO186" s="225">
        <f>IF(AO$7="",0,IF(AO$1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O$1+INT(SUMIFS(структура!$AA:$AA,структура!$W:$W,$I186))+1)+(INT(SUMIFS(структура!$AA:$AA,структура!$W:$W,$I186))+1-SUMIFS(структура!$AA:$AA,структура!$W:$W,$I186))*SUMIFS(структура!$Z:$Z,структура!$W:$W,$I186)*SUMIFS(185:185,$1:$1,AO$1+INT(SUMIFS(структура!$AA:$AA,структура!$W:$W,$I186))))</f>
        <v>0</v>
      </c>
      <c r="AP186" s="225">
        <f>IF(AP$7="",0,IF(AP$1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P$1+INT(SUMIFS(структура!$AA:$AA,структура!$W:$W,$I186))+1)+(INT(SUMIFS(структура!$AA:$AA,структура!$W:$W,$I186))+1-SUMIFS(структура!$AA:$AA,структура!$W:$W,$I186))*SUMIFS(структура!$Z:$Z,структура!$W:$W,$I186)*SUMIFS(185:185,$1:$1,AP$1+INT(SUMIFS(структура!$AA:$AA,структура!$W:$W,$I186))))</f>
        <v>0</v>
      </c>
      <c r="AQ186" s="225">
        <f>IF(AQ$7="",0,IF(AQ$1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Q$1+INT(SUMIFS(структура!$AA:$AA,структура!$W:$W,$I186))+1)+(INT(SUMIFS(структура!$AA:$AA,структура!$W:$W,$I186))+1-SUMIFS(структура!$AA:$AA,структура!$W:$W,$I186))*SUMIFS(структура!$Z:$Z,структура!$W:$W,$I186)*SUMIFS(185:185,$1:$1,AQ$1+INT(SUMIFS(структура!$AA:$AA,структура!$W:$W,$I186))))</f>
        <v>0</v>
      </c>
      <c r="AR186" s="225">
        <f>IF(AR$7="",0,IF(AR$1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R$1+INT(SUMIFS(структура!$AA:$AA,структура!$W:$W,$I186))+1)+(INT(SUMIFS(структура!$AA:$AA,структура!$W:$W,$I186))+1-SUMIFS(структура!$AA:$AA,структура!$W:$W,$I186))*SUMIFS(структура!$Z:$Z,структура!$W:$W,$I186)*SUMIFS(185:185,$1:$1,AR$1+INT(SUMIFS(структура!$AA:$AA,структура!$W:$W,$I186))))</f>
        <v>0</v>
      </c>
      <c r="AS186" s="225">
        <f>IF(AS$7="",0,IF(AS$1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S$1+INT(SUMIFS(структура!$AA:$AA,структура!$W:$W,$I186))+1)+(INT(SUMIFS(структура!$AA:$AA,структура!$W:$W,$I186))+1-SUMIFS(структура!$AA:$AA,структура!$W:$W,$I186))*SUMIFS(структура!$Z:$Z,структура!$W:$W,$I186)*SUMIFS(185:185,$1:$1,AS$1+INT(SUMIFS(структура!$AA:$AA,структура!$W:$W,$I186))))</f>
        <v>0</v>
      </c>
      <c r="AT186" s="225">
        <f>IF(AT$7="",0,IF(AT$1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T$1+INT(SUMIFS(структура!$AA:$AA,структура!$W:$W,$I186))+1)+(INT(SUMIFS(структура!$AA:$AA,структура!$W:$W,$I186))+1-SUMIFS(структура!$AA:$AA,структура!$W:$W,$I186))*SUMIFS(структура!$Z:$Z,структура!$W:$W,$I186)*SUMIFS(185:185,$1:$1,AT$1+INT(SUMIFS(структура!$AA:$AA,структура!$W:$W,$I186))))</f>
        <v>0</v>
      </c>
      <c r="AU186" s="225">
        <f>IF(AU$7="",0,IF(AU$1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U$1+INT(SUMIFS(структура!$AA:$AA,структура!$W:$W,$I186))+1)+(INT(SUMIFS(структура!$AA:$AA,структура!$W:$W,$I186))+1-SUMIFS(структура!$AA:$AA,структура!$W:$W,$I186))*SUMIFS(структура!$Z:$Z,структура!$W:$W,$I186)*SUMIFS(185:185,$1:$1,AU$1+INT(SUMIFS(структура!$AA:$AA,структура!$W:$W,$I186))))</f>
        <v>0</v>
      </c>
      <c r="AV186" s="94"/>
      <c r="AW186" s="89"/>
    </row>
    <row r="187" spans="1:49" s="95" customFormat="1" x14ac:dyDescent="0.25">
      <c r="A187" s="89"/>
      <c r="B187" s="89"/>
      <c r="C187" s="89"/>
      <c r="D187" s="89"/>
      <c r="E187" s="194" t="str">
        <f>E142</f>
        <v>Объект-2</v>
      </c>
      <c r="F187" s="89"/>
      <c r="G187" s="195" t="str">
        <f>G142</f>
        <v>Заказчик-2</v>
      </c>
      <c r="H187" s="89"/>
      <c r="I187" s="195" t="str">
        <f>I181</f>
        <v>Поставщик-9</v>
      </c>
      <c r="J187" s="89"/>
      <c r="K187" s="195" t="str">
        <f>K181</f>
        <v>Поставщик-9-Материал-4</v>
      </c>
      <c r="L187" s="89"/>
      <c r="M187" s="185" t="str">
        <f>KPI!$E$48</f>
        <v>отток ДС на расчет с поставщ-ми за материалы</v>
      </c>
      <c r="N187" s="259"/>
      <c r="O187" s="203"/>
      <c r="P187" s="190" t="str">
        <f>IF(M187="","",INDEX(KPI!$H:$H,SUMIFS(KPI!$C:$C,KPI!$E:$E,M187)))</f>
        <v>тыс.руб.</v>
      </c>
      <c r="Q187" s="203"/>
      <c r="R187" s="224">
        <f>SUMIFS($W187:$AV187,$W$2:$AV$2,R$2)</f>
        <v>0</v>
      </c>
      <c r="S187" s="203"/>
      <c r="T187" s="224">
        <f>SUMIFS($W187:$AV187,$W$2:$AV$2,T$2)</f>
        <v>0</v>
      </c>
      <c r="U187" s="203"/>
      <c r="V187" s="203"/>
      <c r="W187" s="116"/>
      <c r="X187" s="226">
        <f>IF(X$7="",0,IF(X$1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X$1+INT(-SUMIFS(структура!$AC:$AC,структура!$W:$W,$I187))+1)+(INT(-SUMIFS(структура!$AC:$AC,структура!$W:$W,$I187))+1+SUMIFS(структура!$AC:$AC,структура!$W:$W,$I187))*SUMIFS(структура!$AB:$AB,структура!$W:$W,$I187)*SUMIFS(185:185,$1:$1,X$1+INT(-SUMIFS(структура!$AC:$AC,структура!$W:$W,$I187))))</f>
        <v>0</v>
      </c>
      <c r="Y187" s="226">
        <f>IF(Y$7="",0,IF(Y$1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Y$1+INT(-SUMIFS(структура!$AC:$AC,структура!$W:$W,$I187))+1)+(INT(-SUMIFS(структура!$AC:$AC,структура!$W:$W,$I187))+1+SUMIFS(структура!$AC:$AC,структура!$W:$W,$I187))*SUMIFS(структура!$AB:$AB,структура!$W:$W,$I187)*SUMIFS(185:185,$1:$1,Y$1+INT(-SUMIFS(структура!$AC:$AC,структура!$W:$W,$I187))))</f>
        <v>0</v>
      </c>
      <c r="Z187" s="226">
        <f>IF(Z$7="",0,IF(Z$1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Z$1+INT(-SUMIFS(структура!$AC:$AC,структура!$W:$W,$I187))+1)+(INT(-SUMIFS(структура!$AC:$AC,структура!$W:$W,$I187))+1+SUMIFS(структура!$AC:$AC,структура!$W:$W,$I187))*SUMIFS(структура!$AB:$AB,структура!$W:$W,$I187)*SUMIFS(185:185,$1:$1,Z$1+INT(-SUMIFS(структура!$AC:$AC,структура!$W:$W,$I187))))</f>
        <v>0</v>
      </c>
      <c r="AA187" s="226">
        <f>IF(AA$7="",0,IF(AA$1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A$1+INT(-SUMIFS(структура!$AC:$AC,структура!$W:$W,$I187))+1)+(INT(-SUMIFS(структура!$AC:$AC,структура!$W:$W,$I187))+1+SUMIFS(структура!$AC:$AC,структура!$W:$W,$I187))*SUMIFS(структура!$AB:$AB,структура!$W:$W,$I187)*SUMIFS(185:185,$1:$1,AA$1+INT(-SUMIFS(структура!$AC:$AC,структура!$W:$W,$I187))))</f>
        <v>0</v>
      </c>
      <c r="AB187" s="226">
        <f>IF(AB$7="",0,IF(AB$1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B$1+INT(-SUMIFS(структура!$AC:$AC,структура!$W:$W,$I187))+1)+(INT(-SUMIFS(структура!$AC:$AC,структура!$W:$W,$I187))+1+SUMIFS(структура!$AC:$AC,структура!$W:$W,$I187))*SUMIFS(структура!$AB:$AB,структура!$W:$W,$I187)*SUMIFS(185:185,$1:$1,AB$1+INT(-SUMIFS(структура!$AC:$AC,структура!$W:$W,$I187))))</f>
        <v>0</v>
      </c>
      <c r="AC187" s="226">
        <f>IF(AC$7="",0,IF(AC$1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C$1+INT(-SUMIFS(структура!$AC:$AC,структура!$W:$W,$I187))+1)+(INT(-SUMIFS(структура!$AC:$AC,структура!$W:$W,$I187))+1+SUMIFS(структура!$AC:$AC,структура!$W:$W,$I187))*SUMIFS(структура!$AB:$AB,структура!$W:$W,$I187)*SUMIFS(185:185,$1:$1,AC$1+INT(-SUMIFS(структура!$AC:$AC,структура!$W:$W,$I187))))</f>
        <v>0</v>
      </c>
      <c r="AD187" s="226">
        <f>IF(AD$7="",0,IF(AD$1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D$1+INT(-SUMIFS(структура!$AC:$AC,структура!$W:$W,$I187))+1)+(INT(-SUMIFS(структура!$AC:$AC,структура!$W:$W,$I187))+1+SUMIFS(структура!$AC:$AC,структура!$W:$W,$I187))*SUMIFS(структура!$AB:$AB,структура!$W:$W,$I187)*SUMIFS(185:185,$1:$1,AD$1+INT(-SUMIFS(структура!$AC:$AC,структура!$W:$W,$I187))))</f>
        <v>0</v>
      </c>
      <c r="AE187" s="226">
        <f>IF(AE$7="",0,IF(AE$1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E$1+INT(-SUMIFS(структура!$AC:$AC,структура!$W:$W,$I187))+1)+(INT(-SUMIFS(структура!$AC:$AC,структура!$W:$W,$I187))+1+SUMIFS(структура!$AC:$AC,структура!$W:$W,$I187))*SUMIFS(структура!$AB:$AB,структура!$W:$W,$I187)*SUMIFS(185:185,$1:$1,AE$1+INT(-SUMIFS(структура!$AC:$AC,структура!$W:$W,$I187))))</f>
        <v>0</v>
      </c>
      <c r="AF187" s="226">
        <f>IF(AF$7="",0,IF(AF$1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F$1+INT(-SUMIFS(структура!$AC:$AC,структура!$W:$W,$I187))+1)+(INT(-SUMIFS(структура!$AC:$AC,структура!$W:$W,$I187))+1+SUMIFS(структура!$AC:$AC,структура!$W:$W,$I187))*SUMIFS(структура!$AB:$AB,структура!$W:$W,$I187)*SUMIFS(185:185,$1:$1,AF$1+INT(-SUMIFS(структура!$AC:$AC,структура!$W:$W,$I187))))</f>
        <v>0</v>
      </c>
      <c r="AG187" s="226">
        <f>IF(AG$7="",0,IF(AG$1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G$1+INT(-SUMIFS(структура!$AC:$AC,структура!$W:$W,$I187))+1)+(INT(-SUMIFS(структура!$AC:$AC,структура!$W:$W,$I187))+1+SUMIFS(структура!$AC:$AC,структура!$W:$W,$I187))*SUMIFS(структура!$AB:$AB,структура!$W:$W,$I187)*SUMIFS(185:185,$1:$1,AG$1+INT(-SUMIFS(структура!$AC:$AC,структура!$W:$W,$I187))))</f>
        <v>0</v>
      </c>
      <c r="AH187" s="226">
        <f>IF(AH$7="",0,IF(AH$1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H$1+INT(-SUMIFS(структура!$AC:$AC,структура!$W:$W,$I187))+1)+(INT(-SUMIFS(структура!$AC:$AC,структура!$W:$W,$I187))+1+SUMIFS(структура!$AC:$AC,структура!$W:$W,$I187))*SUMIFS(структура!$AB:$AB,структура!$W:$W,$I187)*SUMIFS(185:185,$1:$1,AH$1+INT(-SUMIFS(структура!$AC:$AC,структура!$W:$W,$I187))))</f>
        <v>0</v>
      </c>
      <c r="AI187" s="226">
        <f>IF(AI$7="",0,IF(AI$1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I$1+INT(-SUMIFS(структура!$AC:$AC,структура!$W:$W,$I187))+1)+(INT(-SUMIFS(структура!$AC:$AC,структура!$W:$W,$I187))+1+SUMIFS(структура!$AC:$AC,структура!$W:$W,$I187))*SUMIFS(структура!$AB:$AB,структура!$W:$W,$I187)*SUMIFS(185:185,$1:$1,AI$1+INT(-SUMIFS(структура!$AC:$AC,структура!$W:$W,$I187))))</f>
        <v>0</v>
      </c>
      <c r="AJ187" s="226">
        <f>IF(AJ$7="",0,IF(AJ$1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J$1+INT(-SUMIFS(структура!$AC:$AC,структура!$W:$W,$I187))+1)+(INT(-SUMIFS(структура!$AC:$AC,структура!$W:$W,$I187))+1+SUMIFS(структура!$AC:$AC,структура!$W:$W,$I187))*SUMIFS(структура!$AB:$AB,структура!$W:$W,$I187)*SUMIFS(185:185,$1:$1,AJ$1+INT(-SUMIFS(структура!$AC:$AC,структура!$W:$W,$I187))))</f>
        <v>0</v>
      </c>
      <c r="AK187" s="226">
        <f>IF(AK$7="",0,IF(AK$1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K$1+INT(-SUMIFS(структура!$AC:$AC,структура!$W:$W,$I187))+1)+(INT(-SUMIFS(структура!$AC:$AC,структура!$W:$W,$I187))+1+SUMIFS(структура!$AC:$AC,структура!$W:$W,$I187))*SUMIFS(структура!$AB:$AB,структура!$W:$W,$I187)*SUMIFS(185:185,$1:$1,AK$1+INT(-SUMIFS(структура!$AC:$AC,структура!$W:$W,$I187))))</f>
        <v>0</v>
      </c>
      <c r="AL187" s="226">
        <f>IF(AL$7="",0,IF(AL$1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L$1+INT(-SUMIFS(структура!$AC:$AC,структура!$W:$W,$I187))+1)+(INT(-SUMIFS(структура!$AC:$AC,структура!$W:$W,$I187))+1+SUMIFS(структура!$AC:$AC,структура!$W:$W,$I187))*SUMIFS(структура!$AB:$AB,структура!$W:$W,$I187)*SUMIFS(185:185,$1:$1,AL$1+INT(-SUMIFS(структура!$AC:$AC,структура!$W:$W,$I187))))</f>
        <v>0</v>
      </c>
      <c r="AM187" s="226">
        <f>IF(AM$7="",0,IF(AM$1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M$1+INT(-SUMIFS(структура!$AC:$AC,структура!$W:$W,$I187))+1)+(INT(-SUMIFS(структура!$AC:$AC,структура!$W:$W,$I187))+1+SUMIFS(структура!$AC:$AC,структура!$W:$W,$I187))*SUMIFS(структура!$AB:$AB,структура!$W:$W,$I187)*SUMIFS(185:185,$1:$1,AM$1+INT(-SUMIFS(структура!$AC:$AC,структура!$W:$W,$I187))))</f>
        <v>0</v>
      </c>
      <c r="AN187" s="226">
        <f>IF(AN$7="",0,IF(AN$1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N$1+INT(-SUMIFS(структура!$AC:$AC,структура!$W:$W,$I187))+1)+(INT(-SUMIFS(структура!$AC:$AC,структура!$W:$W,$I187))+1+SUMIFS(структура!$AC:$AC,структура!$W:$W,$I187))*SUMIFS(структура!$AB:$AB,структура!$W:$W,$I187)*SUMIFS(185:185,$1:$1,AN$1+INT(-SUMIFS(структура!$AC:$AC,структура!$W:$W,$I187))))</f>
        <v>0</v>
      </c>
      <c r="AO187" s="226">
        <f>IF(AO$7="",0,IF(AO$1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O$1+INT(-SUMIFS(структура!$AC:$AC,структура!$W:$W,$I187))+1)+(INT(-SUMIFS(структура!$AC:$AC,структура!$W:$W,$I187))+1+SUMIFS(структура!$AC:$AC,структура!$W:$W,$I187))*SUMIFS(структура!$AB:$AB,структура!$W:$W,$I187)*SUMIFS(185:185,$1:$1,AO$1+INT(-SUMIFS(структура!$AC:$AC,структура!$W:$W,$I187))))</f>
        <v>0</v>
      </c>
      <c r="AP187" s="226">
        <f>IF(AP$7="",0,IF(AP$1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P$1+INT(-SUMIFS(структура!$AC:$AC,структура!$W:$W,$I187))+1)+(INT(-SUMIFS(структура!$AC:$AC,структура!$W:$W,$I187))+1+SUMIFS(структура!$AC:$AC,структура!$W:$W,$I187))*SUMIFS(структура!$AB:$AB,структура!$W:$W,$I187)*SUMIFS(185:185,$1:$1,AP$1+INT(-SUMIFS(структура!$AC:$AC,структура!$W:$W,$I187))))</f>
        <v>0</v>
      </c>
      <c r="AQ187" s="226">
        <f>IF(AQ$7="",0,IF(AQ$1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Q$1+INT(-SUMIFS(структура!$AC:$AC,структура!$W:$W,$I187))+1)+(INT(-SUMIFS(структура!$AC:$AC,структура!$W:$W,$I187))+1+SUMIFS(структура!$AC:$AC,структура!$W:$W,$I187))*SUMIFS(структура!$AB:$AB,структура!$W:$W,$I187)*SUMIFS(185:185,$1:$1,AQ$1+INT(-SUMIFS(структура!$AC:$AC,структура!$W:$W,$I187))))</f>
        <v>0</v>
      </c>
      <c r="AR187" s="226">
        <f>IF(AR$7="",0,IF(AR$1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R$1+INT(-SUMIFS(структура!$AC:$AC,структура!$W:$W,$I187))+1)+(INT(-SUMIFS(структура!$AC:$AC,структура!$W:$W,$I187))+1+SUMIFS(структура!$AC:$AC,структура!$W:$W,$I187))*SUMIFS(структура!$AB:$AB,структура!$W:$W,$I187)*SUMIFS(185:185,$1:$1,AR$1+INT(-SUMIFS(структура!$AC:$AC,структура!$W:$W,$I187))))</f>
        <v>0</v>
      </c>
      <c r="AS187" s="226">
        <f>IF(AS$7="",0,IF(AS$1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S$1+INT(-SUMIFS(структура!$AC:$AC,структура!$W:$W,$I187))+1)+(INT(-SUMIFS(структура!$AC:$AC,структура!$W:$W,$I187))+1+SUMIFS(структура!$AC:$AC,структура!$W:$W,$I187))*SUMIFS(структура!$AB:$AB,структура!$W:$W,$I187)*SUMIFS(185:185,$1:$1,AS$1+INT(-SUMIFS(структура!$AC:$AC,структура!$W:$W,$I187))))</f>
        <v>0</v>
      </c>
      <c r="AT187" s="226">
        <f>IF(AT$7="",0,IF(AT$1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T$1+INT(-SUMIFS(структура!$AC:$AC,структура!$W:$W,$I187))+1)+(INT(-SUMIFS(структура!$AC:$AC,структура!$W:$W,$I187))+1+SUMIFS(структура!$AC:$AC,структура!$W:$W,$I187))*SUMIFS(структура!$AB:$AB,структура!$W:$W,$I187)*SUMIFS(185:185,$1:$1,AT$1+INT(-SUMIFS(структура!$AC:$AC,структура!$W:$W,$I187))))</f>
        <v>0</v>
      </c>
      <c r="AU187" s="226">
        <f>IF(AU$7="",0,IF(AU$1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U$1+INT(-SUMIFS(структура!$AC:$AC,структура!$W:$W,$I187))+1)+(INT(-SUMIFS(структура!$AC:$AC,структура!$W:$W,$I187))+1+SUMIFS(структура!$AC:$AC,структура!$W:$W,$I187))*SUMIFS(структура!$AB:$AB,структура!$W:$W,$I187)*SUMIFS(185:185,$1:$1,AU$1+INT(-SUMIFS(структура!$AC:$AC,структура!$W:$W,$I187))))</f>
        <v>0</v>
      </c>
      <c r="AV187" s="94"/>
      <c r="AW187" s="89"/>
    </row>
    <row r="188" spans="1:49" ht="3.9" customHeight="1" x14ac:dyDescent="0.25">
      <c r="A188" s="3"/>
      <c r="B188" s="3"/>
      <c r="C188" s="3"/>
      <c r="D188" s="3"/>
      <c r="E188" s="179" t="str">
        <f>E142</f>
        <v>Объект-2</v>
      </c>
      <c r="F188" s="3"/>
      <c r="G188" s="178" t="str">
        <f>G142</f>
        <v>Заказчик-2</v>
      </c>
      <c r="H188" s="3"/>
      <c r="I188" s="169" t="str">
        <f>I181</f>
        <v>Поставщик-9</v>
      </c>
      <c r="J188" s="3"/>
      <c r="K188" s="178" t="str">
        <f>K181</f>
        <v>Поставщик-9-Материал-4</v>
      </c>
      <c r="L188" s="3"/>
      <c r="M188" s="8"/>
      <c r="N188" s="258"/>
      <c r="O188" s="3"/>
      <c r="P188" s="191"/>
      <c r="Q188" s="3"/>
      <c r="R188" s="8"/>
      <c r="S188" s="3"/>
      <c r="T188" s="8"/>
      <c r="U188" s="3"/>
      <c r="V188" s="3"/>
      <c r="W188" s="49"/>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41"/>
      <c r="AW188" s="3"/>
    </row>
    <row r="189" spans="1:49" s="95" customFormat="1" x14ac:dyDescent="0.25">
      <c r="A189" s="89"/>
      <c r="B189" s="89"/>
      <c r="C189" s="89"/>
      <c r="D189" s="89"/>
      <c r="E189" s="179" t="str">
        <f>E142</f>
        <v>Объект-2</v>
      </c>
      <c r="F189" s="89"/>
      <c r="G189" s="178" t="str">
        <f>G142</f>
        <v>Заказчик-2</v>
      </c>
      <c r="H189" s="89"/>
      <c r="I189" s="173" t="s">
        <v>372</v>
      </c>
      <c r="J189" s="20" t="s">
        <v>5</v>
      </c>
      <c r="K189" s="173" t="s">
        <v>383</v>
      </c>
      <c r="L189" s="20" t="s">
        <v>5</v>
      </c>
      <c r="M189" s="183" t="str">
        <f>KPI!$E$202</f>
        <v>объем работ изготовления</v>
      </c>
      <c r="N189" s="258"/>
      <c r="O189" s="119" t="s">
        <v>1</v>
      </c>
      <c r="P189" s="182" t="s">
        <v>10</v>
      </c>
      <c r="Q189" s="89"/>
      <c r="R189" s="186">
        <f>SUMIFS($W189:$AV189,$W$2:$AV$2,R$2)</f>
        <v>0</v>
      </c>
      <c r="S189" s="89"/>
      <c r="T189" s="186">
        <f>SUMIFS($W189:$AV189,$W$2:$AV$2,T$2)</f>
        <v>0</v>
      </c>
      <c r="U189" s="89"/>
      <c r="V189" s="89"/>
      <c r="W189" s="119" t="s">
        <v>1</v>
      </c>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94"/>
      <c r="AW189" s="89"/>
    </row>
    <row r="190" spans="1:49" s="95" customFormat="1" x14ac:dyDescent="0.25">
      <c r="A190" s="89"/>
      <c r="B190" s="89"/>
      <c r="C190" s="89"/>
      <c r="D190" s="89"/>
      <c r="E190" s="179" t="str">
        <f>E142</f>
        <v>Объект-2</v>
      </c>
      <c r="F190" s="89"/>
      <c r="G190" s="178" t="str">
        <f>G142</f>
        <v>Заказчик-2</v>
      </c>
      <c r="H190" s="89"/>
      <c r="I190" s="181" t="str">
        <f>I189</f>
        <v>Подрядчик-2</v>
      </c>
      <c r="J190" s="4"/>
      <c r="K190" s="181" t="str">
        <f>K189</f>
        <v>Подрядчик-2-Изготовл-3</v>
      </c>
      <c r="L190" s="4"/>
      <c r="M190" s="184" t="str">
        <f>KPI!$E$203</f>
        <v>стоимость работ по изготовлению за ед.изм.</v>
      </c>
      <c r="N190" s="258"/>
      <c r="O190" s="89"/>
      <c r="P190" s="189" t="str">
        <f>IF(M190="","",INDEX(KPI!$H:$H,SUMIFS(KPI!$C:$C,KPI!$E:$E,M190)))</f>
        <v>руб.</v>
      </c>
      <c r="Q190" s="89"/>
      <c r="R190" s="187">
        <f>IF(R189=0,0,R191*1000/R189)</f>
        <v>0</v>
      </c>
      <c r="S190" s="89"/>
      <c r="T190" s="187">
        <f>IF(T189=0,0,T191*1000/T189)</f>
        <v>0</v>
      </c>
      <c r="U190" s="89"/>
      <c r="V190" s="89"/>
      <c r="W190" s="119" t="s">
        <v>1</v>
      </c>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94"/>
      <c r="AW190" s="89"/>
    </row>
    <row r="191" spans="1:49" s="5" customFormat="1" x14ac:dyDescent="0.25">
      <c r="A191" s="4"/>
      <c r="B191" s="4"/>
      <c r="C191" s="4"/>
      <c r="D191" s="4"/>
      <c r="E191" s="197" t="str">
        <f>E142</f>
        <v>Объект-2</v>
      </c>
      <c r="F191" s="4"/>
      <c r="G191" s="198" t="str">
        <f>G142</f>
        <v>Заказчик-2</v>
      </c>
      <c r="H191" s="4"/>
      <c r="I191" s="198" t="str">
        <f>I189</f>
        <v>Подрядчик-2</v>
      </c>
      <c r="J191" s="4"/>
      <c r="K191" s="198" t="str">
        <f>K189</f>
        <v>Подрядчик-2-Изготовл-3</v>
      </c>
      <c r="L191" s="4"/>
      <c r="M191" s="205" t="str">
        <f>KPI!$E$150</f>
        <v>изготовление</v>
      </c>
      <c r="N191" s="258" t="str">
        <f>структура!$AL$29</f>
        <v>с/с</v>
      </c>
      <c r="O191" s="4"/>
      <c r="P191" s="211" t="str">
        <f>IF(M191="","",INDEX(KPI!$H:$H,SUMIFS(KPI!$C:$C,KPI!$E:$E,M191)))</f>
        <v>тыс.руб.</v>
      </c>
      <c r="Q191" s="4"/>
      <c r="R191" s="188">
        <f>SUMIFS($W191:$AV191,$W$2:$AV$2,R$2)</f>
        <v>0</v>
      </c>
      <c r="S191" s="4"/>
      <c r="T191" s="188">
        <f>SUMIFS($W191:$AV191,$W$2:$AV$2,T$2)</f>
        <v>0</v>
      </c>
      <c r="U191" s="4"/>
      <c r="V191" s="4"/>
      <c r="W191" s="49"/>
      <c r="X191" s="207">
        <f>X189*X190/1000</f>
        <v>0</v>
      </c>
      <c r="Y191" s="207">
        <f>Y189*Y190/1000</f>
        <v>0</v>
      </c>
      <c r="Z191" s="207">
        <f t="shared" ref="Z191:AU191" si="212">Z189*Z190/1000</f>
        <v>0</v>
      </c>
      <c r="AA191" s="207">
        <f t="shared" si="212"/>
        <v>0</v>
      </c>
      <c r="AB191" s="207">
        <f t="shared" si="212"/>
        <v>0</v>
      </c>
      <c r="AC191" s="207">
        <f t="shared" si="212"/>
        <v>0</v>
      </c>
      <c r="AD191" s="207">
        <f t="shared" si="212"/>
        <v>0</v>
      </c>
      <c r="AE191" s="207">
        <f t="shared" si="212"/>
        <v>0</v>
      </c>
      <c r="AF191" s="207">
        <f t="shared" si="212"/>
        <v>0</v>
      </c>
      <c r="AG191" s="207">
        <f t="shared" si="212"/>
        <v>0</v>
      </c>
      <c r="AH191" s="207">
        <f t="shared" si="212"/>
        <v>0</v>
      </c>
      <c r="AI191" s="207">
        <f t="shared" si="212"/>
        <v>0</v>
      </c>
      <c r="AJ191" s="207">
        <f t="shared" si="212"/>
        <v>0</v>
      </c>
      <c r="AK191" s="207">
        <f t="shared" si="212"/>
        <v>0</v>
      </c>
      <c r="AL191" s="207">
        <f t="shared" si="212"/>
        <v>0</v>
      </c>
      <c r="AM191" s="207">
        <f t="shared" si="212"/>
        <v>0</v>
      </c>
      <c r="AN191" s="207">
        <f t="shared" si="212"/>
        <v>0</v>
      </c>
      <c r="AO191" s="207">
        <f t="shared" si="212"/>
        <v>0</v>
      </c>
      <c r="AP191" s="207">
        <f t="shared" si="212"/>
        <v>0</v>
      </c>
      <c r="AQ191" s="207">
        <f t="shared" si="212"/>
        <v>0</v>
      </c>
      <c r="AR191" s="207">
        <f t="shared" si="212"/>
        <v>0</v>
      </c>
      <c r="AS191" s="207">
        <f t="shared" si="212"/>
        <v>0</v>
      </c>
      <c r="AT191" s="207">
        <f t="shared" si="212"/>
        <v>0</v>
      </c>
      <c r="AU191" s="207">
        <f t="shared" si="212"/>
        <v>0</v>
      </c>
      <c r="AV191" s="43"/>
      <c r="AW191" s="4"/>
    </row>
    <row r="192" spans="1:49" s="95" customFormat="1" x14ac:dyDescent="0.25">
      <c r="A192" s="89"/>
      <c r="B192" s="89"/>
      <c r="C192" s="89"/>
      <c r="D192" s="89"/>
      <c r="E192" s="179" t="str">
        <f>E142</f>
        <v>Объект-2</v>
      </c>
      <c r="F192" s="89"/>
      <c r="G192" s="178" t="str">
        <f>G142</f>
        <v>Заказчик-2</v>
      </c>
      <c r="H192" s="89"/>
      <c r="I192" s="181" t="str">
        <f>I189</f>
        <v>Подрядчик-2</v>
      </c>
      <c r="J192" s="4"/>
      <c r="K192" s="181" t="str">
        <f>K189</f>
        <v>Подрядчик-2-Изготовл-3</v>
      </c>
      <c r="L192" s="4"/>
      <c r="M192" s="202" t="str">
        <f>KPI!$E$33</f>
        <v>оборачив-ть изготовления в себестоимости</v>
      </c>
      <c r="N192" s="259"/>
      <c r="O192" s="22" t="s">
        <v>1</v>
      </c>
      <c r="P192" s="79">
        <v>1.2</v>
      </c>
      <c r="Q192" s="203"/>
      <c r="R192" s="204" t="str">
        <f>IF(M192="","",INDEX(KPI!$H:$H,SUMIFS(KPI!$C:$C,KPI!$E:$E,M192)))</f>
        <v>мес</v>
      </c>
      <c r="S192" s="203"/>
      <c r="T192" s="204"/>
      <c r="U192" s="203"/>
      <c r="V192" s="203"/>
      <c r="W192" s="116"/>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94"/>
      <c r="AW192" s="89"/>
    </row>
    <row r="193" spans="1:49" s="5" customFormat="1" x14ac:dyDescent="0.25">
      <c r="A193" s="4"/>
      <c r="B193" s="4"/>
      <c r="C193" s="4"/>
      <c r="D193" s="4"/>
      <c r="E193" s="197" t="str">
        <f>E142</f>
        <v>Объект-2</v>
      </c>
      <c r="F193" s="4"/>
      <c r="G193" s="198" t="str">
        <f>G142</f>
        <v>Заказчик-2</v>
      </c>
      <c r="H193" s="4"/>
      <c r="I193" s="198" t="str">
        <f>I189</f>
        <v>Подрядчик-2</v>
      </c>
      <c r="J193" s="4"/>
      <c r="K193" s="198" t="str">
        <f>K189</f>
        <v>Подрядчик-2-Изготовл-3</v>
      </c>
      <c r="L193" s="4"/>
      <c r="M193" s="208" t="str">
        <f>KPI!$E$34</f>
        <v>расходы изготовления</v>
      </c>
      <c r="N193" s="259" t="str">
        <f>структура!$AL$15</f>
        <v>НДС(-)</v>
      </c>
      <c r="O193" s="209"/>
      <c r="P193" s="210" t="str">
        <f>IF(M193="","",INDEX(KPI!$H:$H,SUMIFS(KPI!$C:$C,KPI!$E:$E,M193)))</f>
        <v>тыс.руб.</v>
      </c>
      <c r="Q193" s="209"/>
      <c r="R193" s="123">
        <f>SUMIFS($W193:$AV193,$W$2:$AV$2,R$2)</f>
        <v>0</v>
      </c>
      <c r="S193" s="209"/>
      <c r="T193" s="123">
        <f>SUMIFS($W193:$AV193,$W$2:$AV$2,T$2)</f>
        <v>0</v>
      </c>
      <c r="U193" s="209"/>
      <c r="V193" s="209"/>
      <c r="W193" s="49"/>
      <c r="X193" s="207">
        <f t="shared" ref="X193:AU193" si="213">IF(X$7="",0,IF(X$1=1,SUMIFS(191:191,$1:$1,"&gt;="&amp;1,$1:$1,"&lt;="&amp;INT($P192))+($P192-INT($P192))*SUMIFS(191:191,$1:$1,INT($P192)+1),0)+($P192-INT($P192))*SUMIFS(191:191,$1:$1,X$1+INT($P192)+1)+(INT($P192)+1-$P192)*SUMIFS(191:191,$1:$1,X$1+INT($P192)))</f>
        <v>0</v>
      </c>
      <c r="Y193" s="207">
        <f t="shared" si="213"/>
        <v>0</v>
      </c>
      <c r="Z193" s="207">
        <f t="shared" si="213"/>
        <v>0</v>
      </c>
      <c r="AA193" s="207">
        <f t="shared" si="213"/>
        <v>0</v>
      </c>
      <c r="AB193" s="207">
        <f t="shared" si="213"/>
        <v>0</v>
      </c>
      <c r="AC193" s="207">
        <f t="shared" si="213"/>
        <v>0</v>
      </c>
      <c r="AD193" s="207">
        <f t="shared" si="213"/>
        <v>0</v>
      </c>
      <c r="AE193" s="207">
        <f t="shared" si="213"/>
        <v>0</v>
      </c>
      <c r="AF193" s="207">
        <f t="shared" si="213"/>
        <v>0</v>
      </c>
      <c r="AG193" s="207">
        <f t="shared" si="213"/>
        <v>0</v>
      </c>
      <c r="AH193" s="207">
        <f t="shared" si="213"/>
        <v>0</v>
      </c>
      <c r="AI193" s="207">
        <f t="shared" si="213"/>
        <v>0</v>
      </c>
      <c r="AJ193" s="207">
        <f t="shared" si="213"/>
        <v>0</v>
      </c>
      <c r="AK193" s="207">
        <f t="shared" si="213"/>
        <v>0</v>
      </c>
      <c r="AL193" s="207">
        <f t="shared" si="213"/>
        <v>0</v>
      </c>
      <c r="AM193" s="207">
        <f t="shared" si="213"/>
        <v>0</v>
      </c>
      <c r="AN193" s="207">
        <f t="shared" si="213"/>
        <v>0</v>
      </c>
      <c r="AO193" s="207">
        <f t="shared" si="213"/>
        <v>0</v>
      </c>
      <c r="AP193" s="207">
        <f t="shared" si="213"/>
        <v>0</v>
      </c>
      <c r="AQ193" s="207">
        <f t="shared" si="213"/>
        <v>0</v>
      </c>
      <c r="AR193" s="207">
        <f t="shared" si="213"/>
        <v>0</v>
      </c>
      <c r="AS193" s="207">
        <f t="shared" si="213"/>
        <v>0</v>
      </c>
      <c r="AT193" s="207">
        <f t="shared" si="213"/>
        <v>0</v>
      </c>
      <c r="AU193" s="207">
        <f t="shared" si="213"/>
        <v>0</v>
      </c>
      <c r="AV193" s="43"/>
      <c r="AW193" s="4"/>
    </row>
    <row r="194" spans="1:49" s="95" customFormat="1" x14ac:dyDescent="0.25">
      <c r="A194" s="89"/>
      <c r="B194" s="89"/>
      <c r="C194" s="89"/>
      <c r="D194" s="89"/>
      <c r="E194" s="194" t="str">
        <f>E142</f>
        <v>Объект-2</v>
      </c>
      <c r="F194" s="89"/>
      <c r="G194" s="195" t="str">
        <f>G142</f>
        <v>Заказчик-2</v>
      </c>
      <c r="H194" s="89"/>
      <c r="I194" s="195" t="str">
        <f>I189</f>
        <v>Подрядчик-2</v>
      </c>
      <c r="J194" s="89"/>
      <c r="K194" s="195" t="str">
        <f>K189</f>
        <v>Подрядчик-2-Изготовл-3</v>
      </c>
      <c r="L194" s="89"/>
      <c r="M194" s="221" t="str">
        <f>KPI!$E$52</f>
        <v>отток ДС на авансы подрядчикам по изготовл-ю</v>
      </c>
      <c r="N194" s="259"/>
      <c r="O194" s="203"/>
      <c r="P194" s="222" t="str">
        <f>IF(M194="","",INDEX(KPI!$H:$H,SUMIFS(KPI!$C:$C,KPI!$E:$E,M194)))</f>
        <v>тыс.руб.</v>
      </c>
      <c r="Q194" s="203"/>
      <c r="R194" s="223">
        <f>SUMIFS($W194:$AV194,$W$2:$AV$2,R$2)</f>
        <v>0</v>
      </c>
      <c r="S194" s="203"/>
      <c r="T194" s="223">
        <f>SUMIFS($W194:$AV194,$W$2:$AV$2,T$2)</f>
        <v>0</v>
      </c>
      <c r="U194" s="203"/>
      <c r="V194" s="203"/>
      <c r="W194" s="116"/>
      <c r="X194" s="225">
        <f>IF(X$7="",0,IF(X$1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X$1+INT(SUMIFS(структура!$AA:$AA,структура!$W:$W,$I194))+1)+(INT(SUMIFS(структура!$AA:$AA,структура!$W:$W,$I194))+1-SUMIFS(структура!$AA:$AA,структура!$W:$W,$I194))*SUMIFS(структура!$Z:$Z,структура!$W:$W,$I194)*SUMIFS(193:193,$1:$1,X$1+INT(SUMIFS(структура!$AA:$AA,структура!$W:$W,$I194))))</f>
        <v>0</v>
      </c>
      <c r="Y194" s="225">
        <f>IF(Y$7="",0,IF(Y$1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Y$1+INT(SUMIFS(структура!$AA:$AA,структура!$W:$W,$I194))+1)+(INT(SUMIFS(структура!$AA:$AA,структура!$W:$W,$I194))+1-SUMIFS(структура!$AA:$AA,структура!$W:$W,$I194))*SUMIFS(структура!$Z:$Z,структура!$W:$W,$I194)*SUMIFS(193:193,$1:$1,Y$1+INT(SUMIFS(структура!$AA:$AA,структура!$W:$W,$I194))))</f>
        <v>0</v>
      </c>
      <c r="Z194" s="225">
        <f>IF(Z$7="",0,IF(Z$1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Z$1+INT(SUMIFS(структура!$AA:$AA,структура!$W:$W,$I194))+1)+(INT(SUMIFS(структура!$AA:$AA,структура!$W:$W,$I194))+1-SUMIFS(структура!$AA:$AA,структура!$W:$W,$I194))*SUMIFS(структура!$Z:$Z,структура!$W:$W,$I194)*SUMIFS(193:193,$1:$1,Z$1+INT(SUMIFS(структура!$AA:$AA,структура!$W:$W,$I194))))</f>
        <v>0</v>
      </c>
      <c r="AA194" s="225">
        <f>IF(AA$7="",0,IF(AA$1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A$1+INT(SUMIFS(структура!$AA:$AA,структура!$W:$W,$I194))+1)+(INT(SUMIFS(структура!$AA:$AA,структура!$W:$W,$I194))+1-SUMIFS(структура!$AA:$AA,структура!$W:$W,$I194))*SUMIFS(структура!$Z:$Z,структура!$W:$W,$I194)*SUMIFS(193:193,$1:$1,AA$1+INT(SUMIFS(структура!$AA:$AA,структура!$W:$W,$I194))))</f>
        <v>0</v>
      </c>
      <c r="AB194" s="225">
        <f>IF(AB$7="",0,IF(AB$1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B$1+INT(SUMIFS(структура!$AA:$AA,структура!$W:$W,$I194))+1)+(INT(SUMIFS(структура!$AA:$AA,структура!$W:$W,$I194))+1-SUMIFS(структура!$AA:$AA,структура!$W:$W,$I194))*SUMIFS(структура!$Z:$Z,структура!$W:$W,$I194)*SUMIFS(193:193,$1:$1,AB$1+INT(SUMIFS(структура!$AA:$AA,структура!$W:$W,$I194))))</f>
        <v>0</v>
      </c>
      <c r="AC194" s="225">
        <f>IF(AC$7="",0,IF(AC$1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C$1+INT(SUMIFS(структура!$AA:$AA,структура!$W:$W,$I194))+1)+(INT(SUMIFS(структура!$AA:$AA,структура!$W:$W,$I194))+1-SUMIFS(структура!$AA:$AA,структура!$W:$W,$I194))*SUMIFS(структура!$Z:$Z,структура!$W:$W,$I194)*SUMIFS(193:193,$1:$1,AC$1+INT(SUMIFS(структура!$AA:$AA,структура!$W:$W,$I194))))</f>
        <v>0</v>
      </c>
      <c r="AD194" s="225">
        <f>IF(AD$7="",0,IF(AD$1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D$1+INT(SUMIFS(структура!$AA:$AA,структура!$W:$W,$I194))+1)+(INT(SUMIFS(структура!$AA:$AA,структура!$W:$W,$I194))+1-SUMIFS(структура!$AA:$AA,структура!$W:$W,$I194))*SUMIFS(структура!$Z:$Z,структура!$W:$W,$I194)*SUMIFS(193:193,$1:$1,AD$1+INT(SUMIFS(структура!$AA:$AA,структура!$W:$W,$I194))))</f>
        <v>0</v>
      </c>
      <c r="AE194" s="225">
        <f>IF(AE$7="",0,IF(AE$1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E$1+INT(SUMIFS(структура!$AA:$AA,структура!$W:$W,$I194))+1)+(INT(SUMIFS(структура!$AA:$AA,структура!$W:$W,$I194))+1-SUMIFS(структура!$AA:$AA,структура!$W:$W,$I194))*SUMIFS(структура!$Z:$Z,структура!$W:$W,$I194)*SUMIFS(193:193,$1:$1,AE$1+INT(SUMIFS(структура!$AA:$AA,структура!$W:$W,$I194))))</f>
        <v>0</v>
      </c>
      <c r="AF194" s="225">
        <f>IF(AF$7="",0,IF(AF$1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F$1+INT(SUMIFS(структура!$AA:$AA,структура!$W:$W,$I194))+1)+(INT(SUMIFS(структура!$AA:$AA,структура!$W:$W,$I194))+1-SUMIFS(структура!$AA:$AA,структура!$W:$W,$I194))*SUMIFS(структура!$Z:$Z,структура!$W:$W,$I194)*SUMIFS(193:193,$1:$1,AF$1+INT(SUMIFS(структура!$AA:$AA,структура!$W:$W,$I194))))</f>
        <v>0</v>
      </c>
      <c r="AG194" s="225">
        <f>IF(AG$7="",0,IF(AG$1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G$1+INT(SUMIFS(структура!$AA:$AA,структура!$W:$W,$I194))+1)+(INT(SUMIFS(структура!$AA:$AA,структура!$W:$W,$I194))+1-SUMIFS(структура!$AA:$AA,структура!$W:$W,$I194))*SUMIFS(структура!$Z:$Z,структура!$W:$W,$I194)*SUMIFS(193:193,$1:$1,AG$1+INT(SUMIFS(структура!$AA:$AA,структура!$W:$W,$I194))))</f>
        <v>0</v>
      </c>
      <c r="AH194" s="225">
        <f>IF(AH$7="",0,IF(AH$1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H$1+INT(SUMIFS(структура!$AA:$AA,структура!$W:$W,$I194))+1)+(INT(SUMIFS(структура!$AA:$AA,структура!$W:$W,$I194))+1-SUMIFS(структура!$AA:$AA,структура!$W:$W,$I194))*SUMIFS(структура!$Z:$Z,структура!$W:$W,$I194)*SUMIFS(193:193,$1:$1,AH$1+INT(SUMIFS(структура!$AA:$AA,структура!$W:$W,$I194))))</f>
        <v>0</v>
      </c>
      <c r="AI194" s="225">
        <f>IF(AI$7="",0,IF(AI$1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I$1+INT(SUMIFS(структура!$AA:$AA,структура!$W:$W,$I194))+1)+(INT(SUMIFS(структура!$AA:$AA,структура!$W:$W,$I194))+1-SUMIFS(структура!$AA:$AA,структура!$W:$W,$I194))*SUMIFS(структура!$Z:$Z,структура!$W:$W,$I194)*SUMIFS(193:193,$1:$1,AI$1+INT(SUMIFS(структура!$AA:$AA,структура!$W:$W,$I194))))</f>
        <v>0</v>
      </c>
      <c r="AJ194" s="225">
        <f>IF(AJ$7="",0,IF(AJ$1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J$1+INT(SUMIFS(структура!$AA:$AA,структура!$W:$W,$I194))+1)+(INT(SUMIFS(структура!$AA:$AA,структура!$W:$W,$I194))+1-SUMIFS(структура!$AA:$AA,структура!$W:$W,$I194))*SUMIFS(структура!$Z:$Z,структура!$W:$W,$I194)*SUMIFS(193:193,$1:$1,AJ$1+INT(SUMIFS(структура!$AA:$AA,структура!$W:$W,$I194))))</f>
        <v>0</v>
      </c>
      <c r="AK194" s="225">
        <f>IF(AK$7="",0,IF(AK$1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K$1+INT(SUMIFS(структура!$AA:$AA,структура!$W:$W,$I194))+1)+(INT(SUMIFS(структура!$AA:$AA,структура!$W:$W,$I194))+1-SUMIFS(структура!$AA:$AA,структура!$W:$W,$I194))*SUMIFS(структура!$Z:$Z,структура!$W:$W,$I194)*SUMIFS(193:193,$1:$1,AK$1+INT(SUMIFS(структура!$AA:$AA,структура!$W:$W,$I194))))</f>
        <v>0</v>
      </c>
      <c r="AL194" s="225">
        <f>IF(AL$7="",0,IF(AL$1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L$1+INT(SUMIFS(структура!$AA:$AA,структура!$W:$W,$I194))+1)+(INT(SUMIFS(структура!$AA:$AA,структура!$W:$W,$I194))+1-SUMIFS(структура!$AA:$AA,структура!$W:$W,$I194))*SUMIFS(структура!$Z:$Z,структура!$W:$W,$I194)*SUMIFS(193:193,$1:$1,AL$1+INT(SUMIFS(структура!$AA:$AA,структура!$W:$W,$I194))))</f>
        <v>0</v>
      </c>
      <c r="AM194" s="225">
        <f>IF(AM$7="",0,IF(AM$1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M$1+INT(SUMIFS(структура!$AA:$AA,структура!$W:$W,$I194))+1)+(INT(SUMIFS(структура!$AA:$AA,структура!$W:$W,$I194))+1-SUMIFS(структура!$AA:$AA,структура!$W:$W,$I194))*SUMIFS(структура!$Z:$Z,структура!$W:$W,$I194)*SUMIFS(193:193,$1:$1,AM$1+INT(SUMIFS(структура!$AA:$AA,структура!$W:$W,$I194))))</f>
        <v>0</v>
      </c>
      <c r="AN194" s="225">
        <f>IF(AN$7="",0,IF(AN$1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N$1+INT(SUMIFS(структура!$AA:$AA,структура!$W:$W,$I194))+1)+(INT(SUMIFS(структура!$AA:$AA,структура!$W:$W,$I194))+1-SUMIFS(структура!$AA:$AA,структура!$W:$W,$I194))*SUMIFS(структура!$Z:$Z,структура!$W:$W,$I194)*SUMIFS(193:193,$1:$1,AN$1+INT(SUMIFS(структура!$AA:$AA,структура!$W:$W,$I194))))</f>
        <v>0</v>
      </c>
      <c r="AO194" s="225">
        <f>IF(AO$7="",0,IF(AO$1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O$1+INT(SUMIFS(структура!$AA:$AA,структура!$W:$W,$I194))+1)+(INT(SUMIFS(структура!$AA:$AA,структура!$W:$W,$I194))+1-SUMIFS(структура!$AA:$AA,структура!$W:$W,$I194))*SUMIFS(структура!$Z:$Z,структура!$W:$W,$I194)*SUMIFS(193:193,$1:$1,AO$1+INT(SUMIFS(структура!$AA:$AA,структура!$W:$W,$I194))))</f>
        <v>0</v>
      </c>
      <c r="AP194" s="225">
        <f>IF(AP$7="",0,IF(AP$1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P$1+INT(SUMIFS(структура!$AA:$AA,структура!$W:$W,$I194))+1)+(INT(SUMIFS(структура!$AA:$AA,структура!$W:$W,$I194))+1-SUMIFS(структура!$AA:$AA,структура!$W:$W,$I194))*SUMIFS(структура!$Z:$Z,структура!$W:$W,$I194)*SUMIFS(193:193,$1:$1,AP$1+INT(SUMIFS(структура!$AA:$AA,структура!$W:$W,$I194))))</f>
        <v>0</v>
      </c>
      <c r="AQ194" s="225">
        <f>IF(AQ$7="",0,IF(AQ$1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Q$1+INT(SUMIFS(структура!$AA:$AA,структура!$W:$W,$I194))+1)+(INT(SUMIFS(структура!$AA:$AA,структура!$W:$W,$I194))+1-SUMIFS(структура!$AA:$AA,структура!$W:$W,$I194))*SUMIFS(структура!$Z:$Z,структура!$W:$W,$I194)*SUMIFS(193:193,$1:$1,AQ$1+INT(SUMIFS(структура!$AA:$AA,структура!$W:$W,$I194))))</f>
        <v>0</v>
      </c>
      <c r="AR194" s="225">
        <f>IF(AR$7="",0,IF(AR$1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R$1+INT(SUMIFS(структура!$AA:$AA,структура!$W:$W,$I194))+1)+(INT(SUMIFS(структура!$AA:$AA,структура!$W:$W,$I194))+1-SUMIFS(структура!$AA:$AA,структура!$W:$W,$I194))*SUMIFS(структура!$Z:$Z,структура!$W:$W,$I194)*SUMIFS(193:193,$1:$1,AR$1+INT(SUMIFS(структура!$AA:$AA,структура!$W:$W,$I194))))</f>
        <v>0</v>
      </c>
      <c r="AS194" s="225">
        <f>IF(AS$7="",0,IF(AS$1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S$1+INT(SUMIFS(структура!$AA:$AA,структура!$W:$W,$I194))+1)+(INT(SUMIFS(структура!$AA:$AA,структура!$W:$W,$I194))+1-SUMIFS(структура!$AA:$AA,структура!$W:$W,$I194))*SUMIFS(структура!$Z:$Z,структура!$W:$W,$I194)*SUMIFS(193:193,$1:$1,AS$1+INT(SUMIFS(структура!$AA:$AA,структура!$W:$W,$I194))))</f>
        <v>0</v>
      </c>
      <c r="AT194" s="225">
        <f>IF(AT$7="",0,IF(AT$1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T$1+INT(SUMIFS(структура!$AA:$AA,структура!$W:$W,$I194))+1)+(INT(SUMIFS(структура!$AA:$AA,структура!$W:$W,$I194))+1-SUMIFS(структура!$AA:$AA,структура!$W:$W,$I194))*SUMIFS(структура!$Z:$Z,структура!$W:$W,$I194)*SUMIFS(193:193,$1:$1,AT$1+INT(SUMIFS(структура!$AA:$AA,структура!$W:$W,$I194))))</f>
        <v>0</v>
      </c>
      <c r="AU194" s="225">
        <f>IF(AU$7="",0,IF(AU$1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U$1+INT(SUMIFS(структура!$AA:$AA,структура!$W:$W,$I194))+1)+(INT(SUMIFS(структура!$AA:$AA,структура!$W:$W,$I194))+1-SUMIFS(структура!$AA:$AA,структура!$W:$W,$I194))*SUMIFS(структура!$Z:$Z,структура!$W:$W,$I194)*SUMIFS(193:193,$1:$1,AU$1+INT(SUMIFS(структура!$AA:$AA,структура!$W:$W,$I194))))</f>
        <v>0</v>
      </c>
      <c r="AV194" s="94"/>
      <c r="AW194" s="89"/>
    </row>
    <row r="195" spans="1:49" s="95" customFormat="1" x14ac:dyDescent="0.25">
      <c r="A195" s="89"/>
      <c r="B195" s="89"/>
      <c r="C195" s="89"/>
      <c r="D195" s="89"/>
      <c r="E195" s="194" t="str">
        <f>E142</f>
        <v>Объект-2</v>
      </c>
      <c r="F195" s="89"/>
      <c r="G195" s="195" t="str">
        <f>G142</f>
        <v>Заказчик-2</v>
      </c>
      <c r="H195" s="89"/>
      <c r="I195" s="195" t="str">
        <f>I189</f>
        <v>Подрядчик-2</v>
      </c>
      <c r="J195" s="89"/>
      <c r="K195" s="195" t="str">
        <f>K189</f>
        <v>Подрядчик-2-Изготовл-3</v>
      </c>
      <c r="L195" s="89"/>
      <c r="M195" s="185" t="str">
        <f>KPI!$E$56</f>
        <v>отток ДС на расчет с подрядчиками по изготовл.</v>
      </c>
      <c r="N195" s="259"/>
      <c r="O195" s="203"/>
      <c r="P195" s="190" t="str">
        <f>IF(M195="","",INDEX(KPI!$H:$H,SUMIFS(KPI!$C:$C,KPI!$E:$E,M195)))</f>
        <v>тыс.руб.</v>
      </c>
      <c r="Q195" s="203"/>
      <c r="R195" s="224">
        <f>SUMIFS($W195:$AV195,$W$2:$AV$2,R$2)</f>
        <v>0</v>
      </c>
      <c r="S195" s="203"/>
      <c r="T195" s="224">
        <f>SUMIFS($W195:$AV195,$W$2:$AV$2,T$2)</f>
        <v>0</v>
      </c>
      <c r="U195" s="203"/>
      <c r="V195" s="203"/>
      <c r="W195" s="116"/>
      <c r="X195" s="226">
        <f>IF(X$7="",0,IF(X$1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X$1+INT(-SUMIFS(структура!$AC:$AC,структура!$W:$W,$I195))+1)+(INT(-SUMIFS(структура!$AC:$AC,структура!$W:$W,$I195))+1+SUMIFS(структура!$AC:$AC,структура!$W:$W,$I195))*SUMIFS(структура!$AB:$AB,структура!$W:$W,$I195)*SUMIFS(193:193,$1:$1,X$1+INT(-SUMIFS(структура!$AC:$AC,структура!$W:$W,$I195))))</f>
        <v>0</v>
      </c>
      <c r="Y195" s="226">
        <f>IF(Y$7="",0,IF(Y$1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Y$1+INT(-SUMIFS(структура!$AC:$AC,структура!$W:$W,$I195))+1)+(INT(-SUMIFS(структура!$AC:$AC,структура!$W:$W,$I195))+1+SUMIFS(структура!$AC:$AC,структура!$W:$W,$I195))*SUMIFS(структура!$AB:$AB,структура!$W:$W,$I195)*SUMIFS(193:193,$1:$1,Y$1+INT(-SUMIFS(структура!$AC:$AC,структура!$W:$W,$I195))))</f>
        <v>0</v>
      </c>
      <c r="Z195" s="226">
        <f>IF(Z$7="",0,IF(Z$1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Z$1+INT(-SUMIFS(структура!$AC:$AC,структура!$W:$W,$I195))+1)+(INT(-SUMIFS(структура!$AC:$AC,структура!$W:$W,$I195))+1+SUMIFS(структура!$AC:$AC,структура!$W:$W,$I195))*SUMIFS(структура!$AB:$AB,структура!$W:$W,$I195)*SUMIFS(193:193,$1:$1,Z$1+INT(-SUMIFS(структура!$AC:$AC,структура!$W:$W,$I195))))</f>
        <v>0</v>
      </c>
      <c r="AA195" s="226">
        <f>IF(AA$7="",0,IF(AA$1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A$1+INT(-SUMIFS(структура!$AC:$AC,структура!$W:$W,$I195))+1)+(INT(-SUMIFS(структура!$AC:$AC,структура!$W:$W,$I195))+1+SUMIFS(структура!$AC:$AC,структура!$W:$W,$I195))*SUMIFS(структура!$AB:$AB,структура!$W:$W,$I195)*SUMIFS(193:193,$1:$1,AA$1+INT(-SUMIFS(структура!$AC:$AC,структура!$W:$W,$I195))))</f>
        <v>0</v>
      </c>
      <c r="AB195" s="226">
        <f>IF(AB$7="",0,IF(AB$1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B$1+INT(-SUMIFS(структура!$AC:$AC,структура!$W:$W,$I195))+1)+(INT(-SUMIFS(структура!$AC:$AC,структура!$W:$W,$I195))+1+SUMIFS(структура!$AC:$AC,структура!$W:$W,$I195))*SUMIFS(структура!$AB:$AB,структура!$W:$W,$I195)*SUMIFS(193:193,$1:$1,AB$1+INT(-SUMIFS(структура!$AC:$AC,структура!$W:$W,$I195))))</f>
        <v>0</v>
      </c>
      <c r="AC195" s="226">
        <f>IF(AC$7="",0,IF(AC$1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C$1+INT(-SUMIFS(структура!$AC:$AC,структура!$W:$W,$I195))+1)+(INT(-SUMIFS(структура!$AC:$AC,структура!$W:$W,$I195))+1+SUMIFS(структура!$AC:$AC,структура!$W:$W,$I195))*SUMIFS(структура!$AB:$AB,структура!$W:$W,$I195)*SUMIFS(193:193,$1:$1,AC$1+INT(-SUMIFS(структура!$AC:$AC,структура!$W:$W,$I195))))</f>
        <v>0</v>
      </c>
      <c r="AD195" s="226">
        <f>IF(AD$7="",0,IF(AD$1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D$1+INT(-SUMIFS(структура!$AC:$AC,структура!$W:$W,$I195))+1)+(INT(-SUMIFS(структура!$AC:$AC,структура!$W:$W,$I195))+1+SUMIFS(структура!$AC:$AC,структура!$W:$W,$I195))*SUMIFS(структура!$AB:$AB,структура!$W:$W,$I195)*SUMIFS(193:193,$1:$1,AD$1+INT(-SUMIFS(структура!$AC:$AC,структура!$W:$W,$I195))))</f>
        <v>0</v>
      </c>
      <c r="AE195" s="226">
        <f>IF(AE$7="",0,IF(AE$1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E$1+INT(-SUMIFS(структура!$AC:$AC,структура!$W:$W,$I195))+1)+(INT(-SUMIFS(структура!$AC:$AC,структура!$W:$W,$I195))+1+SUMIFS(структура!$AC:$AC,структура!$W:$W,$I195))*SUMIFS(структура!$AB:$AB,структура!$W:$W,$I195)*SUMIFS(193:193,$1:$1,AE$1+INT(-SUMIFS(структура!$AC:$AC,структура!$W:$W,$I195))))</f>
        <v>0</v>
      </c>
      <c r="AF195" s="226">
        <f>IF(AF$7="",0,IF(AF$1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F$1+INT(-SUMIFS(структура!$AC:$AC,структура!$W:$W,$I195))+1)+(INT(-SUMIFS(структура!$AC:$AC,структура!$W:$W,$I195))+1+SUMIFS(структура!$AC:$AC,структура!$W:$W,$I195))*SUMIFS(структура!$AB:$AB,структура!$W:$W,$I195)*SUMIFS(193:193,$1:$1,AF$1+INT(-SUMIFS(структура!$AC:$AC,структура!$W:$W,$I195))))</f>
        <v>0</v>
      </c>
      <c r="AG195" s="226">
        <f>IF(AG$7="",0,IF(AG$1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G$1+INT(-SUMIFS(структура!$AC:$AC,структура!$W:$W,$I195))+1)+(INT(-SUMIFS(структура!$AC:$AC,структура!$W:$W,$I195))+1+SUMIFS(структура!$AC:$AC,структура!$W:$W,$I195))*SUMIFS(структура!$AB:$AB,структура!$W:$W,$I195)*SUMIFS(193:193,$1:$1,AG$1+INT(-SUMIFS(структура!$AC:$AC,структура!$W:$W,$I195))))</f>
        <v>0</v>
      </c>
      <c r="AH195" s="226">
        <f>IF(AH$7="",0,IF(AH$1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H$1+INT(-SUMIFS(структура!$AC:$AC,структура!$W:$W,$I195))+1)+(INT(-SUMIFS(структура!$AC:$AC,структура!$W:$W,$I195))+1+SUMIFS(структура!$AC:$AC,структура!$W:$W,$I195))*SUMIFS(структура!$AB:$AB,структура!$W:$W,$I195)*SUMIFS(193:193,$1:$1,AH$1+INT(-SUMIFS(структура!$AC:$AC,структура!$W:$W,$I195))))</f>
        <v>0</v>
      </c>
      <c r="AI195" s="226">
        <f>IF(AI$7="",0,IF(AI$1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I$1+INT(-SUMIFS(структура!$AC:$AC,структура!$W:$W,$I195))+1)+(INT(-SUMIFS(структура!$AC:$AC,структура!$W:$W,$I195))+1+SUMIFS(структура!$AC:$AC,структура!$W:$W,$I195))*SUMIFS(структура!$AB:$AB,структура!$W:$W,$I195)*SUMIFS(193:193,$1:$1,AI$1+INT(-SUMIFS(структура!$AC:$AC,структура!$W:$W,$I195))))</f>
        <v>0</v>
      </c>
      <c r="AJ195" s="226">
        <f>IF(AJ$7="",0,IF(AJ$1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J$1+INT(-SUMIFS(структура!$AC:$AC,структура!$W:$W,$I195))+1)+(INT(-SUMIFS(структура!$AC:$AC,структура!$W:$W,$I195))+1+SUMIFS(структура!$AC:$AC,структура!$W:$W,$I195))*SUMIFS(структура!$AB:$AB,структура!$W:$W,$I195)*SUMIFS(193:193,$1:$1,AJ$1+INT(-SUMIFS(структура!$AC:$AC,структура!$W:$W,$I195))))</f>
        <v>0</v>
      </c>
      <c r="AK195" s="226">
        <f>IF(AK$7="",0,IF(AK$1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K$1+INT(-SUMIFS(структура!$AC:$AC,структура!$W:$W,$I195))+1)+(INT(-SUMIFS(структура!$AC:$AC,структура!$W:$W,$I195))+1+SUMIFS(структура!$AC:$AC,структура!$W:$W,$I195))*SUMIFS(структура!$AB:$AB,структура!$W:$W,$I195)*SUMIFS(193:193,$1:$1,AK$1+INT(-SUMIFS(структура!$AC:$AC,структура!$W:$W,$I195))))</f>
        <v>0</v>
      </c>
      <c r="AL195" s="226">
        <f>IF(AL$7="",0,IF(AL$1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L$1+INT(-SUMIFS(структура!$AC:$AC,структура!$W:$W,$I195))+1)+(INT(-SUMIFS(структура!$AC:$AC,структура!$W:$W,$I195))+1+SUMIFS(структура!$AC:$AC,структура!$W:$W,$I195))*SUMIFS(структура!$AB:$AB,структура!$W:$W,$I195)*SUMIFS(193:193,$1:$1,AL$1+INT(-SUMIFS(структура!$AC:$AC,структура!$W:$W,$I195))))</f>
        <v>0</v>
      </c>
      <c r="AM195" s="226">
        <f>IF(AM$7="",0,IF(AM$1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M$1+INT(-SUMIFS(структура!$AC:$AC,структура!$W:$W,$I195))+1)+(INT(-SUMIFS(структура!$AC:$AC,структура!$W:$W,$I195))+1+SUMIFS(структура!$AC:$AC,структура!$W:$W,$I195))*SUMIFS(структура!$AB:$AB,структура!$W:$W,$I195)*SUMIFS(193:193,$1:$1,AM$1+INT(-SUMIFS(структура!$AC:$AC,структура!$W:$W,$I195))))</f>
        <v>0</v>
      </c>
      <c r="AN195" s="226">
        <f>IF(AN$7="",0,IF(AN$1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N$1+INT(-SUMIFS(структура!$AC:$AC,структура!$W:$W,$I195))+1)+(INT(-SUMIFS(структура!$AC:$AC,структура!$W:$W,$I195))+1+SUMIFS(структура!$AC:$AC,структура!$W:$W,$I195))*SUMIFS(структура!$AB:$AB,структура!$W:$W,$I195)*SUMIFS(193:193,$1:$1,AN$1+INT(-SUMIFS(структура!$AC:$AC,структура!$W:$W,$I195))))</f>
        <v>0</v>
      </c>
      <c r="AO195" s="226">
        <f>IF(AO$7="",0,IF(AO$1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O$1+INT(-SUMIFS(структура!$AC:$AC,структура!$W:$W,$I195))+1)+(INT(-SUMIFS(структура!$AC:$AC,структура!$W:$W,$I195))+1+SUMIFS(структура!$AC:$AC,структура!$W:$W,$I195))*SUMIFS(структура!$AB:$AB,структура!$W:$W,$I195)*SUMIFS(193:193,$1:$1,AO$1+INT(-SUMIFS(структура!$AC:$AC,структура!$W:$W,$I195))))</f>
        <v>0</v>
      </c>
      <c r="AP195" s="226">
        <f>IF(AP$7="",0,IF(AP$1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P$1+INT(-SUMIFS(структура!$AC:$AC,структура!$W:$W,$I195))+1)+(INT(-SUMIFS(структура!$AC:$AC,структура!$W:$W,$I195))+1+SUMIFS(структура!$AC:$AC,структура!$W:$W,$I195))*SUMIFS(структура!$AB:$AB,структура!$W:$W,$I195)*SUMIFS(193:193,$1:$1,AP$1+INT(-SUMIFS(структура!$AC:$AC,структура!$W:$W,$I195))))</f>
        <v>0</v>
      </c>
      <c r="AQ195" s="226">
        <f>IF(AQ$7="",0,IF(AQ$1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Q$1+INT(-SUMIFS(структура!$AC:$AC,структура!$W:$W,$I195))+1)+(INT(-SUMIFS(структура!$AC:$AC,структура!$W:$W,$I195))+1+SUMIFS(структура!$AC:$AC,структура!$W:$W,$I195))*SUMIFS(структура!$AB:$AB,структура!$W:$W,$I195)*SUMIFS(193:193,$1:$1,AQ$1+INT(-SUMIFS(структура!$AC:$AC,структура!$W:$W,$I195))))</f>
        <v>0</v>
      </c>
      <c r="AR195" s="226">
        <f>IF(AR$7="",0,IF(AR$1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R$1+INT(-SUMIFS(структура!$AC:$AC,структура!$W:$W,$I195))+1)+(INT(-SUMIFS(структура!$AC:$AC,структура!$W:$W,$I195))+1+SUMIFS(структура!$AC:$AC,структура!$W:$W,$I195))*SUMIFS(структура!$AB:$AB,структура!$W:$W,$I195)*SUMIFS(193:193,$1:$1,AR$1+INT(-SUMIFS(структура!$AC:$AC,структура!$W:$W,$I195))))</f>
        <v>0</v>
      </c>
      <c r="AS195" s="226">
        <f>IF(AS$7="",0,IF(AS$1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S$1+INT(-SUMIFS(структура!$AC:$AC,структура!$W:$W,$I195))+1)+(INT(-SUMIFS(структура!$AC:$AC,структура!$W:$W,$I195))+1+SUMIFS(структура!$AC:$AC,структура!$W:$W,$I195))*SUMIFS(структура!$AB:$AB,структура!$W:$W,$I195)*SUMIFS(193:193,$1:$1,AS$1+INT(-SUMIFS(структура!$AC:$AC,структура!$W:$W,$I195))))</f>
        <v>0</v>
      </c>
      <c r="AT195" s="226">
        <f>IF(AT$7="",0,IF(AT$1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T$1+INT(-SUMIFS(структура!$AC:$AC,структура!$W:$W,$I195))+1)+(INT(-SUMIFS(структура!$AC:$AC,структура!$W:$W,$I195))+1+SUMIFS(структура!$AC:$AC,структура!$W:$W,$I195))*SUMIFS(структура!$AB:$AB,структура!$W:$W,$I195)*SUMIFS(193:193,$1:$1,AT$1+INT(-SUMIFS(структура!$AC:$AC,структура!$W:$W,$I195))))</f>
        <v>0</v>
      </c>
      <c r="AU195" s="226">
        <f>IF(AU$7="",0,IF(AU$1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U$1+INT(-SUMIFS(структура!$AC:$AC,структура!$W:$W,$I195))+1)+(INT(-SUMIFS(структура!$AC:$AC,структура!$W:$W,$I195))+1+SUMIFS(структура!$AC:$AC,структура!$W:$W,$I195))*SUMIFS(структура!$AB:$AB,структура!$W:$W,$I195)*SUMIFS(193:193,$1:$1,AU$1+INT(-SUMIFS(структура!$AC:$AC,структура!$W:$W,$I195))))</f>
        <v>0</v>
      </c>
      <c r="AV195" s="94"/>
      <c r="AW195" s="89"/>
    </row>
    <row r="196" spans="1:49" ht="3.9" customHeight="1" x14ac:dyDescent="0.25">
      <c r="A196" s="3"/>
      <c r="B196" s="3"/>
      <c r="C196" s="3"/>
      <c r="D196" s="3"/>
      <c r="E196" s="179" t="str">
        <f>E142</f>
        <v>Объект-2</v>
      </c>
      <c r="F196" s="3"/>
      <c r="G196" s="178" t="str">
        <f>G142</f>
        <v>Заказчик-2</v>
      </c>
      <c r="H196" s="3"/>
      <c r="I196" s="169" t="str">
        <f>I189</f>
        <v>Подрядчик-2</v>
      </c>
      <c r="J196" s="3"/>
      <c r="K196" s="178" t="str">
        <f>K189</f>
        <v>Подрядчик-2-Изготовл-3</v>
      </c>
      <c r="L196" s="3"/>
      <c r="M196" s="8"/>
      <c r="N196" s="258"/>
      <c r="O196" s="3"/>
      <c r="P196" s="191"/>
      <c r="Q196" s="3"/>
      <c r="R196" s="8"/>
      <c r="S196" s="3"/>
      <c r="T196" s="8"/>
      <c r="U196" s="3"/>
      <c r="V196" s="3"/>
      <c r="W196" s="49"/>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41"/>
      <c r="AW196" s="3"/>
    </row>
    <row r="197" spans="1:49" s="95" customFormat="1" x14ac:dyDescent="0.25">
      <c r="A197" s="89"/>
      <c r="B197" s="89"/>
      <c r="C197" s="89"/>
      <c r="D197" s="89"/>
      <c r="E197" s="179" t="str">
        <f>E142</f>
        <v>Объект-2</v>
      </c>
      <c r="F197" s="89"/>
      <c r="G197" s="178" t="str">
        <f>G142</f>
        <v>Заказчик-2</v>
      </c>
      <c r="H197" s="89"/>
      <c r="I197" s="173" t="s">
        <v>374</v>
      </c>
      <c r="J197" s="20" t="s">
        <v>5</v>
      </c>
      <c r="K197" s="173" t="s">
        <v>388</v>
      </c>
      <c r="L197" s="20" t="s">
        <v>5</v>
      </c>
      <c r="M197" s="183" t="str">
        <f>KPI!$E$204</f>
        <v>объем подрядных работ</v>
      </c>
      <c r="N197" s="258"/>
      <c r="O197" s="119" t="s">
        <v>1</v>
      </c>
      <c r="P197" s="182" t="s">
        <v>363</v>
      </c>
      <c r="Q197" s="89"/>
      <c r="R197" s="186">
        <f>SUMIFS($W197:$AV197,$W$2:$AV$2,R$2)</f>
        <v>0</v>
      </c>
      <c r="S197" s="89"/>
      <c r="T197" s="186">
        <f>SUMIFS($W197:$AV197,$W$2:$AV$2,T$2)</f>
        <v>0</v>
      </c>
      <c r="U197" s="89"/>
      <c r="V197" s="89"/>
      <c r="W197" s="119" t="s">
        <v>1</v>
      </c>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2"/>
      <c r="AV197" s="94"/>
      <c r="AW197" s="89"/>
    </row>
    <row r="198" spans="1:49" s="95" customFormat="1" x14ac:dyDescent="0.25">
      <c r="A198" s="89"/>
      <c r="B198" s="89"/>
      <c r="C198" s="89"/>
      <c r="D198" s="89"/>
      <c r="E198" s="179" t="str">
        <f>E142</f>
        <v>Объект-2</v>
      </c>
      <c r="F198" s="89"/>
      <c r="G198" s="178" t="str">
        <f>G142</f>
        <v>Заказчик-2</v>
      </c>
      <c r="H198" s="89"/>
      <c r="I198" s="181" t="str">
        <f>I197</f>
        <v>Подрядчик-4</v>
      </c>
      <c r="J198" s="4"/>
      <c r="K198" s="181" t="str">
        <f>K197</f>
        <v>Подрядчик-4-Работы-2</v>
      </c>
      <c r="L198" s="4"/>
      <c r="M198" s="184" t="str">
        <f>KPI!$E$205</f>
        <v>стоимость подрядных работ за ед.изм.</v>
      </c>
      <c r="N198" s="258"/>
      <c r="O198" s="89"/>
      <c r="P198" s="189" t="str">
        <f>IF(M198="","",INDEX(KPI!$H:$H,SUMIFS(KPI!$C:$C,KPI!$E:$E,M198)))</f>
        <v>руб.</v>
      </c>
      <c r="Q198" s="89"/>
      <c r="R198" s="187">
        <f>IF(R197=0,0,R199*1000/R197)</f>
        <v>0</v>
      </c>
      <c r="S198" s="89"/>
      <c r="T198" s="187">
        <f>IF(T197=0,0,T199*1000/T197)</f>
        <v>0</v>
      </c>
      <c r="U198" s="89"/>
      <c r="V198" s="89"/>
      <c r="W198" s="119" t="s">
        <v>1</v>
      </c>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94"/>
      <c r="AW198" s="89"/>
    </row>
    <row r="199" spans="1:49" s="5" customFormat="1" x14ac:dyDescent="0.25">
      <c r="A199" s="4"/>
      <c r="B199" s="4"/>
      <c r="C199" s="4"/>
      <c r="D199" s="4"/>
      <c r="E199" s="197" t="str">
        <f>E142</f>
        <v>Объект-2</v>
      </c>
      <c r="F199" s="4"/>
      <c r="G199" s="198" t="str">
        <f>G142</f>
        <v>Заказчик-2</v>
      </c>
      <c r="H199" s="4"/>
      <c r="I199" s="198" t="str">
        <f>I197</f>
        <v>Подрядчик-4</v>
      </c>
      <c r="J199" s="4"/>
      <c r="K199" s="198" t="str">
        <f>K197</f>
        <v>Подрядчик-4-Работы-2</v>
      </c>
      <c r="L199" s="4"/>
      <c r="M199" s="205" t="str">
        <f>KPI!$E$151</f>
        <v>подрядные работы</v>
      </c>
      <c r="N199" s="258" t="str">
        <f>структура!$AL$29</f>
        <v>с/с</v>
      </c>
      <c r="O199" s="4"/>
      <c r="P199" s="211" t="str">
        <f>IF(M199="","",INDEX(KPI!$H:$H,SUMIFS(KPI!$C:$C,KPI!$E:$E,M199)))</f>
        <v>тыс.руб.</v>
      </c>
      <c r="Q199" s="4"/>
      <c r="R199" s="188">
        <f>SUMIFS($W199:$AV199,$W$2:$AV$2,R$2)</f>
        <v>0</v>
      </c>
      <c r="S199" s="4"/>
      <c r="T199" s="188">
        <f>SUMIFS($W199:$AV199,$W$2:$AV$2,T$2)</f>
        <v>0</v>
      </c>
      <c r="U199" s="4"/>
      <c r="V199" s="4"/>
      <c r="W199" s="49"/>
      <c r="X199" s="207">
        <f>X197*X198/1000</f>
        <v>0</v>
      </c>
      <c r="Y199" s="207">
        <f>Y197*Y198/1000</f>
        <v>0</v>
      </c>
      <c r="Z199" s="207">
        <f t="shared" ref="Z199:AU199" si="214">Z197*Z198/1000</f>
        <v>0</v>
      </c>
      <c r="AA199" s="207">
        <f t="shared" si="214"/>
        <v>0</v>
      </c>
      <c r="AB199" s="207">
        <f t="shared" si="214"/>
        <v>0</v>
      </c>
      <c r="AC199" s="207">
        <f t="shared" si="214"/>
        <v>0</v>
      </c>
      <c r="AD199" s="207">
        <f t="shared" si="214"/>
        <v>0</v>
      </c>
      <c r="AE199" s="207">
        <f t="shared" si="214"/>
        <v>0</v>
      </c>
      <c r="AF199" s="207">
        <f t="shared" si="214"/>
        <v>0</v>
      </c>
      <c r="AG199" s="207">
        <f t="shared" si="214"/>
        <v>0</v>
      </c>
      <c r="AH199" s="207">
        <f t="shared" si="214"/>
        <v>0</v>
      </c>
      <c r="AI199" s="207">
        <f t="shared" si="214"/>
        <v>0</v>
      </c>
      <c r="AJ199" s="207">
        <f t="shared" si="214"/>
        <v>0</v>
      </c>
      <c r="AK199" s="207">
        <f t="shared" si="214"/>
        <v>0</v>
      </c>
      <c r="AL199" s="207">
        <f t="shared" si="214"/>
        <v>0</v>
      </c>
      <c r="AM199" s="207">
        <f t="shared" si="214"/>
        <v>0</v>
      </c>
      <c r="AN199" s="207">
        <f t="shared" si="214"/>
        <v>0</v>
      </c>
      <c r="AO199" s="207">
        <f t="shared" si="214"/>
        <v>0</v>
      </c>
      <c r="AP199" s="207">
        <f t="shared" si="214"/>
        <v>0</v>
      </c>
      <c r="AQ199" s="207">
        <f t="shared" si="214"/>
        <v>0</v>
      </c>
      <c r="AR199" s="207">
        <f t="shared" si="214"/>
        <v>0</v>
      </c>
      <c r="AS199" s="207">
        <f t="shared" si="214"/>
        <v>0</v>
      </c>
      <c r="AT199" s="207">
        <f t="shared" si="214"/>
        <v>0</v>
      </c>
      <c r="AU199" s="207">
        <f t="shared" si="214"/>
        <v>0</v>
      </c>
      <c r="AV199" s="43"/>
      <c r="AW199" s="4"/>
    </row>
    <row r="200" spans="1:49" s="95" customFormat="1" x14ac:dyDescent="0.25">
      <c r="A200" s="89"/>
      <c r="B200" s="89"/>
      <c r="C200" s="89"/>
      <c r="D200" s="89"/>
      <c r="E200" s="179" t="str">
        <f>E142</f>
        <v>Объект-2</v>
      </c>
      <c r="F200" s="89"/>
      <c r="G200" s="178" t="str">
        <f>G142</f>
        <v>Заказчик-2</v>
      </c>
      <c r="H200" s="89"/>
      <c r="I200" s="181" t="str">
        <f>I197</f>
        <v>Подрядчик-4</v>
      </c>
      <c r="J200" s="4"/>
      <c r="K200" s="181" t="str">
        <f>K197</f>
        <v>Подрядчик-4-Работы-2</v>
      </c>
      <c r="L200" s="4"/>
      <c r="M200" s="202" t="str">
        <f>KPI!$E$35</f>
        <v>оборачив-ть работ в себестоимости</v>
      </c>
      <c r="N200" s="259"/>
      <c r="O200" s="22" t="s">
        <v>1</v>
      </c>
      <c r="P200" s="79"/>
      <c r="Q200" s="203"/>
      <c r="R200" s="204" t="str">
        <f>IF(M200="","",INDEX(KPI!$H:$H,SUMIFS(KPI!$C:$C,KPI!$E:$E,M200)))</f>
        <v>мес</v>
      </c>
      <c r="S200" s="203"/>
      <c r="T200" s="204"/>
      <c r="U200" s="203"/>
      <c r="V200" s="203"/>
      <c r="W200" s="116"/>
      <c r="X200" s="201"/>
      <c r="Y200" s="201"/>
      <c r="Z200" s="201"/>
      <c r="AA200" s="201"/>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94"/>
      <c r="AW200" s="89"/>
    </row>
    <row r="201" spans="1:49" s="5" customFormat="1" x14ac:dyDescent="0.25">
      <c r="A201" s="4"/>
      <c r="B201" s="4"/>
      <c r="C201" s="4"/>
      <c r="D201" s="4"/>
      <c r="E201" s="197" t="str">
        <f>E142</f>
        <v>Объект-2</v>
      </c>
      <c r="F201" s="4"/>
      <c r="G201" s="198" t="str">
        <f>G142</f>
        <v>Заказчик-2</v>
      </c>
      <c r="H201" s="4"/>
      <c r="I201" s="198" t="str">
        <f>I197</f>
        <v>Подрядчик-4</v>
      </c>
      <c r="J201" s="4"/>
      <c r="K201" s="198" t="str">
        <f>K197</f>
        <v>Подрядчик-4-Работы-2</v>
      </c>
      <c r="L201" s="4"/>
      <c r="M201" s="208" t="str">
        <f>KPI!$E$36</f>
        <v>подрядные строительно-монтажные работы</v>
      </c>
      <c r="N201" s="259" t="str">
        <f>структура!$AL$15</f>
        <v>НДС(-)</v>
      </c>
      <c r="O201" s="209"/>
      <c r="P201" s="210" t="str">
        <f>IF(M201="","",INDEX(KPI!$H:$H,SUMIFS(KPI!$C:$C,KPI!$E:$E,M201)))</f>
        <v>тыс.руб.</v>
      </c>
      <c r="Q201" s="209"/>
      <c r="R201" s="123">
        <f>SUMIFS($W201:$AV201,$W$2:$AV$2,R$2)</f>
        <v>0</v>
      </c>
      <c r="S201" s="209"/>
      <c r="T201" s="123">
        <f>SUMIFS($W201:$AV201,$W$2:$AV$2,T$2)</f>
        <v>0</v>
      </c>
      <c r="U201" s="209"/>
      <c r="V201" s="209"/>
      <c r="W201" s="49"/>
      <c r="X201" s="207">
        <f t="shared" ref="X201:AU201" si="215">IF(X$7="",0,IF(X$1=1,SUMIFS(199:199,$1:$1,"&gt;="&amp;1,$1:$1,"&lt;="&amp;INT($P200))+($P200-INT($P200))*SUMIFS(199:199,$1:$1,INT($P200)+1),0)+($P200-INT($P200))*SUMIFS(199:199,$1:$1,X$1+INT($P200)+1)+(INT($P200)+1-$P200)*SUMIFS(199:199,$1:$1,X$1+INT($P200)))</f>
        <v>0</v>
      </c>
      <c r="Y201" s="207">
        <f t="shared" si="215"/>
        <v>0</v>
      </c>
      <c r="Z201" s="207">
        <f t="shared" si="215"/>
        <v>0</v>
      </c>
      <c r="AA201" s="207">
        <f t="shared" si="215"/>
        <v>0</v>
      </c>
      <c r="AB201" s="207">
        <f t="shared" si="215"/>
        <v>0</v>
      </c>
      <c r="AC201" s="207">
        <f t="shared" si="215"/>
        <v>0</v>
      </c>
      <c r="AD201" s="207">
        <f t="shared" si="215"/>
        <v>0</v>
      </c>
      <c r="AE201" s="207">
        <f t="shared" si="215"/>
        <v>0</v>
      </c>
      <c r="AF201" s="207">
        <f t="shared" si="215"/>
        <v>0</v>
      </c>
      <c r="AG201" s="207">
        <f t="shared" si="215"/>
        <v>0</v>
      </c>
      <c r="AH201" s="207">
        <f t="shared" si="215"/>
        <v>0</v>
      </c>
      <c r="AI201" s="207">
        <f t="shared" si="215"/>
        <v>0</v>
      </c>
      <c r="AJ201" s="207">
        <f t="shared" si="215"/>
        <v>0</v>
      </c>
      <c r="AK201" s="207">
        <f t="shared" si="215"/>
        <v>0</v>
      </c>
      <c r="AL201" s="207">
        <f t="shared" si="215"/>
        <v>0</v>
      </c>
      <c r="AM201" s="207">
        <f t="shared" si="215"/>
        <v>0</v>
      </c>
      <c r="AN201" s="207">
        <f t="shared" si="215"/>
        <v>0</v>
      </c>
      <c r="AO201" s="207">
        <f t="shared" si="215"/>
        <v>0</v>
      </c>
      <c r="AP201" s="207">
        <f t="shared" si="215"/>
        <v>0</v>
      </c>
      <c r="AQ201" s="207">
        <f t="shared" si="215"/>
        <v>0</v>
      </c>
      <c r="AR201" s="207">
        <f t="shared" si="215"/>
        <v>0</v>
      </c>
      <c r="AS201" s="207">
        <f t="shared" si="215"/>
        <v>0</v>
      </c>
      <c r="AT201" s="207">
        <f t="shared" si="215"/>
        <v>0</v>
      </c>
      <c r="AU201" s="207">
        <f t="shared" si="215"/>
        <v>0</v>
      </c>
      <c r="AV201" s="43"/>
      <c r="AW201" s="4"/>
    </row>
    <row r="202" spans="1:49" s="95" customFormat="1" x14ac:dyDescent="0.25">
      <c r="A202" s="89"/>
      <c r="B202" s="89"/>
      <c r="C202" s="89"/>
      <c r="D202" s="89"/>
      <c r="E202" s="194" t="str">
        <f>E142</f>
        <v>Объект-2</v>
      </c>
      <c r="F202" s="89"/>
      <c r="G202" s="195" t="str">
        <f>G142</f>
        <v>Заказчик-2</v>
      </c>
      <c r="H202" s="89"/>
      <c r="I202" s="195" t="str">
        <f>I197</f>
        <v>Подрядчик-4</v>
      </c>
      <c r="J202" s="89"/>
      <c r="K202" s="195" t="str">
        <f>K197</f>
        <v>Подрядчик-4-Работы-2</v>
      </c>
      <c r="L202" s="89"/>
      <c r="M202" s="221" t="str">
        <f>KPI!$E$60</f>
        <v>отток ДС на авансы по подрядным работам</v>
      </c>
      <c r="N202" s="259"/>
      <c r="O202" s="203"/>
      <c r="P202" s="222" t="str">
        <f>IF(M202="","",INDEX(KPI!$H:$H,SUMIFS(KPI!$C:$C,KPI!$E:$E,M202)))</f>
        <v>тыс.руб.</v>
      </c>
      <c r="Q202" s="203"/>
      <c r="R202" s="223">
        <f>SUMIFS($W202:$AV202,$W$2:$AV$2,R$2)</f>
        <v>0</v>
      </c>
      <c r="S202" s="203"/>
      <c r="T202" s="223">
        <f>SUMIFS($W202:$AV202,$W$2:$AV$2,T$2)</f>
        <v>0</v>
      </c>
      <c r="U202" s="203"/>
      <c r="V202" s="203"/>
      <c r="W202" s="116"/>
      <c r="X202" s="225">
        <f>IF(X$7="",0,IF(X$1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X$1+INT(SUMIFS(структура!$AA:$AA,структура!$W:$W,$I202))+1)+(INT(SUMIFS(структура!$AA:$AA,структура!$W:$W,$I202))+1-SUMIFS(структура!$AA:$AA,структура!$W:$W,$I202))*SUMIFS(структура!$Z:$Z,структура!$W:$W,$I202)*SUMIFS(201:201,$1:$1,X$1+INT(SUMIFS(структура!$AA:$AA,структура!$W:$W,$I202))))</f>
        <v>0</v>
      </c>
      <c r="Y202" s="225">
        <f>IF(Y$7="",0,IF(Y$1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Y$1+INT(SUMIFS(структура!$AA:$AA,структура!$W:$W,$I202))+1)+(INT(SUMIFS(структура!$AA:$AA,структура!$W:$W,$I202))+1-SUMIFS(структура!$AA:$AA,структура!$W:$W,$I202))*SUMIFS(структура!$Z:$Z,структура!$W:$W,$I202)*SUMIFS(201:201,$1:$1,Y$1+INT(SUMIFS(структура!$AA:$AA,структура!$W:$W,$I202))))</f>
        <v>0</v>
      </c>
      <c r="Z202" s="225">
        <f>IF(Z$7="",0,IF(Z$1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Z$1+INT(SUMIFS(структура!$AA:$AA,структура!$W:$W,$I202))+1)+(INT(SUMIFS(структура!$AA:$AA,структура!$W:$W,$I202))+1-SUMIFS(структура!$AA:$AA,структура!$W:$W,$I202))*SUMIFS(структура!$Z:$Z,структура!$W:$W,$I202)*SUMIFS(201:201,$1:$1,Z$1+INT(SUMIFS(структура!$AA:$AA,структура!$W:$W,$I202))))</f>
        <v>0</v>
      </c>
      <c r="AA202" s="225">
        <f>IF(AA$7="",0,IF(AA$1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A$1+INT(SUMIFS(структура!$AA:$AA,структура!$W:$W,$I202))+1)+(INT(SUMIFS(структура!$AA:$AA,структура!$W:$W,$I202))+1-SUMIFS(структура!$AA:$AA,структура!$W:$W,$I202))*SUMIFS(структура!$Z:$Z,структура!$W:$W,$I202)*SUMIFS(201:201,$1:$1,AA$1+INT(SUMIFS(структура!$AA:$AA,структура!$W:$W,$I202))))</f>
        <v>0</v>
      </c>
      <c r="AB202" s="225">
        <f>IF(AB$7="",0,IF(AB$1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B$1+INT(SUMIFS(структура!$AA:$AA,структура!$W:$W,$I202))+1)+(INT(SUMIFS(структура!$AA:$AA,структура!$W:$W,$I202))+1-SUMIFS(структура!$AA:$AA,структура!$W:$W,$I202))*SUMIFS(структура!$Z:$Z,структура!$W:$W,$I202)*SUMIFS(201:201,$1:$1,AB$1+INT(SUMIFS(структура!$AA:$AA,структура!$W:$W,$I202))))</f>
        <v>0</v>
      </c>
      <c r="AC202" s="225">
        <f>IF(AC$7="",0,IF(AC$1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C$1+INT(SUMIFS(структура!$AA:$AA,структура!$W:$W,$I202))+1)+(INT(SUMIFS(структура!$AA:$AA,структура!$W:$W,$I202))+1-SUMIFS(структура!$AA:$AA,структура!$W:$W,$I202))*SUMIFS(структура!$Z:$Z,структура!$W:$W,$I202)*SUMIFS(201:201,$1:$1,AC$1+INT(SUMIFS(структура!$AA:$AA,структура!$W:$W,$I202))))</f>
        <v>0</v>
      </c>
      <c r="AD202" s="225">
        <f>IF(AD$7="",0,IF(AD$1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D$1+INT(SUMIFS(структура!$AA:$AA,структура!$W:$W,$I202))+1)+(INT(SUMIFS(структура!$AA:$AA,структура!$W:$W,$I202))+1-SUMIFS(структура!$AA:$AA,структура!$W:$W,$I202))*SUMIFS(структура!$Z:$Z,структура!$W:$W,$I202)*SUMIFS(201:201,$1:$1,AD$1+INT(SUMIFS(структура!$AA:$AA,структура!$W:$W,$I202))))</f>
        <v>0</v>
      </c>
      <c r="AE202" s="225">
        <f>IF(AE$7="",0,IF(AE$1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E$1+INT(SUMIFS(структура!$AA:$AA,структура!$W:$W,$I202))+1)+(INT(SUMIFS(структура!$AA:$AA,структура!$W:$W,$I202))+1-SUMIFS(структура!$AA:$AA,структура!$W:$W,$I202))*SUMIFS(структура!$Z:$Z,структура!$W:$W,$I202)*SUMIFS(201:201,$1:$1,AE$1+INT(SUMIFS(структура!$AA:$AA,структура!$W:$W,$I202))))</f>
        <v>0</v>
      </c>
      <c r="AF202" s="225">
        <f>IF(AF$7="",0,IF(AF$1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F$1+INT(SUMIFS(структура!$AA:$AA,структура!$W:$W,$I202))+1)+(INT(SUMIFS(структура!$AA:$AA,структура!$W:$W,$I202))+1-SUMIFS(структура!$AA:$AA,структура!$W:$W,$I202))*SUMIFS(структура!$Z:$Z,структура!$W:$W,$I202)*SUMIFS(201:201,$1:$1,AF$1+INT(SUMIFS(структура!$AA:$AA,структура!$W:$W,$I202))))</f>
        <v>0</v>
      </c>
      <c r="AG202" s="225">
        <f>IF(AG$7="",0,IF(AG$1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G$1+INT(SUMIFS(структура!$AA:$AA,структура!$W:$W,$I202))+1)+(INT(SUMIFS(структура!$AA:$AA,структура!$W:$W,$I202))+1-SUMIFS(структура!$AA:$AA,структура!$W:$W,$I202))*SUMIFS(структура!$Z:$Z,структура!$W:$W,$I202)*SUMIFS(201:201,$1:$1,AG$1+INT(SUMIFS(структура!$AA:$AA,структура!$W:$W,$I202))))</f>
        <v>0</v>
      </c>
      <c r="AH202" s="225">
        <f>IF(AH$7="",0,IF(AH$1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H$1+INT(SUMIFS(структура!$AA:$AA,структура!$W:$W,$I202))+1)+(INT(SUMIFS(структура!$AA:$AA,структура!$W:$W,$I202))+1-SUMIFS(структура!$AA:$AA,структура!$W:$W,$I202))*SUMIFS(структура!$Z:$Z,структура!$W:$W,$I202)*SUMIFS(201:201,$1:$1,AH$1+INT(SUMIFS(структура!$AA:$AA,структура!$W:$W,$I202))))</f>
        <v>0</v>
      </c>
      <c r="AI202" s="225">
        <f>IF(AI$7="",0,IF(AI$1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I$1+INT(SUMIFS(структура!$AA:$AA,структура!$W:$W,$I202))+1)+(INT(SUMIFS(структура!$AA:$AA,структура!$W:$W,$I202))+1-SUMIFS(структура!$AA:$AA,структура!$W:$W,$I202))*SUMIFS(структура!$Z:$Z,структура!$W:$W,$I202)*SUMIFS(201:201,$1:$1,AI$1+INT(SUMIFS(структура!$AA:$AA,структура!$W:$W,$I202))))</f>
        <v>0</v>
      </c>
      <c r="AJ202" s="225">
        <f>IF(AJ$7="",0,IF(AJ$1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J$1+INT(SUMIFS(структура!$AA:$AA,структура!$W:$W,$I202))+1)+(INT(SUMIFS(структура!$AA:$AA,структура!$W:$W,$I202))+1-SUMIFS(структура!$AA:$AA,структура!$W:$W,$I202))*SUMIFS(структура!$Z:$Z,структура!$W:$W,$I202)*SUMIFS(201:201,$1:$1,AJ$1+INT(SUMIFS(структура!$AA:$AA,структура!$W:$W,$I202))))</f>
        <v>0</v>
      </c>
      <c r="AK202" s="225">
        <f>IF(AK$7="",0,IF(AK$1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K$1+INT(SUMIFS(структура!$AA:$AA,структура!$W:$W,$I202))+1)+(INT(SUMIFS(структура!$AA:$AA,структура!$W:$W,$I202))+1-SUMIFS(структура!$AA:$AA,структура!$W:$W,$I202))*SUMIFS(структура!$Z:$Z,структура!$W:$W,$I202)*SUMIFS(201:201,$1:$1,AK$1+INT(SUMIFS(структура!$AA:$AA,структура!$W:$W,$I202))))</f>
        <v>0</v>
      </c>
      <c r="AL202" s="225">
        <f>IF(AL$7="",0,IF(AL$1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L$1+INT(SUMIFS(структура!$AA:$AA,структура!$W:$W,$I202))+1)+(INT(SUMIFS(структура!$AA:$AA,структура!$W:$W,$I202))+1-SUMIFS(структура!$AA:$AA,структура!$W:$W,$I202))*SUMIFS(структура!$Z:$Z,структура!$W:$W,$I202)*SUMIFS(201:201,$1:$1,AL$1+INT(SUMIFS(структура!$AA:$AA,структура!$W:$W,$I202))))</f>
        <v>0</v>
      </c>
      <c r="AM202" s="225">
        <f>IF(AM$7="",0,IF(AM$1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M$1+INT(SUMIFS(структура!$AA:$AA,структура!$W:$W,$I202))+1)+(INT(SUMIFS(структура!$AA:$AA,структура!$W:$W,$I202))+1-SUMIFS(структура!$AA:$AA,структура!$W:$W,$I202))*SUMIFS(структура!$Z:$Z,структура!$W:$W,$I202)*SUMIFS(201:201,$1:$1,AM$1+INT(SUMIFS(структура!$AA:$AA,структура!$W:$W,$I202))))</f>
        <v>0</v>
      </c>
      <c r="AN202" s="225">
        <f>IF(AN$7="",0,IF(AN$1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N$1+INT(SUMIFS(структура!$AA:$AA,структура!$W:$W,$I202))+1)+(INT(SUMIFS(структура!$AA:$AA,структура!$W:$W,$I202))+1-SUMIFS(структура!$AA:$AA,структура!$W:$W,$I202))*SUMIFS(структура!$Z:$Z,структура!$W:$W,$I202)*SUMIFS(201:201,$1:$1,AN$1+INT(SUMIFS(структура!$AA:$AA,структура!$W:$W,$I202))))</f>
        <v>0</v>
      </c>
      <c r="AO202" s="225">
        <f>IF(AO$7="",0,IF(AO$1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O$1+INT(SUMIFS(структура!$AA:$AA,структура!$W:$W,$I202))+1)+(INT(SUMIFS(структура!$AA:$AA,структура!$W:$W,$I202))+1-SUMIFS(структура!$AA:$AA,структура!$W:$W,$I202))*SUMIFS(структура!$Z:$Z,структура!$W:$W,$I202)*SUMIFS(201:201,$1:$1,AO$1+INT(SUMIFS(структура!$AA:$AA,структура!$W:$W,$I202))))</f>
        <v>0</v>
      </c>
      <c r="AP202" s="225">
        <f>IF(AP$7="",0,IF(AP$1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P$1+INT(SUMIFS(структура!$AA:$AA,структура!$W:$W,$I202))+1)+(INT(SUMIFS(структура!$AA:$AA,структура!$W:$W,$I202))+1-SUMIFS(структура!$AA:$AA,структура!$W:$W,$I202))*SUMIFS(структура!$Z:$Z,структура!$W:$W,$I202)*SUMIFS(201:201,$1:$1,AP$1+INT(SUMIFS(структура!$AA:$AA,структура!$W:$W,$I202))))</f>
        <v>0</v>
      </c>
      <c r="AQ202" s="225">
        <f>IF(AQ$7="",0,IF(AQ$1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Q$1+INT(SUMIFS(структура!$AA:$AA,структура!$W:$W,$I202))+1)+(INT(SUMIFS(структура!$AA:$AA,структура!$W:$W,$I202))+1-SUMIFS(структура!$AA:$AA,структура!$W:$W,$I202))*SUMIFS(структура!$Z:$Z,структура!$W:$W,$I202)*SUMIFS(201:201,$1:$1,AQ$1+INT(SUMIFS(структура!$AA:$AA,структура!$W:$W,$I202))))</f>
        <v>0</v>
      </c>
      <c r="AR202" s="225">
        <f>IF(AR$7="",0,IF(AR$1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R$1+INT(SUMIFS(структура!$AA:$AA,структура!$W:$W,$I202))+1)+(INT(SUMIFS(структура!$AA:$AA,структура!$W:$W,$I202))+1-SUMIFS(структура!$AA:$AA,структура!$W:$W,$I202))*SUMIFS(структура!$Z:$Z,структура!$W:$W,$I202)*SUMIFS(201:201,$1:$1,AR$1+INT(SUMIFS(структура!$AA:$AA,структура!$W:$W,$I202))))</f>
        <v>0</v>
      </c>
      <c r="AS202" s="225">
        <f>IF(AS$7="",0,IF(AS$1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S$1+INT(SUMIFS(структура!$AA:$AA,структура!$W:$W,$I202))+1)+(INT(SUMIFS(структура!$AA:$AA,структура!$W:$W,$I202))+1-SUMIFS(структура!$AA:$AA,структура!$W:$W,$I202))*SUMIFS(структура!$Z:$Z,структура!$W:$W,$I202)*SUMIFS(201:201,$1:$1,AS$1+INT(SUMIFS(структура!$AA:$AA,структура!$W:$W,$I202))))</f>
        <v>0</v>
      </c>
      <c r="AT202" s="225">
        <f>IF(AT$7="",0,IF(AT$1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T$1+INT(SUMIFS(структура!$AA:$AA,структура!$W:$W,$I202))+1)+(INT(SUMIFS(структура!$AA:$AA,структура!$W:$W,$I202))+1-SUMIFS(структура!$AA:$AA,структура!$W:$W,$I202))*SUMIFS(структура!$Z:$Z,структура!$W:$W,$I202)*SUMIFS(201:201,$1:$1,AT$1+INT(SUMIFS(структура!$AA:$AA,структура!$W:$W,$I202))))</f>
        <v>0</v>
      </c>
      <c r="AU202" s="225">
        <f>IF(AU$7="",0,IF(AU$1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U$1+INT(SUMIFS(структура!$AA:$AA,структура!$W:$W,$I202))+1)+(INT(SUMIFS(структура!$AA:$AA,структура!$W:$W,$I202))+1-SUMIFS(структура!$AA:$AA,структура!$W:$W,$I202))*SUMIFS(структура!$Z:$Z,структура!$W:$W,$I202)*SUMIFS(201:201,$1:$1,AU$1+INT(SUMIFS(структура!$AA:$AA,структура!$W:$W,$I202))))</f>
        <v>0</v>
      </c>
      <c r="AV202" s="94"/>
      <c r="AW202" s="89"/>
    </row>
    <row r="203" spans="1:49" s="95" customFormat="1" x14ac:dyDescent="0.25">
      <c r="A203" s="89"/>
      <c r="B203" s="89"/>
      <c r="C203" s="89"/>
      <c r="D203" s="89"/>
      <c r="E203" s="194" t="str">
        <f>E142</f>
        <v>Объект-2</v>
      </c>
      <c r="F203" s="89"/>
      <c r="G203" s="195" t="str">
        <f>G142</f>
        <v>Заказчик-2</v>
      </c>
      <c r="H203" s="89"/>
      <c r="I203" s="195" t="str">
        <f>I197</f>
        <v>Подрядчик-4</v>
      </c>
      <c r="J203" s="89"/>
      <c r="K203" s="195" t="str">
        <f>K197</f>
        <v>Подрядчик-4-Работы-2</v>
      </c>
      <c r="L203" s="89"/>
      <c r="M203" s="185" t="str">
        <f>KPI!$E$64</f>
        <v>отток ДС на расчет по подрядным работам</v>
      </c>
      <c r="N203" s="259"/>
      <c r="O203" s="203"/>
      <c r="P203" s="190" t="str">
        <f>IF(M203="","",INDEX(KPI!$H:$H,SUMIFS(KPI!$C:$C,KPI!$E:$E,M203)))</f>
        <v>тыс.руб.</v>
      </c>
      <c r="Q203" s="203"/>
      <c r="R203" s="224">
        <f>SUMIFS($W203:$AV203,$W$2:$AV$2,R$2)</f>
        <v>0</v>
      </c>
      <c r="S203" s="203"/>
      <c r="T203" s="224">
        <f>SUMIFS($W203:$AV203,$W$2:$AV$2,T$2)</f>
        <v>0</v>
      </c>
      <c r="U203" s="203"/>
      <c r="V203" s="203"/>
      <c r="W203" s="116"/>
      <c r="X203" s="226">
        <f>IF(X$7="",0,IF(X$1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X$1+INT(-SUMIFS(структура!$AC:$AC,структура!$W:$W,$I203))+1)+(INT(-SUMIFS(структура!$AC:$AC,структура!$W:$W,$I203))+1+SUMIFS(структура!$AC:$AC,структура!$W:$W,$I203))*SUMIFS(структура!$AB:$AB,структура!$W:$W,$I203)*SUMIFS(201:201,$1:$1,X$1+INT(-SUMIFS(структура!$AC:$AC,структура!$W:$W,$I203))))</f>
        <v>0</v>
      </c>
      <c r="Y203" s="226">
        <f>IF(Y$7="",0,IF(Y$1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Y$1+INT(-SUMIFS(структура!$AC:$AC,структура!$W:$W,$I203))+1)+(INT(-SUMIFS(структура!$AC:$AC,структура!$W:$W,$I203))+1+SUMIFS(структура!$AC:$AC,структура!$W:$W,$I203))*SUMIFS(структура!$AB:$AB,структура!$W:$W,$I203)*SUMIFS(201:201,$1:$1,Y$1+INT(-SUMIFS(структура!$AC:$AC,структура!$W:$W,$I203))))</f>
        <v>0</v>
      </c>
      <c r="Z203" s="226">
        <f>IF(Z$7="",0,IF(Z$1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Z$1+INT(-SUMIFS(структура!$AC:$AC,структура!$W:$W,$I203))+1)+(INT(-SUMIFS(структура!$AC:$AC,структура!$W:$W,$I203))+1+SUMIFS(структура!$AC:$AC,структура!$W:$W,$I203))*SUMIFS(структура!$AB:$AB,структура!$W:$W,$I203)*SUMIFS(201:201,$1:$1,Z$1+INT(-SUMIFS(структура!$AC:$AC,структура!$W:$W,$I203))))</f>
        <v>0</v>
      </c>
      <c r="AA203" s="226">
        <f>IF(AA$7="",0,IF(AA$1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A$1+INT(-SUMIFS(структура!$AC:$AC,структура!$W:$W,$I203))+1)+(INT(-SUMIFS(структура!$AC:$AC,структура!$W:$W,$I203))+1+SUMIFS(структура!$AC:$AC,структура!$W:$W,$I203))*SUMIFS(структура!$AB:$AB,структура!$W:$W,$I203)*SUMIFS(201:201,$1:$1,AA$1+INT(-SUMIFS(структура!$AC:$AC,структура!$W:$W,$I203))))</f>
        <v>0</v>
      </c>
      <c r="AB203" s="226">
        <f>IF(AB$7="",0,IF(AB$1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B$1+INT(-SUMIFS(структура!$AC:$AC,структура!$W:$W,$I203))+1)+(INT(-SUMIFS(структура!$AC:$AC,структура!$W:$W,$I203))+1+SUMIFS(структура!$AC:$AC,структура!$W:$W,$I203))*SUMIFS(структура!$AB:$AB,структура!$W:$W,$I203)*SUMIFS(201:201,$1:$1,AB$1+INT(-SUMIFS(структура!$AC:$AC,структура!$W:$W,$I203))))</f>
        <v>0</v>
      </c>
      <c r="AC203" s="226">
        <f>IF(AC$7="",0,IF(AC$1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C$1+INT(-SUMIFS(структура!$AC:$AC,структура!$W:$W,$I203))+1)+(INT(-SUMIFS(структура!$AC:$AC,структура!$W:$W,$I203))+1+SUMIFS(структура!$AC:$AC,структура!$W:$W,$I203))*SUMIFS(структура!$AB:$AB,структура!$W:$W,$I203)*SUMIFS(201:201,$1:$1,AC$1+INT(-SUMIFS(структура!$AC:$AC,структура!$W:$W,$I203))))</f>
        <v>0</v>
      </c>
      <c r="AD203" s="226">
        <f>IF(AD$7="",0,IF(AD$1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D$1+INT(-SUMIFS(структура!$AC:$AC,структура!$W:$W,$I203))+1)+(INT(-SUMIFS(структура!$AC:$AC,структура!$W:$W,$I203))+1+SUMIFS(структура!$AC:$AC,структура!$W:$W,$I203))*SUMIFS(структура!$AB:$AB,структура!$W:$W,$I203)*SUMIFS(201:201,$1:$1,AD$1+INT(-SUMIFS(структура!$AC:$AC,структура!$W:$W,$I203))))</f>
        <v>0</v>
      </c>
      <c r="AE203" s="226">
        <f>IF(AE$7="",0,IF(AE$1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E$1+INT(-SUMIFS(структура!$AC:$AC,структура!$W:$W,$I203))+1)+(INT(-SUMIFS(структура!$AC:$AC,структура!$W:$W,$I203))+1+SUMIFS(структура!$AC:$AC,структура!$W:$W,$I203))*SUMIFS(структура!$AB:$AB,структура!$W:$W,$I203)*SUMIFS(201:201,$1:$1,AE$1+INT(-SUMIFS(структура!$AC:$AC,структура!$W:$W,$I203))))</f>
        <v>0</v>
      </c>
      <c r="AF203" s="226">
        <f>IF(AF$7="",0,IF(AF$1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F$1+INT(-SUMIFS(структура!$AC:$AC,структура!$W:$W,$I203))+1)+(INT(-SUMIFS(структура!$AC:$AC,структура!$W:$W,$I203))+1+SUMIFS(структура!$AC:$AC,структура!$W:$W,$I203))*SUMIFS(структура!$AB:$AB,структура!$W:$W,$I203)*SUMIFS(201:201,$1:$1,AF$1+INT(-SUMIFS(структура!$AC:$AC,структура!$W:$W,$I203))))</f>
        <v>0</v>
      </c>
      <c r="AG203" s="226">
        <f>IF(AG$7="",0,IF(AG$1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G$1+INT(-SUMIFS(структура!$AC:$AC,структура!$W:$W,$I203))+1)+(INT(-SUMIFS(структура!$AC:$AC,структура!$W:$W,$I203))+1+SUMIFS(структура!$AC:$AC,структура!$W:$W,$I203))*SUMIFS(структура!$AB:$AB,структура!$W:$W,$I203)*SUMIFS(201:201,$1:$1,AG$1+INT(-SUMIFS(структура!$AC:$AC,структура!$W:$W,$I203))))</f>
        <v>0</v>
      </c>
      <c r="AH203" s="226">
        <f>IF(AH$7="",0,IF(AH$1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H$1+INT(-SUMIFS(структура!$AC:$AC,структура!$W:$W,$I203))+1)+(INT(-SUMIFS(структура!$AC:$AC,структура!$W:$W,$I203))+1+SUMIFS(структура!$AC:$AC,структура!$W:$W,$I203))*SUMIFS(структура!$AB:$AB,структура!$W:$W,$I203)*SUMIFS(201:201,$1:$1,AH$1+INT(-SUMIFS(структура!$AC:$AC,структура!$W:$W,$I203))))</f>
        <v>0</v>
      </c>
      <c r="AI203" s="226">
        <f>IF(AI$7="",0,IF(AI$1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I$1+INT(-SUMIFS(структура!$AC:$AC,структура!$W:$W,$I203))+1)+(INT(-SUMIFS(структура!$AC:$AC,структура!$W:$W,$I203))+1+SUMIFS(структура!$AC:$AC,структура!$W:$W,$I203))*SUMIFS(структура!$AB:$AB,структура!$W:$W,$I203)*SUMIFS(201:201,$1:$1,AI$1+INT(-SUMIFS(структура!$AC:$AC,структура!$W:$W,$I203))))</f>
        <v>0</v>
      </c>
      <c r="AJ203" s="226">
        <f>IF(AJ$7="",0,IF(AJ$1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J$1+INT(-SUMIFS(структура!$AC:$AC,структура!$W:$W,$I203))+1)+(INT(-SUMIFS(структура!$AC:$AC,структура!$W:$W,$I203))+1+SUMIFS(структура!$AC:$AC,структура!$W:$W,$I203))*SUMIFS(структура!$AB:$AB,структура!$W:$W,$I203)*SUMIFS(201:201,$1:$1,AJ$1+INT(-SUMIFS(структура!$AC:$AC,структура!$W:$W,$I203))))</f>
        <v>0</v>
      </c>
      <c r="AK203" s="226">
        <f>IF(AK$7="",0,IF(AK$1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K$1+INT(-SUMIFS(структура!$AC:$AC,структура!$W:$W,$I203))+1)+(INT(-SUMIFS(структура!$AC:$AC,структура!$W:$W,$I203))+1+SUMIFS(структура!$AC:$AC,структура!$W:$W,$I203))*SUMIFS(структура!$AB:$AB,структура!$W:$W,$I203)*SUMIFS(201:201,$1:$1,AK$1+INT(-SUMIFS(структура!$AC:$AC,структура!$W:$W,$I203))))</f>
        <v>0</v>
      </c>
      <c r="AL203" s="226">
        <f>IF(AL$7="",0,IF(AL$1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L$1+INT(-SUMIFS(структура!$AC:$AC,структура!$W:$W,$I203))+1)+(INT(-SUMIFS(структура!$AC:$AC,структура!$W:$W,$I203))+1+SUMIFS(структура!$AC:$AC,структура!$W:$W,$I203))*SUMIFS(структура!$AB:$AB,структура!$W:$W,$I203)*SUMIFS(201:201,$1:$1,AL$1+INT(-SUMIFS(структура!$AC:$AC,структура!$W:$W,$I203))))</f>
        <v>0</v>
      </c>
      <c r="AM203" s="226">
        <f>IF(AM$7="",0,IF(AM$1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M$1+INT(-SUMIFS(структура!$AC:$AC,структура!$W:$W,$I203))+1)+(INT(-SUMIFS(структура!$AC:$AC,структура!$W:$W,$I203))+1+SUMIFS(структура!$AC:$AC,структура!$W:$W,$I203))*SUMIFS(структура!$AB:$AB,структура!$W:$W,$I203)*SUMIFS(201:201,$1:$1,AM$1+INT(-SUMIFS(структура!$AC:$AC,структура!$W:$W,$I203))))</f>
        <v>0</v>
      </c>
      <c r="AN203" s="226">
        <f>IF(AN$7="",0,IF(AN$1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N$1+INT(-SUMIFS(структура!$AC:$AC,структура!$W:$W,$I203))+1)+(INT(-SUMIFS(структура!$AC:$AC,структура!$W:$W,$I203))+1+SUMIFS(структура!$AC:$AC,структура!$W:$W,$I203))*SUMIFS(структура!$AB:$AB,структура!$W:$W,$I203)*SUMIFS(201:201,$1:$1,AN$1+INT(-SUMIFS(структура!$AC:$AC,структура!$W:$W,$I203))))</f>
        <v>0</v>
      </c>
      <c r="AO203" s="226">
        <f>IF(AO$7="",0,IF(AO$1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O$1+INT(-SUMIFS(структура!$AC:$AC,структура!$W:$W,$I203))+1)+(INT(-SUMIFS(структура!$AC:$AC,структура!$W:$W,$I203))+1+SUMIFS(структура!$AC:$AC,структура!$W:$W,$I203))*SUMIFS(структура!$AB:$AB,структура!$W:$W,$I203)*SUMIFS(201:201,$1:$1,AO$1+INT(-SUMIFS(структура!$AC:$AC,структура!$W:$W,$I203))))</f>
        <v>0</v>
      </c>
      <c r="AP203" s="226">
        <f>IF(AP$7="",0,IF(AP$1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P$1+INT(-SUMIFS(структура!$AC:$AC,структура!$W:$W,$I203))+1)+(INT(-SUMIFS(структура!$AC:$AC,структура!$W:$W,$I203))+1+SUMIFS(структура!$AC:$AC,структура!$W:$W,$I203))*SUMIFS(структура!$AB:$AB,структура!$W:$W,$I203)*SUMIFS(201:201,$1:$1,AP$1+INT(-SUMIFS(структура!$AC:$AC,структура!$W:$W,$I203))))</f>
        <v>0</v>
      </c>
      <c r="AQ203" s="226">
        <f>IF(AQ$7="",0,IF(AQ$1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Q$1+INT(-SUMIFS(структура!$AC:$AC,структура!$W:$W,$I203))+1)+(INT(-SUMIFS(структура!$AC:$AC,структура!$W:$W,$I203))+1+SUMIFS(структура!$AC:$AC,структура!$W:$W,$I203))*SUMIFS(структура!$AB:$AB,структура!$W:$W,$I203)*SUMIFS(201:201,$1:$1,AQ$1+INT(-SUMIFS(структура!$AC:$AC,структура!$W:$W,$I203))))</f>
        <v>0</v>
      </c>
      <c r="AR203" s="226">
        <f>IF(AR$7="",0,IF(AR$1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R$1+INT(-SUMIFS(структура!$AC:$AC,структура!$W:$W,$I203))+1)+(INT(-SUMIFS(структура!$AC:$AC,структура!$W:$W,$I203))+1+SUMIFS(структура!$AC:$AC,структура!$W:$W,$I203))*SUMIFS(структура!$AB:$AB,структура!$W:$W,$I203)*SUMIFS(201:201,$1:$1,AR$1+INT(-SUMIFS(структура!$AC:$AC,структура!$W:$W,$I203))))</f>
        <v>0</v>
      </c>
      <c r="AS203" s="226">
        <f>IF(AS$7="",0,IF(AS$1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S$1+INT(-SUMIFS(структура!$AC:$AC,структура!$W:$W,$I203))+1)+(INT(-SUMIFS(структура!$AC:$AC,структура!$W:$W,$I203))+1+SUMIFS(структура!$AC:$AC,структура!$W:$W,$I203))*SUMIFS(структура!$AB:$AB,структура!$W:$W,$I203)*SUMIFS(201:201,$1:$1,AS$1+INT(-SUMIFS(структура!$AC:$AC,структура!$W:$W,$I203))))</f>
        <v>0</v>
      </c>
      <c r="AT203" s="226">
        <f>IF(AT$7="",0,IF(AT$1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T$1+INT(-SUMIFS(структура!$AC:$AC,структура!$W:$W,$I203))+1)+(INT(-SUMIFS(структура!$AC:$AC,структура!$W:$W,$I203))+1+SUMIFS(структура!$AC:$AC,структура!$W:$W,$I203))*SUMIFS(структура!$AB:$AB,структура!$W:$W,$I203)*SUMIFS(201:201,$1:$1,AT$1+INT(-SUMIFS(структура!$AC:$AC,структура!$W:$W,$I203))))</f>
        <v>0</v>
      </c>
      <c r="AU203" s="226">
        <f>IF(AU$7="",0,IF(AU$1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U$1+INT(-SUMIFS(структура!$AC:$AC,структура!$W:$W,$I203))+1)+(INT(-SUMIFS(структура!$AC:$AC,структура!$W:$W,$I203))+1+SUMIFS(структура!$AC:$AC,структура!$W:$W,$I203))*SUMIFS(структура!$AB:$AB,структура!$W:$W,$I203)*SUMIFS(201:201,$1:$1,AU$1+INT(-SUMIFS(структура!$AC:$AC,структура!$W:$W,$I203))))</f>
        <v>0</v>
      </c>
      <c r="AV203" s="94"/>
      <c r="AW203" s="89"/>
    </row>
    <row r="204" spans="1:49" ht="3.9" customHeight="1" x14ac:dyDescent="0.25">
      <c r="A204" s="3"/>
      <c r="B204" s="3"/>
      <c r="C204" s="3"/>
      <c r="D204" s="3"/>
      <c r="E204" s="179" t="str">
        <f>E142</f>
        <v>Объект-2</v>
      </c>
      <c r="F204" s="3"/>
      <c r="G204" s="178" t="str">
        <f>G142</f>
        <v>Заказчик-2</v>
      </c>
      <c r="H204" s="3"/>
      <c r="I204" s="169" t="str">
        <f>I197</f>
        <v>Подрядчик-4</v>
      </c>
      <c r="J204" s="89"/>
      <c r="K204" s="178" t="str">
        <f>K197</f>
        <v>Подрядчик-4-Работы-2</v>
      </c>
      <c r="L204" s="3"/>
      <c r="M204" s="8"/>
      <c r="N204" s="258"/>
      <c r="O204" s="3"/>
      <c r="P204" s="191"/>
      <c r="Q204" s="3"/>
      <c r="R204" s="8"/>
      <c r="S204" s="3"/>
      <c r="T204" s="8"/>
      <c r="U204" s="3"/>
      <c r="V204" s="3"/>
      <c r="W204" s="49"/>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41"/>
      <c r="AW204" s="3"/>
    </row>
    <row r="205" spans="1:49" s="95" customFormat="1" x14ac:dyDescent="0.25">
      <c r="A205" s="89"/>
      <c r="B205" s="89"/>
      <c r="C205" s="89"/>
      <c r="D205" s="89"/>
      <c r="E205" s="179" t="str">
        <f>E142</f>
        <v>Объект-2</v>
      </c>
      <c r="F205" s="89"/>
      <c r="G205" s="178" t="str">
        <f>G142</f>
        <v>Заказчик-2</v>
      </c>
      <c r="H205" s="89"/>
      <c r="I205" s="177" t="str">
        <f>структура!$AH$8</f>
        <v>Рабочие</v>
      </c>
      <c r="J205" s="89"/>
      <c r="K205" s="173" t="s">
        <v>427</v>
      </c>
      <c r="L205" s="20" t="s">
        <v>5</v>
      </c>
      <c r="M205" s="183" t="str">
        <f>KPI!$E$206</f>
        <v>кол-во ставок (8ч/дн) в месяц</v>
      </c>
      <c r="N205" s="258"/>
      <c r="O205" s="89"/>
      <c r="P205" s="189" t="str">
        <f>IF(M205="","",INDEX(KPI!$H:$H,SUMIFS(KPI!$C:$C,KPI!$E:$E,M205)))</f>
        <v>ставки</v>
      </c>
      <c r="Q205" s="89"/>
      <c r="R205" s="220">
        <f>SUMIFS($W205:$AV205,$W$2:$AV$2,R$2)</f>
        <v>0</v>
      </c>
      <c r="S205" s="89"/>
      <c r="T205" s="220">
        <f>SUMIFS($W205:$AV205,$W$2:$AV$2,T$2)</f>
        <v>0</v>
      </c>
      <c r="U205" s="89"/>
      <c r="V205" s="89"/>
      <c r="W205" s="119" t="s">
        <v>1</v>
      </c>
      <c r="X205" s="216"/>
      <c r="Y205" s="216"/>
      <c r="Z205" s="216"/>
      <c r="AA205" s="216"/>
      <c r="AB205" s="216"/>
      <c r="AC205" s="216"/>
      <c r="AD205" s="216"/>
      <c r="AE205" s="216"/>
      <c r="AF205" s="216"/>
      <c r="AG205" s="216"/>
      <c r="AH205" s="216"/>
      <c r="AI205" s="216"/>
      <c r="AJ205" s="216"/>
      <c r="AK205" s="216"/>
      <c r="AL205" s="216"/>
      <c r="AM205" s="216"/>
      <c r="AN205" s="216"/>
      <c r="AO205" s="216"/>
      <c r="AP205" s="216"/>
      <c r="AQ205" s="216"/>
      <c r="AR205" s="216"/>
      <c r="AS205" s="216"/>
      <c r="AT205" s="216"/>
      <c r="AU205" s="216"/>
      <c r="AV205" s="94"/>
      <c r="AW205" s="89"/>
    </row>
    <row r="206" spans="1:49" s="95" customFormat="1" x14ac:dyDescent="0.25">
      <c r="A206" s="89"/>
      <c r="B206" s="89"/>
      <c r="C206" s="89"/>
      <c r="D206" s="89"/>
      <c r="E206" s="179" t="str">
        <f>E142</f>
        <v>Объект-2</v>
      </c>
      <c r="F206" s="89"/>
      <c r="G206" s="178" t="str">
        <f>G142</f>
        <v>Заказчик-2</v>
      </c>
      <c r="H206" s="89"/>
      <c r="I206" s="181" t="str">
        <f>I205</f>
        <v>Рабочие</v>
      </c>
      <c r="J206" s="4"/>
      <c r="K206" s="173" t="s">
        <v>428</v>
      </c>
      <c r="L206" s="20" t="s">
        <v>5</v>
      </c>
      <c r="M206" s="183" t="str">
        <f>KPI!$E$206</f>
        <v>кол-во ставок (8ч/дн) в месяц</v>
      </c>
      <c r="N206" s="258"/>
      <c r="O206" s="89"/>
      <c r="P206" s="189" t="str">
        <f>IF(M206="","",INDEX(KPI!$H:$H,SUMIFS(KPI!$C:$C,KPI!$E:$E,M206)))</f>
        <v>ставки</v>
      </c>
      <c r="Q206" s="89"/>
      <c r="R206" s="220">
        <f>SUMIFS($W206:$AV206,$W$2:$AV$2,R$2)</f>
        <v>0</v>
      </c>
      <c r="S206" s="89"/>
      <c r="T206" s="220">
        <f>SUMIFS($W206:$AV206,$W$2:$AV$2,T$2)</f>
        <v>0</v>
      </c>
      <c r="U206" s="89"/>
      <c r="V206" s="89"/>
      <c r="W206" s="119" t="s">
        <v>1</v>
      </c>
      <c r="X206" s="216"/>
      <c r="Y206" s="216"/>
      <c r="Z206" s="216"/>
      <c r="AA206" s="216"/>
      <c r="AB206" s="216"/>
      <c r="AC206" s="216"/>
      <c r="AD206" s="216"/>
      <c r="AE206" s="216"/>
      <c r="AF206" s="216"/>
      <c r="AG206" s="216"/>
      <c r="AH206" s="216"/>
      <c r="AI206" s="216"/>
      <c r="AJ206" s="216"/>
      <c r="AK206" s="216"/>
      <c r="AL206" s="216"/>
      <c r="AM206" s="216"/>
      <c r="AN206" s="216"/>
      <c r="AO206" s="216"/>
      <c r="AP206" s="216"/>
      <c r="AQ206" s="216"/>
      <c r="AR206" s="216"/>
      <c r="AS206" s="216"/>
      <c r="AT206" s="216"/>
      <c r="AU206" s="216"/>
      <c r="AV206" s="94"/>
      <c r="AW206" s="89"/>
    </row>
    <row r="207" spans="1:49" s="95" customFormat="1" x14ac:dyDescent="0.25">
      <c r="A207" s="89"/>
      <c r="B207" s="89"/>
      <c r="C207" s="89"/>
      <c r="D207" s="89"/>
      <c r="E207" s="179" t="str">
        <f>E142</f>
        <v>Объект-2</v>
      </c>
      <c r="F207" s="89"/>
      <c r="G207" s="178" t="str">
        <f>G142</f>
        <v>Заказчик-2</v>
      </c>
      <c r="H207" s="89"/>
      <c r="I207" s="181" t="str">
        <f>I206</f>
        <v>Рабочие</v>
      </c>
      <c r="J207" s="4"/>
      <c r="K207" s="173" t="s">
        <v>430</v>
      </c>
      <c r="L207" s="20" t="s">
        <v>5</v>
      </c>
      <c r="M207" s="183" t="str">
        <f>KPI!$E$206</f>
        <v>кол-во ставок (8ч/дн) в месяц</v>
      </c>
      <c r="N207" s="258"/>
      <c r="O207" s="89"/>
      <c r="P207" s="189" t="str">
        <f>IF(M207="","",INDEX(KPI!$H:$H,SUMIFS(KPI!$C:$C,KPI!$E:$E,M207)))</f>
        <v>ставки</v>
      </c>
      <c r="Q207" s="89"/>
      <c r="R207" s="220">
        <f>SUMIFS($W207:$AV207,$W$2:$AV$2,R$2)</f>
        <v>0</v>
      </c>
      <c r="S207" s="89"/>
      <c r="T207" s="220">
        <f>SUMIFS($W207:$AV207,$W$2:$AV$2,T$2)</f>
        <v>0</v>
      </c>
      <c r="U207" s="89"/>
      <c r="V207" s="89"/>
      <c r="W207" s="119" t="s">
        <v>1</v>
      </c>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94"/>
      <c r="AW207" s="89"/>
    </row>
    <row r="208" spans="1:49" s="95" customFormat="1" x14ac:dyDescent="0.25">
      <c r="A208" s="89"/>
      <c r="B208" s="89"/>
      <c r="C208" s="89"/>
      <c r="D208" s="89"/>
      <c r="E208" s="179" t="str">
        <f>E142</f>
        <v>Объект-2</v>
      </c>
      <c r="F208" s="89"/>
      <c r="G208" s="178" t="str">
        <f>G142</f>
        <v>Заказчик-2</v>
      </c>
      <c r="H208" s="89"/>
      <c r="I208" s="181" t="str">
        <f>I207</f>
        <v>Рабочие</v>
      </c>
      <c r="J208" s="4"/>
      <c r="K208" s="173" t="s">
        <v>433</v>
      </c>
      <c r="L208" s="20" t="s">
        <v>5</v>
      </c>
      <c r="M208" s="183" t="str">
        <f>KPI!$E$206</f>
        <v>кол-во ставок (8ч/дн) в месяц</v>
      </c>
      <c r="N208" s="258"/>
      <c r="O208" s="89"/>
      <c r="P208" s="189" t="str">
        <f>IF(M208="","",INDEX(KPI!$H:$H,SUMIFS(KPI!$C:$C,KPI!$E:$E,M208)))</f>
        <v>ставки</v>
      </c>
      <c r="Q208" s="89"/>
      <c r="R208" s="220">
        <f>SUMIFS($W208:$AV208,$W$2:$AV$2,R$2)</f>
        <v>0</v>
      </c>
      <c r="S208" s="89"/>
      <c r="T208" s="220">
        <f>SUMIFS($W208:$AV208,$W$2:$AV$2,T$2)</f>
        <v>0</v>
      </c>
      <c r="U208" s="89"/>
      <c r="V208" s="89"/>
      <c r="W208" s="119" t="s">
        <v>1</v>
      </c>
      <c r="X208" s="216"/>
      <c r="Y208" s="216"/>
      <c r="Z208" s="216"/>
      <c r="AA208" s="216"/>
      <c r="AB208" s="216"/>
      <c r="AC208" s="216"/>
      <c r="AD208" s="216"/>
      <c r="AE208" s="216"/>
      <c r="AF208" s="216"/>
      <c r="AG208" s="216"/>
      <c r="AH208" s="216"/>
      <c r="AI208" s="216"/>
      <c r="AJ208" s="216"/>
      <c r="AK208" s="216"/>
      <c r="AL208" s="216"/>
      <c r="AM208" s="216"/>
      <c r="AN208" s="216"/>
      <c r="AO208" s="216"/>
      <c r="AP208" s="216"/>
      <c r="AQ208" s="216"/>
      <c r="AR208" s="216"/>
      <c r="AS208" s="216"/>
      <c r="AT208" s="216"/>
      <c r="AU208" s="216"/>
      <c r="AV208" s="94"/>
      <c r="AW208" s="89"/>
    </row>
    <row r="209" spans="1:49" s="95" customFormat="1" x14ac:dyDescent="0.25">
      <c r="A209" s="89"/>
      <c r="B209" s="89"/>
      <c r="C209" s="89"/>
      <c r="D209" s="89"/>
      <c r="E209" s="179" t="str">
        <f>E142</f>
        <v>Объект-2</v>
      </c>
      <c r="F209" s="89"/>
      <c r="G209" s="178" t="str">
        <f>G142</f>
        <v>Заказчик-2</v>
      </c>
      <c r="H209" s="89"/>
      <c r="I209" s="181" t="str">
        <f>I208</f>
        <v>Рабочие</v>
      </c>
      <c r="J209" s="4"/>
      <c r="K209" s="173" t="s">
        <v>438</v>
      </c>
      <c r="L209" s="20" t="s">
        <v>5</v>
      </c>
      <c r="M209" s="183" t="str">
        <f>KPI!$E$206</f>
        <v>кол-во ставок (8ч/дн) в месяц</v>
      </c>
      <c r="N209" s="258"/>
      <c r="O209" s="89"/>
      <c r="P209" s="189" t="str">
        <f>IF(M209="","",INDEX(KPI!$H:$H,SUMIFS(KPI!$C:$C,KPI!$E:$E,M209)))</f>
        <v>ставки</v>
      </c>
      <c r="Q209" s="89"/>
      <c r="R209" s="220">
        <f>SUMIFS($W209:$AV209,$W$2:$AV$2,R$2)</f>
        <v>0</v>
      </c>
      <c r="S209" s="89"/>
      <c r="T209" s="220">
        <f>SUMIFS($W209:$AV209,$W$2:$AV$2,T$2)</f>
        <v>0</v>
      </c>
      <c r="U209" s="89"/>
      <c r="V209" s="89"/>
      <c r="W209" s="119" t="s">
        <v>1</v>
      </c>
      <c r="X209" s="216"/>
      <c r="Y209" s="216"/>
      <c r="Z209" s="216"/>
      <c r="AA209" s="216"/>
      <c r="AB209" s="216"/>
      <c r="AC209" s="216"/>
      <c r="AD209" s="216"/>
      <c r="AE209" s="216"/>
      <c r="AF209" s="216"/>
      <c r="AG209" s="216"/>
      <c r="AH209" s="216"/>
      <c r="AI209" s="216"/>
      <c r="AJ209" s="216"/>
      <c r="AK209" s="216"/>
      <c r="AL209" s="216"/>
      <c r="AM209" s="216"/>
      <c r="AN209" s="216"/>
      <c r="AO209" s="216"/>
      <c r="AP209" s="216"/>
      <c r="AQ209" s="216"/>
      <c r="AR209" s="216"/>
      <c r="AS209" s="216"/>
      <c r="AT209" s="216"/>
      <c r="AU209" s="216"/>
      <c r="AV209" s="94"/>
      <c r="AW209" s="89"/>
    </row>
    <row r="210" spans="1:49" ht="3.9" customHeight="1" x14ac:dyDescent="0.25">
      <c r="A210" s="3"/>
      <c r="B210" s="3"/>
      <c r="C210" s="3"/>
      <c r="D210" s="3"/>
      <c r="E210" s="179" t="str">
        <f>E142</f>
        <v>Объект-2</v>
      </c>
      <c r="F210" s="3"/>
      <c r="G210" s="178" t="str">
        <f>G142</f>
        <v>Заказчик-2</v>
      </c>
      <c r="H210" s="3"/>
      <c r="I210" s="181" t="str">
        <f>I205</f>
        <v>Рабочие</v>
      </c>
      <c r="J210" s="4"/>
      <c r="K210" s="178"/>
      <c r="L210" s="3"/>
      <c r="M210" s="218"/>
      <c r="N210" s="258"/>
      <c r="O210" s="3"/>
      <c r="P210" s="91"/>
      <c r="Q210" s="3"/>
      <c r="R210" s="218"/>
      <c r="S210" s="3"/>
      <c r="T210" s="218"/>
      <c r="U210" s="3"/>
      <c r="V210" s="3"/>
      <c r="W210" s="4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41"/>
      <c r="AW210" s="3"/>
    </row>
    <row r="211" spans="1:49" s="95" customFormat="1" x14ac:dyDescent="0.25">
      <c r="A211" s="89"/>
      <c r="B211" s="89"/>
      <c r="C211" s="89"/>
      <c r="D211" s="89"/>
      <c r="E211" s="179" t="str">
        <f>E142</f>
        <v>Объект-2</v>
      </c>
      <c r="F211" s="89"/>
      <c r="G211" s="178" t="str">
        <f>G142</f>
        <v>Заказчик-2</v>
      </c>
      <c r="H211" s="89"/>
      <c r="I211" s="181" t="str">
        <f>I205</f>
        <v>Рабочие</v>
      </c>
      <c r="J211" s="4"/>
      <c r="K211" s="181"/>
      <c r="L211" s="4"/>
      <c r="M211" s="184" t="str">
        <f>KPI!$E$207</f>
        <v>оклад за одну ставку</v>
      </c>
      <c r="N211" s="258"/>
      <c r="O211" s="89"/>
      <c r="P211" s="189" t="str">
        <f>IF(M211="","",INDEX(KPI!$H:$H,SUMIFS(KPI!$C:$C,KPI!$E:$E,M211)))</f>
        <v>руб.</v>
      </c>
      <c r="Q211" s="89"/>
      <c r="R211" s="187">
        <f>IF(SUM(R205:R210)=0,0,R212*1000/SUM(R205:R210))</f>
        <v>0</v>
      </c>
      <c r="S211" s="89"/>
      <c r="T211" s="187">
        <f>IF(SUM(T205:T210)=0,0,T212*1000/SUM(T205:T210))</f>
        <v>0</v>
      </c>
      <c r="U211" s="89"/>
      <c r="V211" s="89"/>
      <c r="W211" s="119" t="s">
        <v>1</v>
      </c>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94"/>
      <c r="AW211" s="89"/>
    </row>
    <row r="212" spans="1:49" s="5" customFormat="1" x14ac:dyDescent="0.25">
      <c r="A212" s="4"/>
      <c r="B212" s="4"/>
      <c r="C212" s="4"/>
      <c r="D212" s="4"/>
      <c r="E212" s="197" t="str">
        <f>E142</f>
        <v>Объект-2</v>
      </c>
      <c r="F212" s="4"/>
      <c r="G212" s="198" t="str">
        <f>G142</f>
        <v>Заказчик-2</v>
      </c>
      <c r="H212" s="4"/>
      <c r="I212" s="198" t="str">
        <f>I205</f>
        <v>Рабочие</v>
      </c>
      <c r="J212" s="4"/>
      <c r="K212" s="198"/>
      <c r="L212" s="4"/>
      <c r="M212" s="205" t="str">
        <f>KPI!$E$152</f>
        <v>ФОТ</v>
      </c>
      <c r="N212" s="258" t="str">
        <f>структура!$AL$29</f>
        <v>с/с</v>
      </c>
      <c r="O212" s="4"/>
      <c r="P212" s="206" t="str">
        <f>IF(M212="","",INDEX(KPI!$H:$H,SUMIFS(KPI!$C:$C,KPI!$E:$E,M212)))</f>
        <v>тыс.руб.</v>
      </c>
      <c r="Q212" s="4"/>
      <c r="R212" s="188">
        <f>SUMIFS($W212:$AV212,$W$2:$AV$2,R$2)</f>
        <v>0</v>
      </c>
      <c r="S212" s="4"/>
      <c r="T212" s="188">
        <f>SUMIFS($W212:$AV212,$W$2:$AV$2,T$2)</f>
        <v>0</v>
      </c>
      <c r="U212" s="4"/>
      <c r="V212" s="4"/>
      <c r="W212" s="49"/>
      <c r="X212" s="207">
        <f>SUM(X205:X210)*X211/1000</f>
        <v>0</v>
      </c>
      <c r="Y212" s="207">
        <f t="shared" ref="Y212" si="216">SUM(Y205:Y210)*Y211/1000</f>
        <v>0</v>
      </c>
      <c r="Z212" s="207">
        <f t="shared" ref="Z212" si="217">SUM(Z205:Z210)*Z211/1000</f>
        <v>0</v>
      </c>
      <c r="AA212" s="207">
        <f t="shared" ref="AA212" si="218">SUM(AA205:AA210)*AA211/1000</f>
        <v>0</v>
      </c>
      <c r="AB212" s="207">
        <f t="shared" ref="AB212" si="219">SUM(AB205:AB210)*AB211/1000</f>
        <v>0</v>
      </c>
      <c r="AC212" s="207">
        <f t="shared" ref="AC212" si="220">SUM(AC205:AC210)*AC211/1000</f>
        <v>0</v>
      </c>
      <c r="AD212" s="207">
        <f t="shared" ref="AD212" si="221">SUM(AD205:AD210)*AD211/1000</f>
        <v>0</v>
      </c>
      <c r="AE212" s="207">
        <f t="shared" ref="AE212" si="222">SUM(AE205:AE210)*AE211/1000</f>
        <v>0</v>
      </c>
      <c r="AF212" s="207">
        <f t="shared" ref="AF212" si="223">SUM(AF205:AF210)*AF211/1000</f>
        <v>0</v>
      </c>
      <c r="AG212" s="207">
        <f t="shared" ref="AG212" si="224">SUM(AG205:AG210)*AG211/1000</f>
        <v>0</v>
      </c>
      <c r="AH212" s="207">
        <f t="shared" ref="AH212" si="225">SUM(AH205:AH210)*AH211/1000</f>
        <v>0</v>
      </c>
      <c r="AI212" s="207">
        <f t="shared" ref="AI212" si="226">SUM(AI205:AI210)*AI211/1000</f>
        <v>0</v>
      </c>
      <c r="AJ212" s="207">
        <f t="shared" ref="AJ212" si="227">SUM(AJ205:AJ210)*AJ211/1000</f>
        <v>0</v>
      </c>
      <c r="AK212" s="207">
        <f t="shared" ref="AK212" si="228">SUM(AK205:AK210)*AK211/1000</f>
        <v>0</v>
      </c>
      <c r="AL212" s="207">
        <f t="shared" ref="AL212" si="229">SUM(AL205:AL210)*AL211/1000</f>
        <v>0</v>
      </c>
      <c r="AM212" s="207">
        <f t="shared" ref="AM212" si="230">SUM(AM205:AM210)*AM211/1000</f>
        <v>0</v>
      </c>
      <c r="AN212" s="207">
        <f t="shared" ref="AN212" si="231">SUM(AN205:AN210)*AN211/1000</f>
        <v>0</v>
      </c>
      <c r="AO212" s="207">
        <f t="shared" ref="AO212" si="232">SUM(AO205:AO210)*AO211/1000</f>
        <v>0</v>
      </c>
      <c r="AP212" s="207">
        <f t="shared" ref="AP212" si="233">SUM(AP205:AP210)*AP211/1000</f>
        <v>0</v>
      </c>
      <c r="AQ212" s="207">
        <f t="shared" ref="AQ212" si="234">SUM(AQ205:AQ210)*AQ211/1000</f>
        <v>0</v>
      </c>
      <c r="AR212" s="207">
        <f t="shared" ref="AR212" si="235">SUM(AR205:AR210)*AR211/1000</f>
        <v>0</v>
      </c>
      <c r="AS212" s="207">
        <f t="shared" ref="AS212" si="236">SUM(AS205:AS210)*AS211/1000</f>
        <v>0</v>
      </c>
      <c r="AT212" s="207">
        <f t="shared" ref="AT212" si="237">SUM(AT205:AT210)*AT211/1000</f>
        <v>0</v>
      </c>
      <c r="AU212" s="207">
        <f t="shared" ref="AU212" si="238">SUM(AU205:AU210)*AU211/1000</f>
        <v>0</v>
      </c>
      <c r="AV212" s="43"/>
      <c r="AW212" s="4"/>
    </row>
    <row r="213" spans="1:49" s="95" customFormat="1" x14ac:dyDescent="0.25">
      <c r="A213" s="89"/>
      <c r="B213" s="89"/>
      <c r="C213" s="89"/>
      <c r="D213" s="89"/>
      <c r="E213" s="179" t="str">
        <f>E142</f>
        <v>Объект-2</v>
      </c>
      <c r="F213" s="89"/>
      <c r="G213" s="178" t="str">
        <f>G142</f>
        <v>Заказчик-2</v>
      </c>
      <c r="H213" s="89"/>
      <c r="I213" s="181" t="str">
        <f>I205</f>
        <v>Рабочие</v>
      </c>
      <c r="J213" s="4"/>
      <c r="K213" s="181"/>
      <c r="L213" s="4"/>
      <c r="M213" s="202" t="str">
        <f>KPI!$E$35</f>
        <v>оборачив-ть работ в себестоимости</v>
      </c>
      <c r="N213" s="259"/>
      <c r="O213" s="22" t="s">
        <v>1</v>
      </c>
      <c r="P213" s="79"/>
      <c r="Q213" s="203"/>
      <c r="R213" s="204" t="str">
        <f>IF(M213="","",INDEX(KPI!$H:$H,SUMIFS(KPI!$C:$C,KPI!$E:$E,M213)))</f>
        <v>мес</v>
      </c>
      <c r="S213" s="203"/>
      <c r="T213" s="204"/>
      <c r="U213" s="203"/>
      <c r="V213" s="203"/>
      <c r="W213" s="116"/>
      <c r="X213" s="201"/>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94"/>
      <c r="AW213" s="89"/>
    </row>
    <row r="214" spans="1:49" s="5" customFormat="1" x14ac:dyDescent="0.25">
      <c r="A214" s="4"/>
      <c r="B214" s="4"/>
      <c r="C214" s="4"/>
      <c r="D214" s="4"/>
      <c r="E214" s="197" t="str">
        <f>E142</f>
        <v>Объект-2</v>
      </c>
      <c r="F214" s="4"/>
      <c r="G214" s="198" t="str">
        <f>G142</f>
        <v>Заказчик-2</v>
      </c>
      <c r="H214" s="4"/>
      <c r="I214" s="198" t="str">
        <f>I205</f>
        <v>Рабочие</v>
      </c>
      <c r="J214" s="4"/>
      <c r="K214" s="198"/>
      <c r="L214" s="4"/>
      <c r="M214" s="208" t="str">
        <f>KPI!$E$37</f>
        <v>ФОТ собственных строителей</v>
      </c>
      <c r="N214" s="259"/>
      <c r="O214" s="209"/>
      <c r="P214" s="210" t="str">
        <f>IF(M214="","",INDEX(KPI!$H:$H,SUMIFS(KPI!$C:$C,KPI!$E:$E,M214)))</f>
        <v>тыс.руб.</v>
      </c>
      <c r="Q214" s="209"/>
      <c r="R214" s="123">
        <f>SUMIFS($W214:$AV214,$W$2:$AV$2,R$2)</f>
        <v>0</v>
      </c>
      <c r="S214" s="209"/>
      <c r="T214" s="123">
        <f>SUMIFS($W214:$AV214,$W$2:$AV$2,T$2)</f>
        <v>0</v>
      </c>
      <c r="U214" s="209"/>
      <c r="V214" s="209"/>
      <c r="W214" s="49"/>
      <c r="X214" s="207">
        <f t="shared" ref="X214:AU214" si="239">IF(X$7="",0,IF(X$1=1,SUMIFS(212:212,$1:$1,"&gt;="&amp;1,$1:$1,"&lt;="&amp;INT($P213))+($P213-INT($P213))*SUMIFS(212:212,$1:$1,INT($P213)+1),0)+($P213-INT($P213))*SUMIFS(212:212,$1:$1,X$1+INT($P213)+1)+(INT($P213)+1-$P213)*SUMIFS(212:212,$1:$1,X$1+INT($P213)))</f>
        <v>0</v>
      </c>
      <c r="Y214" s="207">
        <f t="shared" si="239"/>
        <v>0</v>
      </c>
      <c r="Z214" s="207">
        <f t="shared" si="239"/>
        <v>0</v>
      </c>
      <c r="AA214" s="207">
        <f t="shared" si="239"/>
        <v>0</v>
      </c>
      <c r="AB214" s="207">
        <f t="shared" si="239"/>
        <v>0</v>
      </c>
      <c r="AC214" s="207">
        <f t="shared" si="239"/>
        <v>0</v>
      </c>
      <c r="AD214" s="207">
        <f t="shared" si="239"/>
        <v>0</v>
      </c>
      <c r="AE214" s="207">
        <f t="shared" si="239"/>
        <v>0</v>
      </c>
      <c r="AF214" s="207">
        <f t="shared" si="239"/>
        <v>0</v>
      </c>
      <c r="AG214" s="207">
        <f t="shared" si="239"/>
        <v>0</v>
      </c>
      <c r="AH214" s="207">
        <f t="shared" si="239"/>
        <v>0</v>
      </c>
      <c r="AI214" s="207">
        <f t="shared" si="239"/>
        <v>0</v>
      </c>
      <c r="AJ214" s="207">
        <f t="shared" si="239"/>
        <v>0</v>
      </c>
      <c r="AK214" s="207">
        <f t="shared" si="239"/>
        <v>0</v>
      </c>
      <c r="AL214" s="207">
        <f t="shared" si="239"/>
        <v>0</v>
      </c>
      <c r="AM214" s="207">
        <f t="shared" si="239"/>
        <v>0</v>
      </c>
      <c r="AN214" s="207">
        <f t="shared" si="239"/>
        <v>0</v>
      </c>
      <c r="AO214" s="207">
        <f t="shared" si="239"/>
        <v>0</v>
      </c>
      <c r="AP214" s="207">
        <f t="shared" si="239"/>
        <v>0</v>
      </c>
      <c r="AQ214" s="207">
        <f t="shared" si="239"/>
        <v>0</v>
      </c>
      <c r="AR214" s="207">
        <f t="shared" si="239"/>
        <v>0</v>
      </c>
      <c r="AS214" s="207">
        <f t="shared" si="239"/>
        <v>0</v>
      </c>
      <c r="AT214" s="207">
        <f t="shared" si="239"/>
        <v>0</v>
      </c>
      <c r="AU214" s="207">
        <f t="shared" si="239"/>
        <v>0</v>
      </c>
      <c r="AV214" s="43"/>
      <c r="AW214" s="4"/>
    </row>
    <row r="215" spans="1:49" s="95" customFormat="1" x14ac:dyDescent="0.25">
      <c r="A215" s="89"/>
      <c r="B215" s="89"/>
      <c r="C215" s="89"/>
      <c r="D215" s="89"/>
      <c r="E215" s="194" t="str">
        <f>E142</f>
        <v>Объект-2</v>
      </c>
      <c r="F215" s="89"/>
      <c r="G215" s="195" t="str">
        <f>G142</f>
        <v>Заказчик-2</v>
      </c>
      <c r="H215" s="89"/>
      <c r="I215" s="195" t="str">
        <f>I205</f>
        <v>Рабочие</v>
      </c>
      <c r="J215" s="89"/>
      <c r="K215" s="195"/>
      <c r="L215" s="89"/>
      <c r="M215" s="221" t="str">
        <f>KPI!$E$68</f>
        <v>отток ДС на авансы по ФОТ строителей</v>
      </c>
      <c r="N215" s="259"/>
      <c r="O215" s="203"/>
      <c r="P215" s="222" t="str">
        <f>IF(M215="","",INDEX(KPI!$H:$H,SUMIFS(KPI!$C:$C,KPI!$E:$E,M215)))</f>
        <v>тыс.руб.</v>
      </c>
      <c r="Q215" s="203"/>
      <c r="R215" s="223">
        <f>SUMIFS($W215:$AV215,$W$2:$AV$2,R$2)</f>
        <v>0</v>
      </c>
      <c r="S215" s="203"/>
      <c r="T215" s="223">
        <f>SUMIFS($W215:$AV215,$W$2:$AV$2,T$2)</f>
        <v>0</v>
      </c>
      <c r="U215" s="203"/>
      <c r="V215" s="203"/>
      <c r="W215" s="116"/>
      <c r="X215" s="225">
        <f>IF(X$7="",0,IF(X$1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X$1+INT(SUMIFS(структура!$AA:$AA,структура!$W:$W,$I215))+1)+(INT(SUMIFS(структура!$AA:$AA,структура!$W:$W,$I215))+1-SUMIFS(структура!$AA:$AA,структура!$W:$W,$I215))*SUMIFS(структура!$Z:$Z,структура!$W:$W,$I215)*SUMIFS(214:214,$1:$1,X$1+INT(SUMIFS(структура!$AA:$AA,структура!$W:$W,$I215))))</f>
        <v>0</v>
      </c>
      <c r="Y215" s="225">
        <f>IF(Y$7="",0,IF(Y$1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Y$1+INT(SUMIFS(структура!$AA:$AA,структура!$W:$W,$I215))+1)+(INT(SUMIFS(структура!$AA:$AA,структура!$W:$W,$I215))+1-SUMIFS(структура!$AA:$AA,структура!$W:$W,$I215))*SUMIFS(структура!$Z:$Z,структура!$W:$W,$I215)*SUMIFS(214:214,$1:$1,Y$1+INT(SUMIFS(структура!$AA:$AA,структура!$W:$W,$I215))))</f>
        <v>0</v>
      </c>
      <c r="Z215" s="225">
        <f>IF(Z$7="",0,IF(Z$1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Z$1+INT(SUMIFS(структура!$AA:$AA,структура!$W:$W,$I215))+1)+(INT(SUMIFS(структура!$AA:$AA,структура!$W:$W,$I215))+1-SUMIFS(структура!$AA:$AA,структура!$W:$W,$I215))*SUMIFS(структура!$Z:$Z,структура!$W:$W,$I215)*SUMIFS(214:214,$1:$1,Z$1+INT(SUMIFS(структура!$AA:$AA,структура!$W:$W,$I215))))</f>
        <v>0</v>
      </c>
      <c r="AA215" s="225">
        <f>IF(AA$7="",0,IF(AA$1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A$1+INT(SUMIFS(структура!$AA:$AA,структура!$W:$W,$I215))+1)+(INT(SUMIFS(структура!$AA:$AA,структура!$W:$W,$I215))+1-SUMIFS(структура!$AA:$AA,структура!$W:$W,$I215))*SUMIFS(структура!$Z:$Z,структура!$W:$W,$I215)*SUMIFS(214:214,$1:$1,AA$1+INT(SUMIFS(структура!$AA:$AA,структура!$W:$W,$I215))))</f>
        <v>0</v>
      </c>
      <c r="AB215" s="225">
        <f>IF(AB$7="",0,IF(AB$1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B$1+INT(SUMIFS(структура!$AA:$AA,структура!$W:$W,$I215))+1)+(INT(SUMIFS(структура!$AA:$AA,структура!$W:$W,$I215))+1-SUMIFS(структура!$AA:$AA,структура!$W:$W,$I215))*SUMIFS(структура!$Z:$Z,структура!$W:$W,$I215)*SUMIFS(214:214,$1:$1,AB$1+INT(SUMIFS(структура!$AA:$AA,структура!$W:$W,$I215))))</f>
        <v>0</v>
      </c>
      <c r="AC215" s="225">
        <f>IF(AC$7="",0,IF(AC$1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C$1+INT(SUMIFS(структура!$AA:$AA,структура!$W:$W,$I215))+1)+(INT(SUMIFS(структура!$AA:$AA,структура!$W:$W,$I215))+1-SUMIFS(структура!$AA:$AA,структура!$W:$W,$I215))*SUMIFS(структура!$Z:$Z,структура!$W:$W,$I215)*SUMIFS(214:214,$1:$1,AC$1+INT(SUMIFS(структура!$AA:$AA,структура!$W:$W,$I215))))</f>
        <v>0</v>
      </c>
      <c r="AD215" s="225">
        <f>IF(AD$7="",0,IF(AD$1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D$1+INT(SUMIFS(структура!$AA:$AA,структура!$W:$W,$I215))+1)+(INT(SUMIFS(структура!$AA:$AA,структура!$W:$W,$I215))+1-SUMIFS(структура!$AA:$AA,структура!$W:$W,$I215))*SUMIFS(структура!$Z:$Z,структура!$W:$W,$I215)*SUMIFS(214:214,$1:$1,AD$1+INT(SUMIFS(структура!$AA:$AA,структура!$W:$W,$I215))))</f>
        <v>0</v>
      </c>
      <c r="AE215" s="225">
        <f>IF(AE$7="",0,IF(AE$1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E$1+INT(SUMIFS(структура!$AA:$AA,структура!$W:$W,$I215))+1)+(INT(SUMIFS(структура!$AA:$AA,структура!$W:$W,$I215))+1-SUMIFS(структура!$AA:$AA,структура!$W:$W,$I215))*SUMIFS(структура!$Z:$Z,структура!$W:$W,$I215)*SUMIFS(214:214,$1:$1,AE$1+INT(SUMIFS(структура!$AA:$AA,структура!$W:$W,$I215))))</f>
        <v>0</v>
      </c>
      <c r="AF215" s="225">
        <f>IF(AF$7="",0,IF(AF$1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F$1+INT(SUMIFS(структура!$AA:$AA,структура!$W:$W,$I215))+1)+(INT(SUMIFS(структура!$AA:$AA,структура!$W:$W,$I215))+1-SUMIFS(структура!$AA:$AA,структура!$W:$W,$I215))*SUMIFS(структура!$Z:$Z,структура!$W:$W,$I215)*SUMIFS(214:214,$1:$1,AF$1+INT(SUMIFS(структура!$AA:$AA,структура!$W:$W,$I215))))</f>
        <v>0</v>
      </c>
      <c r="AG215" s="225">
        <f>IF(AG$7="",0,IF(AG$1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G$1+INT(SUMIFS(структура!$AA:$AA,структура!$W:$W,$I215))+1)+(INT(SUMIFS(структура!$AA:$AA,структура!$W:$W,$I215))+1-SUMIFS(структура!$AA:$AA,структура!$W:$W,$I215))*SUMIFS(структура!$Z:$Z,структура!$W:$W,$I215)*SUMIFS(214:214,$1:$1,AG$1+INT(SUMIFS(структура!$AA:$AA,структура!$W:$W,$I215))))</f>
        <v>0</v>
      </c>
      <c r="AH215" s="225">
        <f>IF(AH$7="",0,IF(AH$1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H$1+INT(SUMIFS(структура!$AA:$AA,структура!$W:$W,$I215))+1)+(INT(SUMIFS(структура!$AA:$AA,структура!$W:$W,$I215))+1-SUMIFS(структура!$AA:$AA,структура!$W:$W,$I215))*SUMIFS(структура!$Z:$Z,структура!$W:$W,$I215)*SUMIFS(214:214,$1:$1,AH$1+INT(SUMIFS(структура!$AA:$AA,структура!$W:$W,$I215))))</f>
        <v>0</v>
      </c>
      <c r="AI215" s="225">
        <f>IF(AI$7="",0,IF(AI$1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I$1+INT(SUMIFS(структура!$AA:$AA,структура!$W:$W,$I215))+1)+(INT(SUMIFS(структура!$AA:$AA,структура!$W:$W,$I215))+1-SUMIFS(структура!$AA:$AA,структура!$W:$W,$I215))*SUMIFS(структура!$Z:$Z,структура!$W:$W,$I215)*SUMIFS(214:214,$1:$1,AI$1+INT(SUMIFS(структура!$AA:$AA,структура!$W:$W,$I215))))</f>
        <v>0</v>
      </c>
      <c r="AJ215" s="225">
        <f>IF(AJ$7="",0,IF(AJ$1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J$1+INT(SUMIFS(структура!$AA:$AA,структура!$W:$W,$I215))+1)+(INT(SUMIFS(структура!$AA:$AA,структура!$W:$W,$I215))+1-SUMIFS(структура!$AA:$AA,структура!$W:$W,$I215))*SUMIFS(структура!$Z:$Z,структура!$W:$W,$I215)*SUMIFS(214:214,$1:$1,AJ$1+INT(SUMIFS(структура!$AA:$AA,структура!$W:$W,$I215))))</f>
        <v>0</v>
      </c>
      <c r="AK215" s="225">
        <f>IF(AK$7="",0,IF(AK$1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K$1+INT(SUMIFS(структура!$AA:$AA,структура!$W:$W,$I215))+1)+(INT(SUMIFS(структура!$AA:$AA,структура!$W:$W,$I215))+1-SUMIFS(структура!$AA:$AA,структура!$W:$W,$I215))*SUMIFS(структура!$Z:$Z,структура!$W:$W,$I215)*SUMIFS(214:214,$1:$1,AK$1+INT(SUMIFS(структура!$AA:$AA,структура!$W:$W,$I215))))</f>
        <v>0</v>
      </c>
      <c r="AL215" s="225">
        <f>IF(AL$7="",0,IF(AL$1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L$1+INT(SUMIFS(структура!$AA:$AA,структура!$W:$W,$I215))+1)+(INT(SUMIFS(структура!$AA:$AA,структура!$W:$W,$I215))+1-SUMIFS(структура!$AA:$AA,структура!$W:$W,$I215))*SUMIFS(структура!$Z:$Z,структура!$W:$W,$I215)*SUMIFS(214:214,$1:$1,AL$1+INT(SUMIFS(структура!$AA:$AA,структура!$W:$W,$I215))))</f>
        <v>0</v>
      </c>
      <c r="AM215" s="225">
        <f>IF(AM$7="",0,IF(AM$1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M$1+INT(SUMIFS(структура!$AA:$AA,структура!$W:$W,$I215))+1)+(INT(SUMIFS(структура!$AA:$AA,структура!$W:$W,$I215))+1-SUMIFS(структура!$AA:$AA,структура!$W:$W,$I215))*SUMIFS(структура!$Z:$Z,структура!$W:$W,$I215)*SUMIFS(214:214,$1:$1,AM$1+INT(SUMIFS(структура!$AA:$AA,структура!$W:$W,$I215))))</f>
        <v>0</v>
      </c>
      <c r="AN215" s="225">
        <f>IF(AN$7="",0,IF(AN$1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N$1+INT(SUMIFS(структура!$AA:$AA,структура!$W:$W,$I215))+1)+(INT(SUMIFS(структура!$AA:$AA,структура!$W:$W,$I215))+1-SUMIFS(структура!$AA:$AA,структура!$W:$W,$I215))*SUMIFS(структура!$Z:$Z,структура!$W:$W,$I215)*SUMIFS(214:214,$1:$1,AN$1+INT(SUMIFS(структура!$AA:$AA,структура!$W:$W,$I215))))</f>
        <v>0</v>
      </c>
      <c r="AO215" s="225">
        <f>IF(AO$7="",0,IF(AO$1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O$1+INT(SUMIFS(структура!$AA:$AA,структура!$W:$W,$I215))+1)+(INT(SUMIFS(структура!$AA:$AA,структура!$W:$W,$I215))+1-SUMIFS(структура!$AA:$AA,структура!$W:$W,$I215))*SUMIFS(структура!$Z:$Z,структура!$W:$W,$I215)*SUMIFS(214:214,$1:$1,AO$1+INT(SUMIFS(структура!$AA:$AA,структура!$W:$W,$I215))))</f>
        <v>0</v>
      </c>
      <c r="AP215" s="225">
        <f>IF(AP$7="",0,IF(AP$1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P$1+INT(SUMIFS(структура!$AA:$AA,структура!$W:$W,$I215))+1)+(INT(SUMIFS(структура!$AA:$AA,структура!$W:$W,$I215))+1-SUMIFS(структура!$AA:$AA,структура!$W:$W,$I215))*SUMIFS(структура!$Z:$Z,структура!$W:$W,$I215)*SUMIFS(214:214,$1:$1,AP$1+INT(SUMIFS(структура!$AA:$AA,структура!$W:$W,$I215))))</f>
        <v>0</v>
      </c>
      <c r="AQ215" s="225">
        <f>IF(AQ$7="",0,IF(AQ$1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Q$1+INT(SUMIFS(структура!$AA:$AA,структура!$W:$W,$I215))+1)+(INT(SUMIFS(структура!$AA:$AA,структура!$W:$W,$I215))+1-SUMIFS(структура!$AA:$AA,структура!$W:$W,$I215))*SUMIFS(структура!$Z:$Z,структура!$W:$W,$I215)*SUMIFS(214:214,$1:$1,AQ$1+INT(SUMIFS(структура!$AA:$AA,структура!$W:$W,$I215))))</f>
        <v>0</v>
      </c>
      <c r="AR215" s="225">
        <f>IF(AR$7="",0,IF(AR$1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R$1+INT(SUMIFS(структура!$AA:$AA,структура!$W:$W,$I215))+1)+(INT(SUMIFS(структура!$AA:$AA,структура!$W:$W,$I215))+1-SUMIFS(структура!$AA:$AA,структура!$W:$W,$I215))*SUMIFS(структура!$Z:$Z,структура!$W:$W,$I215)*SUMIFS(214:214,$1:$1,AR$1+INT(SUMIFS(структура!$AA:$AA,структура!$W:$W,$I215))))</f>
        <v>0</v>
      </c>
      <c r="AS215" s="225">
        <f>IF(AS$7="",0,IF(AS$1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S$1+INT(SUMIFS(структура!$AA:$AA,структура!$W:$W,$I215))+1)+(INT(SUMIFS(структура!$AA:$AA,структура!$W:$W,$I215))+1-SUMIFS(структура!$AA:$AA,структура!$W:$W,$I215))*SUMIFS(структура!$Z:$Z,структура!$W:$W,$I215)*SUMIFS(214:214,$1:$1,AS$1+INT(SUMIFS(структура!$AA:$AA,структура!$W:$W,$I215))))</f>
        <v>0</v>
      </c>
      <c r="AT215" s="225">
        <f>IF(AT$7="",0,IF(AT$1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T$1+INT(SUMIFS(структура!$AA:$AA,структура!$W:$W,$I215))+1)+(INT(SUMIFS(структура!$AA:$AA,структура!$W:$W,$I215))+1-SUMIFS(структура!$AA:$AA,структура!$W:$W,$I215))*SUMIFS(структура!$Z:$Z,структура!$W:$W,$I215)*SUMIFS(214:214,$1:$1,AT$1+INT(SUMIFS(структура!$AA:$AA,структура!$W:$W,$I215))))</f>
        <v>0</v>
      </c>
      <c r="AU215" s="225">
        <f>IF(AU$7="",0,IF(AU$1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U$1+INT(SUMIFS(структура!$AA:$AA,структура!$W:$W,$I215))+1)+(INT(SUMIFS(структура!$AA:$AA,структура!$W:$W,$I215))+1-SUMIFS(структура!$AA:$AA,структура!$W:$W,$I215))*SUMIFS(структура!$Z:$Z,структура!$W:$W,$I215)*SUMIFS(214:214,$1:$1,AU$1+INT(SUMIFS(структура!$AA:$AA,структура!$W:$W,$I215))))</f>
        <v>0</v>
      </c>
      <c r="AV215" s="94"/>
      <c r="AW215" s="89"/>
    </row>
    <row r="216" spans="1:49" s="95" customFormat="1" x14ac:dyDescent="0.25">
      <c r="A216" s="89"/>
      <c r="B216" s="89"/>
      <c r="C216" s="89"/>
      <c r="D216" s="89"/>
      <c r="E216" s="194" t="str">
        <f>E142</f>
        <v>Объект-2</v>
      </c>
      <c r="F216" s="89"/>
      <c r="G216" s="195" t="str">
        <f>G142</f>
        <v>Заказчик-2</v>
      </c>
      <c r="H216" s="89"/>
      <c r="I216" s="195" t="str">
        <f>I205</f>
        <v>Рабочие</v>
      </c>
      <c r="J216" s="89"/>
      <c r="K216" s="195"/>
      <c r="L216" s="89"/>
      <c r="M216" s="185" t="str">
        <f>KPI!$E$72</f>
        <v>отток ДС на расчет по ФОТ строителей</v>
      </c>
      <c r="N216" s="259"/>
      <c r="O216" s="203"/>
      <c r="P216" s="190" t="str">
        <f>IF(M216="","",INDEX(KPI!$H:$H,SUMIFS(KPI!$C:$C,KPI!$E:$E,M216)))</f>
        <v>тыс.руб.</v>
      </c>
      <c r="Q216" s="203"/>
      <c r="R216" s="224">
        <f>SUMIFS($W216:$AV216,$W$2:$AV$2,R$2)</f>
        <v>0</v>
      </c>
      <c r="S216" s="203"/>
      <c r="T216" s="224">
        <f>SUMIFS($W216:$AV216,$W$2:$AV$2,T$2)</f>
        <v>0</v>
      </c>
      <c r="U216" s="203"/>
      <c r="V216" s="203"/>
      <c r="W216" s="116"/>
      <c r="X216" s="226">
        <f>IF(X$7="",0,IF(X$1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X$1+INT(-SUMIFS(структура!$AC:$AC,структура!$W:$W,$I216))+1)+(INT(-SUMIFS(структура!$AC:$AC,структура!$W:$W,$I216))+1+SUMIFS(структура!$AC:$AC,структура!$W:$W,$I216))*SUMIFS(структура!$AB:$AB,структура!$W:$W,$I216)*SUMIFS(214:214,$1:$1,X$1+INT(-SUMIFS(структура!$AC:$AC,структура!$W:$W,$I216))))</f>
        <v>0</v>
      </c>
      <c r="Y216" s="226">
        <f>IF(Y$7="",0,IF(Y$1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Y$1+INT(-SUMIFS(структура!$AC:$AC,структура!$W:$W,$I216))+1)+(INT(-SUMIFS(структура!$AC:$AC,структура!$W:$W,$I216))+1+SUMIFS(структура!$AC:$AC,структура!$W:$W,$I216))*SUMIFS(структура!$AB:$AB,структура!$W:$W,$I216)*SUMIFS(214:214,$1:$1,Y$1+INT(-SUMIFS(структура!$AC:$AC,структура!$W:$W,$I216))))</f>
        <v>0</v>
      </c>
      <c r="Z216" s="226">
        <f>IF(Z$7="",0,IF(Z$1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Z$1+INT(-SUMIFS(структура!$AC:$AC,структура!$W:$W,$I216))+1)+(INT(-SUMIFS(структура!$AC:$AC,структура!$W:$W,$I216))+1+SUMIFS(структура!$AC:$AC,структура!$W:$W,$I216))*SUMIFS(структура!$AB:$AB,структура!$W:$W,$I216)*SUMIFS(214:214,$1:$1,Z$1+INT(-SUMIFS(структура!$AC:$AC,структура!$W:$W,$I216))))</f>
        <v>0</v>
      </c>
      <c r="AA216" s="226">
        <f>IF(AA$7="",0,IF(AA$1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A$1+INT(-SUMIFS(структура!$AC:$AC,структура!$W:$W,$I216))+1)+(INT(-SUMIFS(структура!$AC:$AC,структура!$W:$W,$I216))+1+SUMIFS(структура!$AC:$AC,структура!$W:$W,$I216))*SUMIFS(структура!$AB:$AB,структура!$W:$W,$I216)*SUMIFS(214:214,$1:$1,AA$1+INT(-SUMIFS(структура!$AC:$AC,структура!$W:$W,$I216))))</f>
        <v>0</v>
      </c>
      <c r="AB216" s="226">
        <f>IF(AB$7="",0,IF(AB$1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B$1+INT(-SUMIFS(структура!$AC:$AC,структура!$W:$W,$I216))+1)+(INT(-SUMIFS(структура!$AC:$AC,структура!$W:$W,$I216))+1+SUMIFS(структура!$AC:$AC,структура!$W:$W,$I216))*SUMIFS(структура!$AB:$AB,структура!$W:$W,$I216)*SUMIFS(214:214,$1:$1,AB$1+INT(-SUMIFS(структура!$AC:$AC,структура!$W:$W,$I216))))</f>
        <v>0</v>
      </c>
      <c r="AC216" s="226">
        <f>IF(AC$7="",0,IF(AC$1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C$1+INT(-SUMIFS(структура!$AC:$AC,структура!$W:$W,$I216))+1)+(INT(-SUMIFS(структура!$AC:$AC,структура!$W:$W,$I216))+1+SUMIFS(структура!$AC:$AC,структура!$W:$W,$I216))*SUMIFS(структура!$AB:$AB,структура!$W:$W,$I216)*SUMIFS(214:214,$1:$1,AC$1+INT(-SUMIFS(структура!$AC:$AC,структура!$W:$W,$I216))))</f>
        <v>0</v>
      </c>
      <c r="AD216" s="226">
        <f>IF(AD$7="",0,IF(AD$1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D$1+INT(-SUMIFS(структура!$AC:$AC,структура!$W:$W,$I216))+1)+(INT(-SUMIFS(структура!$AC:$AC,структура!$W:$W,$I216))+1+SUMIFS(структура!$AC:$AC,структура!$W:$W,$I216))*SUMIFS(структура!$AB:$AB,структура!$W:$W,$I216)*SUMIFS(214:214,$1:$1,AD$1+INT(-SUMIFS(структура!$AC:$AC,структура!$W:$W,$I216))))</f>
        <v>0</v>
      </c>
      <c r="AE216" s="226">
        <f>IF(AE$7="",0,IF(AE$1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E$1+INT(-SUMIFS(структура!$AC:$AC,структура!$W:$W,$I216))+1)+(INT(-SUMIFS(структура!$AC:$AC,структура!$W:$W,$I216))+1+SUMIFS(структура!$AC:$AC,структура!$W:$W,$I216))*SUMIFS(структура!$AB:$AB,структура!$W:$W,$I216)*SUMIFS(214:214,$1:$1,AE$1+INT(-SUMIFS(структура!$AC:$AC,структура!$W:$W,$I216))))</f>
        <v>0</v>
      </c>
      <c r="AF216" s="226">
        <f>IF(AF$7="",0,IF(AF$1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F$1+INT(-SUMIFS(структура!$AC:$AC,структура!$W:$W,$I216))+1)+(INT(-SUMIFS(структура!$AC:$AC,структура!$W:$W,$I216))+1+SUMIFS(структура!$AC:$AC,структура!$W:$W,$I216))*SUMIFS(структура!$AB:$AB,структура!$W:$W,$I216)*SUMIFS(214:214,$1:$1,AF$1+INT(-SUMIFS(структура!$AC:$AC,структура!$W:$W,$I216))))</f>
        <v>0</v>
      </c>
      <c r="AG216" s="226">
        <f>IF(AG$7="",0,IF(AG$1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G$1+INT(-SUMIFS(структура!$AC:$AC,структура!$W:$W,$I216))+1)+(INT(-SUMIFS(структура!$AC:$AC,структура!$W:$W,$I216))+1+SUMIFS(структура!$AC:$AC,структура!$W:$W,$I216))*SUMIFS(структура!$AB:$AB,структура!$W:$W,$I216)*SUMIFS(214:214,$1:$1,AG$1+INT(-SUMIFS(структура!$AC:$AC,структура!$W:$W,$I216))))</f>
        <v>0</v>
      </c>
      <c r="AH216" s="226">
        <f>IF(AH$7="",0,IF(AH$1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H$1+INT(-SUMIFS(структура!$AC:$AC,структура!$W:$W,$I216))+1)+(INT(-SUMIFS(структура!$AC:$AC,структура!$W:$W,$I216))+1+SUMIFS(структура!$AC:$AC,структура!$W:$W,$I216))*SUMIFS(структура!$AB:$AB,структура!$W:$W,$I216)*SUMIFS(214:214,$1:$1,AH$1+INT(-SUMIFS(структура!$AC:$AC,структура!$W:$W,$I216))))</f>
        <v>0</v>
      </c>
      <c r="AI216" s="226">
        <f>IF(AI$7="",0,IF(AI$1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I$1+INT(-SUMIFS(структура!$AC:$AC,структура!$W:$W,$I216))+1)+(INT(-SUMIFS(структура!$AC:$AC,структура!$W:$W,$I216))+1+SUMIFS(структура!$AC:$AC,структура!$W:$W,$I216))*SUMIFS(структура!$AB:$AB,структура!$W:$W,$I216)*SUMIFS(214:214,$1:$1,AI$1+INT(-SUMIFS(структура!$AC:$AC,структура!$W:$W,$I216))))</f>
        <v>0</v>
      </c>
      <c r="AJ216" s="226">
        <f>IF(AJ$7="",0,IF(AJ$1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J$1+INT(-SUMIFS(структура!$AC:$AC,структура!$W:$W,$I216))+1)+(INT(-SUMIFS(структура!$AC:$AC,структура!$W:$W,$I216))+1+SUMIFS(структура!$AC:$AC,структура!$W:$W,$I216))*SUMIFS(структура!$AB:$AB,структура!$W:$W,$I216)*SUMIFS(214:214,$1:$1,AJ$1+INT(-SUMIFS(структура!$AC:$AC,структура!$W:$W,$I216))))</f>
        <v>0</v>
      </c>
      <c r="AK216" s="226">
        <f>IF(AK$7="",0,IF(AK$1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K$1+INT(-SUMIFS(структура!$AC:$AC,структура!$W:$W,$I216))+1)+(INT(-SUMIFS(структура!$AC:$AC,структура!$W:$W,$I216))+1+SUMIFS(структура!$AC:$AC,структура!$W:$W,$I216))*SUMIFS(структура!$AB:$AB,структура!$W:$W,$I216)*SUMIFS(214:214,$1:$1,AK$1+INT(-SUMIFS(структура!$AC:$AC,структура!$W:$W,$I216))))</f>
        <v>0</v>
      </c>
      <c r="AL216" s="226">
        <f>IF(AL$7="",0,IF(AL$1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L$1+INT(-SUMIFS(структура!$AC:$AC,структура!$W:$W,$I216))+1)+(INT(-SUMIFS(структура!$AC:$AC,структура!$W:$W,$I216))+1+SUMIFS(структура!$AC:$AC,структура!$W:$W,$I216))*SUMIFS(структура!$AB:$AB,структура!$W:$W,$I216)*SUMIFS(214:214,$1:$1,AL$1+INT(-SUMIFS(структура!$AC:$AC,структура!$W:$W,$I216))))</f>
        <v>0</v>
      </c>
      <c r="AM216" s="226">
        <f>IF(AM$7="",0,IF(AM$1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M$1+INT(-SUMIFS(структура!$AC:$AC,структура!$W:$W,$I216))+1)+(INT(-SUMIFS(структура!$AC:$AC,структура!$W:$W,$I216))+1+SUMIFS(структура!$AC:$AC,структура!$W:$W,$I216))*SUMIFS(структура!$AB:$AB,структура!$W:$W,$I216)*SUMIFS(214:214,$1:$1,AM$1+INT(-SUMIFS(структура!$AC:$AC,структура!$W:$W,$I216))))</f>
        <v>0</v>
      </c>
      <c r="AN216" s="226">
        <f>IF(AN$7="",0,IF(AN$1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N$1+INT(-SUMIFS(структура!$AC:$AC,структура!$W:$W,$I216))+1)+(INT(-SUMIFS(структура!$AC:$AC,структура!$W:$W,$I216))+1+SUMIFS(структура!$AC:$AC,структура!$W:$W,$I216))*SUMIFS(структура!$AB:$AB,структура!$W:$W,$I216)*SUMIFS(214:214,$1:$1,AN$1+INT(-SUMIFS(структура!$AC:$AC,структура!$W:$W,$I216))))</f>
        <v>0</v>
      </c>
      <c r="AO216" s="226">
        <f>IF(AO$7="",0,IF(AO$1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O$1+INT(-SUMIFS(структура!$AC:$AC,структура!$W:$W,$I216))+1)+(INT(-SUMIFS(структура!$AC:$AC,структура!$W:$W,$I216))+1+SUMIFS(структура!$AC:$AC,структура!$W:$W,$I216))*SUMIFS(структура!$AB:$AB,структура!$W:$W,$I216)*SUMIFS(214:214,$1:$1,AO$1+INT(-SUMIFS(структура!$AC:$AC,структура!$W:$W,$I216))))</f>
        <v>0</v>
      </c>
      <c r="AP216" s="226">
        <f>IF(AP$7="",0,IF(AP$1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P$1+INT(-SUMIFS(структура!$AC:$AC,структура!$W:$W,$I216))+1)+(INT(-SUMIFS(структура!$AC:$AC,структура!$W:$W,$I216))+1+SUMIFS(структура!$AC:$AC,структура!$W:$W,$I216))*SUMIFS(структура!$AB:$AB,структура!$W:$W,$I216)*SUMIFS(214:214,$1:$1,AP$1+INT(-SUMIFS(структура!$AC:$AC,структура!$W:$W,$I216))))</f>
        <v>0</v>
      </c>
      <c r="AQ216" s="226">
        <f>IF(AQ$7="",0,IF(AQ$1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Q$1+INT(-SUMIFS(структура!$AC:$AC,структура!$W:$W,$I216))+1)+(INT(-SUMIFS(структура!$AC:$AC,структура!$W:$W,$I216))+1+SUMIFS(структура!$AC:$AC,структура!$W:$W,$I216))*SUMIFS(структура!$AB:$AB,структура!$W:$W,$I216)*SUMIFS(214:214,$1:$1,AQ$1+INT(-SUMIFS(структура!$AC:$AC,структура!$W:$W,$I216))))</f>
        <v>0</v>
      </c>
      <c r="AR216" s="226">
        <f>IF(AR$7="",0,IF(AR$1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R$1+INT(-SUMIFS(структура!$AC:$AC,структура!$W:$W,$I216))+1)+(INT(-SUMIFS(структура!$AC:$AC,структура!$W:$W,$I216))+1+SUMIFS(структура!$AC:$AC,структура!$W:$W,$I216))*SUMIFS(структура!$AB:$AB,структура!$W:$W,$I216)*SUMIFS(214:214,$1:$1,AR$1+INT(-SUMIFS(структура!$AC:$AC,структура!$W:$W,$I216))))</f>
        <v>0</v>
      </c>
      <c r="AS216" s="226">
        <f>IF(AS$7="",0,IF(AS$1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S$1+INT(-SUMIFS(структура!$AC:$AC,структура!$W:$W,$I216))+1)+(INT(-SUMIFS(структура!$AC:$AC,структура!$W:$W,$I216))+1+SUMIFS(структура!$AC:$AC,структура!$W:$W,$I216))*SUMIFS(структура!$AB:$AB,структура!$W:$W,$I216)*SUMIFS(214:214,$1:$1,AS$1+INT(-SUMIFS(структура!$AC:$AC,структура!$W:$W,$I216))))</f>
        <v>0</v>
      </c>
      <c r="AT216" s="226">
        <f>IF(AT$7="",0,IF(AT$1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T$1+INT(-SUMIFS(структура!$AC:$AC,структура!$W:$W,$I216))+1)+(INT(-SUMIFS(структура!$AC:$AC,структура!$W:$W,$I216))+1+SUMIFS(структура!$AC:$AC,структура!$W:$W,$I216))*SUMIFS(структура!$AB:$AB,структура!$W:$W,$I216)*SUMIFS(214:214,$1:$1,AT$1+INT(-SUMIFS(структура!$AC:$AC,структура!$W:$W,$I216))))</f>
        <v>0</v>
      </c>
      <c r="AU216" s="226">
        <f>IF(AU$7="",0,IF(AU$1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U$1+INT(-SUMIFS(структура!$AC:$AC,структура!$W:$W,$I216))+1)+(INT(-SUMIFS(структура!$AC:$AC,структура!$W:$W,$I216))+1+SUMIFS(структура!$AC:$AC,структура!$W:$W,$I216))*SUMIFS(структура!$AB:$AB,структура!$W:$W,$I216)*SUMIFS(214:214,$1:$1,AU$1+INT(-SUMIFS(структура!$AC:$AC,структура!$W:$W,$I216))))</f>
        <v>0</v>
      </c>
      <c r="AV216" s="94"/>
      <c r="AW216" s="89"/>
    </row>
    <row r="217" spans="1:49" ht="3.9" customHeight="1" x14ac:dyDescent="0.25">
      <c r="A217" s="3"/>
      <c r="B217" s="3"/>
      <c r="C217" s="3"/>
      <c r="D217" s="3"/>
      <c r="E217" s="179" t="str">
        <f>E142</f>
        <v>Объект-2</v>
      </c>
      <c r="F217" s="3"/>
      <c r="G217" s="178" t="str">
        <f>G142</f>
        <v>Заказчик-2</v>
      </c>
      <c r="H217" s="3"/>
      <c r="I217" s="195" t="str">
        <f>I205</f>
        <v>Рабочие</v>
      </c>
      <c r="J217" s="3"/>
      <c r="K217" s="178"/>
      <c r="L217" s="3"/>
      <c r="M217" s="8"/>
      <c r="N217" s="258"/>
      <c r="O217" s="3"/>
      <c r="P217" s="191"/>
      <c r="Q217" s="3"/>
      <c r="R217" s="8"/>
      <c r="S217" s="3"/>
      <c r="T217" s="8"/>
      <c r="U217" s="3"/>
      <c r="V217" s="3"/>
      <c r="W217" s="49"/>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41"/>
      <c r="AW217" s="3"/>
    </row>
    <row r="218" spans="1:49" s="95" customFormat="1" x14ac:dyDescent="0.25">
      <c r="A218" s="89"/>
      <c r="B218" s="89"/>
      <c r="C218" s="89"/>
      <c r="D218" s="89"/>
      <c r="E218" s="179" t="str">
        <f>E142</f>
        <v>Объект-2</v>
      </c>
      <c r="F218" s="89"/>
      <c r="G218" s="178" t="str">
        <f>G142</f>
        <v>Заказчик-2</v>
      </c>
      <c r="H218" s="89"/>
      <c r="I218" s="195" t="str">
        <f>I205</f>
        <v>Рабочие</v>
      </c>
      <c r="J218" s="4"/>
      <c r="K218" s="181"/>
      <c r="L218" s="4"/>
      <c r="M218" s="184" t="str">
        <f>KPI!$E$125</f>
        <v>ставка начисления соц/сборов</v>
      </c>
      <c r="N218" s="258"/>
      <c r="O218" s="22" t="s">
        <v>1</v>
      </c>
      <c r="P218" s="97"/>
      <c r="Q218" s="89"/>
      <c r="R218" s="187"/>
      <c r="S218" s="89"/>
      <c r="T218" s="187"/>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94"/>
      <c r="AW218" s="89"/>
    </row>
    <row r="219" spans="1:49" s="5" customFormat="1" x14ac:dyDescent="0.25">
      <c r="A219" s="4"/>
      <c r="B219" s="4"/>
      <c r="C219" s="4"/>
      <c r="D219" s="4"/>
      <c r="E219" s="197" t="str">
        <f>E142</f>
        <v>Объект-2</v>
      </c>
      <c r="F219" s="4"/>
      <c r="G219" s="198" t="str">
        <f>G142</f>
        <v>Заказчик-2</v>
      </c>
      <c r="H219" s="4"/>
      <c r="I219" s="195" t="str">
        <f>I205</f>
        <v>Рабочие</v>
      </c>
      <c r="J219" s="4"/>
      <c r="K219" s="198"/>
      <c r="L219" s="4"/>
      <c r="M219" s="205" t="str">
        <f>KPI!$E$153</f>
        <v>соцсборы</v>
      </c>
      <c r="N219" s="258" t="str">
        <f>структура!$AL$29</f>
        <v>с/с</v>
      </c>
      <c r="O219" s="4"/>
      <c r="P219" s="232" t="str">
        <f>IF(M219="","",INDEX(KPI!$H:$H,SUMIFS(KPI!$C:$C,KPI!$E:$E,M219)))</f>
        <v>тыс.руб.</v>
      </c>
      <c r="Q219" s="4"/>
      <c r="R219" s="188">
        <f>SUMIFS($W219:$AV219,$W$2:$AV$2,R$2)</f>
        <v>0</v>
      </c>
      <c r="S219" s="4"/>
      <c r="T219" s="188">
        <f>SUMIFS($W219:$AV219,$W$2:$AV$2,T$2)</f>
        <v>0</v>
      </c>
      <c r="U219" s="4"/>
      <c r="V219" s="4"/>
      <c r="W219" s="49"/>
      <c r="X219" s="207">
        <f>$P$89*X212</f>
        <v>0</v>
      </c>
      <c r="Y219" s="207">
        <f t="shared" ref="Y219:AU219" si="240">$P$89*Y212</f>
        <v>0</v>
      </c>
      <c r="Z219" s="207">
        <f t="shared" si="240"/>
        <v>0</v>
      </c>
      <c r="AA219" s="207">
        <f t="shared" si="240"/>
        <v>0</v>
      </c>
      <c r="AB219" s="207">
        <f t="shared" si="240"/>
        <v>0</v>
      </c>
      <c r="AC219" s="207">
        <f t="shared" si="240"/>
        <v>0</v>
      </c>
      <c r="AD219" s="207">
        <f t="shared" si="240"/>
        <v>0</v>
      </c>
      <c r="AE219" s="207">
        <f t="shared" si="240"/>
        <v>0</v>
      </c>
      <c r="AF219" s="207">
        <f t="shared" si="240"/>
        <v>0</v>
      </c>
      <c r="AG219" s="207">
        <f t="shared" si="240"/>
        <v>0</v>
      </c>
      <c r="AH219" s="207">
        <f t="shared" si="240"/>
        <v>0</v>
      </c>
      <c r="AI219" s="207">
        <f t="shared" si="240"/>
        <v>0</v>
      </c>
      <c r="AJ219" s="207">
        <f t="shared" si="240"/>
        <v>0</v>
      </c>
      <c r="AK219" s="207">
        <f t="shared" si="240"/>
        <v>0</v>
      </c>
      <c r="AL219" s="207">
        <f t="shared" si="240"/>
        <v>0</v>
      </c>
      <c r="AM219" s="207">
        <f t="shared" si="240"/>
        <v>0</v>
      </c>
      <c r="AN219" s="207">
        <f t="shared" si="240"/>
        <v>0</v>
      </c>
      <c r="AO219" s="207">
        <f t="shared" si="240"/>
        <v>0</v>
      </c>
      <c r="AP219" s="207">
        <f t="shared" si="240"/>
        <v>0</v>
      </c>
      <c r="AQ219" s="207">
        <f t="shared" si="240"/>
        <v>0</v>
      </c>
      <c r="AR219" s="207">
        <f t="shared" si="240"/>
        <v>0</v>
      </c>
      <c r="AS219" s="207">
        <f t="shared" si="240"/>
        <v>0</v>
      </c>
      <c r="AT219" s="207">
        <f t="shared" si="240"/>
        <v>0</v>
      </c>
      <c r="AU219" s="207">
        <f t="shared" si="240"/>
        <v>0</v>
      </c>
      <c r="AV219" s="43"/>
      <c r="AW219" s="4"/>
    </row>
    <row r="220" spans="1:49" s="95" customFormat="1" x14ac:dyDescent="0.25">
      <c r="A220" s="89"/>
      <c r="B220" s="89"/>
      <c r="C220" s="89"/>
      <c r="D220" s="89"/>
      <c r="E220" s="179" t="str">
        <f>E142</f>
        <v>Объект-2</v>
      </c>
      <c r="F220" s="89"/>
      <c r="G220" s="178" t="str">
        <f>G142</f>
        <v>Заказчик-2</v>
      </c>
      <c r="H220" s="89"/>
      <c r="I220" s="195" t="str">
        <f>I205</f>
        <v>Рабочие</v>
      </c>
      <c r="J220" s="4"/>
      <c r="K220" s="181"/>
      <c r="L220" s="4"/>
      <c r="M220" s="202" t="str">
        <f>KPI!$E$35</f>
        <v>оборачив-ть работ в себестоимости</v>
      </c>
      <c r="N220" s="259"/>
      <c r="O220" s="22"/>
      <c r="P220" s="233">
        <f>SUMIFS(P205:P217,$M205:$M217,$M220)</f>
        <v>0</v>
      </c>
      <c r="Q220" s="203"/>
      <c r="R220" s="204" t="str">
        <f>IF(M220="","",INDEX(KPI!$H:$H,SUMIFS(KPI!$C:$C,KPI!$E:$E,M220)))</f>
        <v>мес</v>
      </c>
      <c r="S220" s="203"/>
      <c r="T220" s="204"/>
      <c r="U220" s="203"/>
      <c r="V220" s="203"/>
      <c r="W220" s="116"/>
      <c r="X220" s="201"/>
      <c r="Y220" s="201"/>
      <c r="Z220" s="201"/>
      <c r="AA220" s="201"/>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94"/>
      <c r="AW220" s="89"/>
    </row>
    <row r="221" spans="1:49" s="5" customFormat="1" x14ac:dyDescent="0.25">
      <c r="A221" s="4"/>
      <c r="B221" s="4"/>
      <c r="C221" s="4"/>
      <c r="D221" s="4"/>
      <c r="E221" s="197" t="str">
        <f>E142</f>
        <v>Объект-2</v>
      </c>
      <c r="F221" s="4"/>
      <c r="G221" s="198" t="str">
        <f>G142</f>
        <v>Заказчик-2</v>
      </c>
      <c r="H221" s="4"/>
      <c r="I221" s="195" t="str">
        <f>I205</f>
        <v>Рабочие</v>
      </c>
      <c r="J221" s="4"/>
      <c r="K221" s="198"/>
      <c r="L221" s="4"/>
      <c r="M221" s="208" t="str">
        <f>KPI!$E$38</f>
        <v>начисление соц/сборов по собств. строителям</v>
      </c>
      <c r="N221" s="259"/>
      <c r="O221" s="209"/>
      <c r="P221" s="210" t="str">
        <f>IF(M221="","",INDEX(KPI!$H:$H,SUMIFS(KPI!$C:$C,KPI!$E:$E,M221)))</f>
        <v>тыс.руб.</v>
      </c>
      <c r="Q221" s="209"/>
      <c r="R221" s="123">
        <f>SUMIFS($W221:$AV221,$W$2:$AV$2,R$2)</f>
        <v>0</v>
      </c>
      <c r="S221" s="209"/>
      <c r="T221" s="123">
        <f>SUMIFS($W221:$AV221,$W$2:$AV$2,T$2)</f>
        <v>0</v>
      </c>
      <c r="U221" s="209"/>
      <c r="V221" s="209"/>
      <c r="W221" s="49"/>
      <c r="X221" s="207">
        <f t="shared" ref="X221:AU221" si="241">IF(X$7="",0,IF(X$1=1,SUMIFS(219:219,$1:$1,"&gt;="&amp;1,$1:$1,"&lt;="&amp;INT($P220))+($P220-INT($P220))*SUMIFS(219:219,$1:$1,INT($P220)+1),0)+($P220-INT($P220))*SUMIFS(219:219,$1:$1,X$1+INT($P220)+1)+(INT($P220)+1-$P220)*SUMIFS(219:219,$1:$1,X$1+INT($P220)))</f>
        <v>0</v>
      </c>
      <c r="Y221" s="207">
        <f t="shared" si="241"/>
        <v>0</v>
      </c>
      <c r="Z221" s="207">
        <f t="shared" si="241"/>
        <v>0</v>
      </c>
      <c r="AA221" s="207">
        <f t="shared" si="241"/>
        <v>0</v>
      </c>
      <c r="AB221" s="207">
        <f t="shared" si="241"/>
        <v>0</v>
      </c>
      <c r="AC221" s="207">
        <f t="shared" si="241"/>
        <v>0</v>
      </c>
      <c r="AD221" s="207">
        <f t="shared" si="241"/>
        <v>0</v>
      </c>
      <c r="AE221" s="207">
        <f t="shared" si="241"/>
        <v>0</v>
      </c>
      <c r="AF221" s="207">
        <f t="shared" si="241"/>
        <v>0</v>
      </c>
      <c r="AG221" s="207">
        <f t="shared" si="241"/>
        <v>0</v>
      </c>
      <c r="AH221" s="207">
        <f t="shared" si="241"/>
        <v>0</v>
      </c>
      <c r="AI221" s="207">
        <f t="shared" si="241"/>
        <v>0</v>
      </c>
      <c r="AJ221" s="207">
        <f t="shared" si="241"/>
        <v>0</v>
      </c>
      <c r="AK221" s="207">
        <f t="shared" si="241"/>
        <v>0</v>
      </c>
      <c r="AL221" s="207">
        <f t="shared" si="241"/>
        <v>0</v>
      </c>
      <c r="AM221" s="207">
        <f t="shared" si="241"/>
        <v>0</v>
      </c>
      <c r="AN221" s="207">
        <f t="shared" si="241"/>
        <v>0</v>
      </c>
      <c r="AO221" s="207">
        <f t="shared" si="241"/>
        <v>0</v>
      </c>
      <c r="AP221" s="207">
        <f t="shared" si="241"/>
        <v>0</v>
      </c>
      <c r="AQ221" s="207">
        <f t="shared" si="241"/>
        <v>0</v>
      </c>
      <c r="AR221" s="207">
        <f t="shared" si="241"/>
        <v>0</v>
      </c>
      <c r="AS221" s="207">
        <f t="shared" si="241"/>
        <v>0</v>
      </c>
      <c r="AT221" s="207">
        <f t="shared" si="241"/>
        <v>0</v>
      </c>
      <c r="AU221" s="207">
        <f t="shared" si="241"/>
        <v>0</v>
      </c>
      <c r="AV221" s="43"/>
      <c r="AW221" s="4"/>
    </row>
    <row r="222" spans="1:49" s="95" customFormat="1" x14ac:dyDescent="0.25">
      <c r="A222" s="89"/>
      <c r="B222" s="89"/>
      <c r="C222" s="89"/>
      <c r="D222" s="89"/>
      <c r="E222" s="194" t="str">
        <f>E142</f>
        <v>Объект-2</v>
      </c>
      <c r="F222" s="89"/>
      <c r="G222" s="195" t="str">
        <f>G142</f>
        <v>Заказчик-2</v>
      </c>
      <c r="H222" s="89"/>
      <c r="I222" s="195" t="str">
        <f>I205</f>
        <v>Рабочие</v>
      </c>
      <c r="J222" s="89"/>
      <c r="K222" s="195"/>
      <c r="L222" s="89"/>
      <c r="M222" s="185" t="str">
        <f>KPI!$E$74</f>
        <v>отток ДС в соцфонды</v>
      </c>
      <c r="N222" s="259"/>
      <c r="O222" s="203"/>
      <c r="P222" s="190" t="str">
        <f>IF(M222="","",INDEX(KPI!$H:$H,SUMIFS(KPI!$C:$C,KPI!$E:$E,M222)))</f>
        <v>тыс.руб.</v>
      </c>
      <c r="Q222" s="203"/>
      <c r="R222" s="224">
        <f>SUMIFS($W222:$AV222,$W$2:$AV$2,R$2)</f>
        <v>0</v>
      </c>
      <c r="S222" s="203"/>
      <c r="T222" s="224">
        <f>SUMIFS($W222:$AV222,$W$2:$AV$2,T$2)</f>
        <v>0</v>
      </c>
      <c r="U222" s="203"/>
      <c r="V222" s="203"/>
      <c r="W222" s="116"/>
      <c r="X222" s="226">
        <f>IF(X$7="",0,IF(X$1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X$1+INT(-SUMIFS(структура!$AC:$AC,структура!$W:$W,$I222))+1)+(INT(-SUMIFS(структура!$AC:$AC,структура!$W:$W,$I222))+1+SUMIFS(структура!$AC:$AC,структура!$W:$W,$I222))*SUMIFS(221:221,$1:$1,X$1+INT(-SUMIFS(структура!$AC:$AC,структура!$W:$W,$I222))))</f>
        <v>0</v>
      </c>
      <c r="Y222" s="226">
        <f>IF(Y$7="",0,IF(Y$1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Y$1+INT(-SUMIFS(структура!$AC:$AC,структура!$W:$W,$I222))+1)+(INT(-SUMIFS(структура!$AC:$AC,структура!$W:$W,$I222))+1+SUMIFS(структура!$AC:$AC,структура!$W:$W,$I222))*SUMIFS(221:221,$1:$1,Y$1+INT(-SUMIFS(структура!$AC:$AC,структура!$W:$W,$I222))))</f>
        <v>0</v>
      </c>
      <c r="Z222" s="226">
        <f>IF(Z$7="",0,IF(Z$1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Z$1+INT(-SUMIFS(структура!$AC:$AC,структура!$W:$W,$I222))+1)+(INT(-SUMIFS(структура!$AC:$AC,структура!$W:$W,$I222))+1+SUMIFS(структура!$AC:$AC,структура!$W:$W,$I222))*SUMIFS(221:221,$1:$1,Z$1+INT(-SUMIFS(структура!$AC:$AC,структура!$W:$W,$I222))))</f>
        <v>0</v>
      </c>
      <c r="AA222" s="226">
        <f>IF(AA$7="",0,IF(AA$1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A$1+INT(-SUMIFS(структура!$AC:$AC,структура!$W:$W,$I222))+1)+(INT(-SUMIFS(структура!$AC:$AC,структура!$W:$W,$I222))+1+SUMIFS(структура!$AC:$AC,структура!$W:$W,$I222))*SUMIFS(221:221,$1:$1,AA$1+INT(-SUMIFS(структура!$AC:$AC,структура!$W:$W,$I222))))</f>
        <v>0</v>
      </c>
      <c r="AB222" s="226">
        <f>IF(AB$7="",0,IF(AB$1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B$1+INT(-SUMIFS(структура!$AC:$AC,структура!$W:$W,$I222))+1)+(INT(-SUMIFS(структура!$AC:$AC,структура!$W:$W,$I222))+1+SUMIFS(структура!$AC:$AC,структура!$W:$W,$I222))*SUMIFS(221:221,$1:$1,AB$1+INT(-SUMIFS(структура!$AC:$AC,структура!$W:$W,$I222))))</f>
        <v>0</v>
      </c>
      <c r="AC222" s="226">
        <f>IF(AC$7="",0,IF(AC$1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C$1+INT(-SUMIFS(структура!$AC:$AC,структура!$W:$W,$I222))+1)+(INT(-SUMIFS(структура!$AC:$AC,структура!$W:$W,$I222))+1+SUMIFS(структура!$AC:$AC,структура!$W:$W,$I222))*SUMIFS(221:221,$1:$1,AC$1+INT(-SUMIFS(структура!$AC:$AC,структура!$W:$W,$I222))))</f>
        <v>0</v>
      </c>
      <c r="AD222" s="226">
        <f>IF(AD$7="",0,IF(AD$1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D$1+INT(-SUMIFS(структура!$AC:$AC,структура!$W:$W,$I222))+1)+(INT(-SUMIFS(структура!$AC:$AC,структура!$W:$W,$I222))+1+SUMIFS(структура!$AC:$AC,структура!$W:$W,$I222))*SUMIFS(221:221,$1:$1,AD$1+INT(-SUMIFS(структура!$AC:$AC,структура!$W:$W,$I222))))</f>
        <v>0</v>
      </c>
      <c r="AE222" s="226">
        <f>IF(AE$7="",0,IF(AE$1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E$1+INT(-SUMIFS(структура!$AC:$AC,структура!$W:$W,$I222))+1)+(INT(-SUMIFS(структура!$AC:$AC,структура!$W:$W,$I222))+1+SUMIFS(структура!$AC:$AC,структура!$W:$W,$I222))*SUMIFS(221:221,$1:$1,AE$1+INT(-SUMIFS(структура!$AC:$AC,структура!$W:$W,$I222))))</f>
        <v>0</v>
      </c>
      <c r="AF222" s="226">
        <f>IF(AF$7="",0,IF(AF$1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F$1+INT(-SUMIFS(структура!$AC:$AC,структура!$W:$W,$I222))+1)+(INT(-SUMIFS(структура!$AC:$AC,структура!$W:$W,$I222))+1+SUMIFS(структура!$AC:$AC,структура!$W:$W,$I222))*SUMIFS(221:221,$1:$1,AF$1+INT(-SUMIFS(структура!$AC:$AC,структура!$W:$W,$I222))))</f>
        <v>0</v>
      </c>
      <c r="AG222" s="226">
        <f>IF(AG$7="",0,IF(AG$1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G$1+INT(-SUMIFS(структура!$AC:$AC,структура!$W:$W,$I222))+1)+(INT(-SUMIFS(структура!$AC:$AC,структура!$W:$W,$I222))+1+SUMIFS(структура!$AC:$AC,структура!$W:$W,$I222))*SUMIFS(221:221,$1:$1,AG$1+INT(-SUMIFS(структура!$AC:$AC,структура!$W:$W,$I222))))</f>
        <v>0</v>
      </c>
      <c r="AH222" s="226">
        <f>IF(AH$7="",0,IF(AH$1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H$1+INT(-SUMIFS(структура!$AC:$AC,структура!$W:$W,$I222))+1)+(INT(-SUMIFS(структура!$AC:$AC,структура!$W:$W,$I222))+1+SUMIFS(структура!$AC:$AC,структура!$W:$W,$I222))*SUMIFS(221:221,$1:$1,AH$1+INT(-SUMIFS(структура!$AC:$AC,структура!$W:$W,$I222))))</f>
        <v>0</v>
      </c>
      <c r="AI222" s="226">
        <f>IF(AI$7="",0,IF(AI$1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I$1+INT(-SUMIFS(структура!$AC:$AC,структура!$W:$W,$I222))+1)+(INT(-SUMIFS(структура!$AC:$AC,структура!$W:$W,$I222))+1+SUMIFS(структура!$AC:$AC,структура!$W:$W,$I222))*SUMIFS(221:221,$1:$1,AI$1+INT(-SUMIFS(структура!$AC:$AC,структура!$W:$W,$I222))))</f>
        <v>0</v>
      </c>
      <c r="AJ222" s="226">
        <f>IF(AJ$7="",0,IF(AJ$1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J$1+INT(-SUMIFS(структура!$AC:$AC,структура!$W:$W,$I222))+1)+(INT(-SUMIFS(структура!$AC:$AC,структура!$W:$W,$I222))+1+SUMIFS(структура!$AC:$AC,структура!$W:$W,$I222))*SUMIFS(221:221,$1:$1,AJ$1+INT(-SUMIFS(структура!$AC:$AC,структура!$W:$W,$I222))))</f>
        <v>0</v>
      </c>
      <c r="AK222" s="226">
        <f>IF(AK$7="",0,IF(AK$1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K$1+INT(-SUMIFS(структура!$AC:$AC,структура!$W:$W,$I222))+1)+(INT(-SUMIFS(структура!$AC:$AC,структура!$W:$W,$I222))+1+SUMIFS(структура!$AC:$AC,структура!$W:$W,$I222))*SUMIFS(221:221,$1:$1,AK$1+INT(-SUMIFS(структура!$AC:$AC,структура!$W:$W,$I222))))</f>
        <v>0</v>
      </c>
      <c r="AL222" s="226">
        <f>IF(AL$7="",0,IF(AL$1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L$1+INT(-SUMIFS(структура!$AC:$AC,структура!$W:$W,$I222))+1)+(INT(-SUMIFS(структура!$AC:$AC,структура!$W:$W,$I222))+1+SUMIFS(структура!$AC:$AC,структура!$W:$W,$I222))*SUMIFS(221:221,$1:$1,AL$1+INT(-SUMIFS(структура!$AC:$AC,структура!$W:$W,$I222))))</f>
        <v>0</v>
      </c>
      <c r="AM222" s="226">
        <f>IF(AM$7="",0,IF(AM$1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M$1+INT(-SUMIFS(структура!$AC:$AC,структура!$W:$W,$I222))+1)+(INT(-SUMIFS(структура!$AC:$AC,структура!$W:$W,$I222))+1+SUMIFS(структура!$AC:$AC,структура!$W:$W,$I222))*SUMIFS(221:221,$1:$1,AM$1+INT(-SUMIFS(структура!$AC:$AC,структура!$W:$W,$I222))))</f>
        <v>0</v>
      </c>
      <c r="AN222" s="226">
        <f>IF(AN$7="",0,IF(AN$1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N$1+INT(-SUMIFS(структура!$AC:$AC,структура!$W:$W,$I222))+1)+(INT(-SUMIFS(структура!$AC:$AC,структура!$W:$W,$I222))+1+SUMIFS(структура!$AC:$AC,структура!$W:$W,$I222))*SUMIFS(221:221,$1:$1,AN$1+INT(-SUMIFS(структура!$AC:$AC,структура!$W:$W,$I222))))</f>
        <v>0</v>
      </c>
      <c r="AO222" s="226">
        <f>IF(AO$7="",0,IF(AO$1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O$1+INT(-SUMIFS(структура!$AC:$AC,структура!$W:$W,$I222))+1)+(INT(-SUMIFS(структура!$AC:$AC,структура!$W:$W,$I222))+1+SUMIFS(структура!$AC:$AC,структура!$W:$W,$I222))*SUMIFS(221:221,$1:$1,AO$1+INT(-SUMIFS(структура!$AC:$AC,структура!$W:$W,$I222))))</f>
        <v>0</v>
      </c>
      <c r="AP222" s="226">
        <f>IF(AP$7="",0,IF(AP$1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P$1+INT(-SUMIFS(структура!$AC:$AC,структура!$W:$W,$I222))+1)+(INT(-SUMIFS(структура!$AC:$AC,структура!$W:$W,$I222))+1+SUMIFS(структура!$AC:$AC,структура!$W:$W,$I222))*SUMIFS(221:221,$1:$1,AP$1+INT(-SUMIFS(структура!$AC:$AC,структура!$W:$W,$I222))))</f>
        <v>0</v>
      </c>
      <c r="AQ222" s="226">
        <f>IF(AQ$7="",0,IF(AQ$1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Q$1+INT(-SUMIFS(структура!$AC:$AC,структура!$W:$W,$I222))+1)+(INT(-SUMIFS(структура!$AC:$AC,структура!$W:$W,$I222))+1+SUMIFS(структура!$AC:$AC,структура!$W:$W,$I222))*SUMIFS(221:221,$1:$1,AQ$1+INT(-SUMIFS(структура!$AC:$AC,структура!$W:$W,$I222))))</f>
        <v>0</v>
      </c>
      <c r="AR222" s="226">
        <f>IF(AR$7="",0,IF(AR$1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R$1+INT(-SUMIFS(структура!$AC:$AC,структура!$W:$W,$I222))+1)+(INT(-SUMIFS(структура!$AC:$AC,структура!$W:$W,$I222))+1+SUMIFS(структура!$AC:$AC,структура!$W:$W,$I222))*SUMIFS(221:221,$1:$1,AR$1+INT(-SUMIFS(структура!$AC:$AC,структура!$W:$W,$I222))))</f>
        <v>0</v>
      </c>
      <c r="AS222" s="226">
        <f>IF(AS$7="",0,IF(AS$1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S$1+INT(-SUMIFS(структура!$AC:$AC,структура!$W:$W,$I222))+1)+(INT(-SUMIFS(структура!$AC:$AC,структура!$W:$W,$I222))+1+SUMIFS(структура!$AC:$AC,структура!$W:$W,$I222))*SUMIFS(221:221,$1:$1,AS$1+INT(-SUMIFS(структура!$AC:$AC,структура!$W:$W,$I222))))</f>
        <v>0</v>
      </c>
      <c r="AT222" s="226">
        <f>IF(AT$7="",0,IF(AT$1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T$1+INT(-SUMIFS(структура!$AC:$AC,структура!$W:$W,$I222))+1)+(INT(-SUMIFS(структура!$AC:$AC,структура!$W:$W,$I222))+1+SUMIFS(структура!$AC:$AC,структура!$W:$W,$I222))*SUMIFS(221:221,$1:$1,AT$1+INT(-SUMIFS(структура!$AC:$AC,структура!$W:$W,$I222))))</f>
        <v>0</v>
      </c>
      <c r="AU222" s="226">
        <f>IF(AU$7="",0,IF(AU$1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U$1+INT(-SUMIFS(структура!$AC:$AC,структура!$W:$W,$I222))+1)+(INT(-SUMIFS(структура!$AC:$AC,структура!$W:$W,$I222))+1+SUMIFS(структура!$AC:$AC,структура!$W:$W,$I222))*SUMIFS(221:221,$1:$1,AU$1+INT(-SUMIFS(структура!$AC:$AC,структура!$W:$W,$I222))))</f>
        <v>0</v>
      </c>
      <c r="AV222" s="94"/>
      <c r="AW222" s="89"/>
    </row>
    <row r="223" spans="1:49" ht="3.9" customHeight="1" x14ac:dyDescent="0.25">
      <c r="A223" s="3"/>
      <c r="B223" s="3"/>
      <c r="C223" s="3"/>
      <c r="D223" s="3"/>
      <c r="E223" s="179" t="str">
        <f>E142</f>
        <v>Объект-2</v>
      </c>
      <c r="F223" s="3"/>
      <c r="G223" s="178" t="str">
        <f>G142</f>
        <v>Заказчик-2</v>
      </c>
      <c r="H223" s="3"/>
      <c r="I223" s="195" t="str">
        <f>I205</f>
        <v>Рабочие</v>
      </c>
      <c r="J223" s="3"/>
      <c r="K223" s="178"/>
      <c r="L223" s="3"/>
      <c r="M223" s="8"/>
      <c r="N223" s="258"/>
      <c r="O223" s="3"/>
      <c r="P223" s="191"/>
      <c r="Q223" s="3"/>
      <c r="R223" s="8"/>
      <c r="S223" s="3"/>
      <c r="T223" s="8"/>
      <c r="U223" s="3"/>
      <c r="V223" s="3"/>
      <c r="W223" s="49"/>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41"/>
      <c r="AW223" s="3"/>
    </row>
    <row r="224" spans="1:49" s="95" customFormat="1" x14ac:dyDescent="0.25">
      <c r="A224" s="89"/>
      <c r="B224" s="89"/>
      <c r="C224" s="89"/>
      <c r="D224" s="89"/>
      <c r="E224" s="179" t="str">
        <f>E142</f>
        <v>Объект-2</v>
      </c>
      <c r="F224" s="89"/>
      <c r="G224" s="178" t="str">
        <f>G142</f>
        <v>Заказчик-2</v>
      </c>
      <c r="H224" s="89"/>
      <c r="I224" s="173" t="s">
        <v>292</v>
      </c>
      <c r="J224" s="20" t="s">
        <v>5</v>
      </c>
      <c r="K224" s="173" t="s">
        <v>482</v>
      </c>
      <c r="L224" s="20" t="s">
        <v>5</v>
      </c>
      <c r="M224" s="183" t="str">
        <f>KPI!$E$208</f>
        <v>количество оборудования</v>
      </c>
      <c r="N224" s="258"/>
      <c r="O224" s="119" t="s">
        <v>1</v>
      </c>
      <c r="P224" s="182" t="s">
        <v>10</v>
      </c>
      <c r="Q224" s="89"/>
      <c r="R224" s="186">
        <f>SUMIFS($W224:$AV224,$W$2:$AV$2,R$2)</f>
        <v>0</v>
      </c>
      <c r="S224" s="89"/>
      <c r="T224" s="186">
        <f>SUMIFS($W224:$AV224,$W$2:$AV$2,T$2)</f>
        <v>0</v>
      </c>
      <c r="U224" s="89"/>
      <c r="V224" s="89"/>
      <c r="W224" s="119" t="s">
        <v>1</v>
      </c>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94"/>
      <c r="AW224" s="89"/>
    </row>
    <row r="225" spans="1:49" s="95" customFormat="1" x14ac:dyDescent="0.25">
      <c r="A225" s="89"/>
      <c r="B225" s="89"/>
      <c r="C225" s="89"/>
      <c r="D225" s="89"/>
      <c r="E225" s="179" t="str">
        <f>E142</f>
        <v>Объект-2</v>
      </c>
      <c r="F225" s="89"/>
      <c r="G225" s="178" t="str">
        <f>G142</f>
        <v>Заказчик-2</v>
      </c>
      <c r="H225" s="89"/>
      <c r="I225" s="181" t="str">
        <f>I224</f>
        <v>Поставщик-4</v>
      </c>
      <c r="J225" s="4"/>
      <c r="K225" s="181" t="str">
        <f>K224</f>
        <v>Поставщик-4-Оборуд-2</v>
      </c>
      <c r="L225" s="4"/>
      <c r="M225" s="184" t="str">
        <f>KPI!$E$209</f>
        <v>стоимость оборудования за единицу измерения</v>
      </c>
      <c r="N225" s="258"/>
      <c r="O225" s="89"/>
      <c r="P225" s="189" t="str">
        <f>IF(M225="","",INDEX(KPI!$H:$H,SUMIFS(KPI!$C:$C,KPI!$E:$E,M225)))</f>
        <v>руб.</v>
      </c>
      <c r="Q225" s="89"/>
      <c r="R225" s="187">
        <f>IF(R224=0,0,R226*1000/R224)</f>
        <v>0</v>
      </c>
      <c r="S225" s="89"/>
      <c r="T225" s="187">
        <f>IF(T224=0,0,T226*1000/T224)</f>
        <v>0</v>
      </c>
      <c r="U225" s="89"/>
      <c r="V225" s="89"/>
      <c r="W225" s="119" t="s">
        <v>1</v>
      </c>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94"/>
      <c r="AW225" s="89"/>
    </row>
    <row r="226" spans="1:49" s="5" customFormat="1" x14ac:dyDescent="0.25">
      <c r="A226" s="4"/>
      <c r="B226" s="4"/>
      <c r="C226" s="4"/>
      <c r="D226" s="4"/>
      <c r="E226" s="197" t="str">
        <f>E142</f>
        <v>Объект-2</v>
      </c>
      <c r="F226" s="4"/>
      <c r="G226" s="198" t="str">
        <f>G142</f>
        <v>Заказчик-2</v>
      </c>
      <c r="H226" s="4"/>
      <c r="I226" s="198" t="str">
        <f>I224</f>
        <v>Поставщик-4</v>
      </c>
      <c r="J226" s="4"/>
      <c r="K226" s="198" t="str">
        <f>K224</f>
        <v>Поставщик-4-Оборуд-2</v>
      </c>
      <c r="L226" s="4"/>
      <c r="M226" s="205" t="str">
        <f>KPI!$E$154</f>
        <v>оборудование</v>
      </c>
      <c r="N226" s="258" t="str">
        <f>структура!$AL$29</f>
        <v>с/с</v>
      </c>
      <c r="O226" s="4"/>
      <c r="P226" s="211" t="str">
        <f>IF(M226="","",INDEX(KPI!$H:$H,SUMIFS(KPI!$C:$C,KPI!$E:$E,M226)))</f>
        <v>тыс.руб.</v>
      </c>
      <c r="Q226" s="4"/>
      <c r="R226" s="188">
        <f>SUMIFS($W226:$AV226,$W$2:$AV$2,R$2)</f>
        <v>0</v>
      </c>
      <c r="S226" s="4"/>
      <c r="T226" s="188">
        <f>SUMIFS($W226:$AV226,$W$2:$AV$2,T$2)</f>
        <v>0</v>
      </c>
      <c r="U226" s="4"/>
      <c r="V226" s="4"/>
      <c r="W226" s="49"/>
      <c r="X226" s="207">
        <f>X224*X225/1000</f>
        <v>0</v>
      </c>
      <c r="Y226" s="207">
        <f>Y224*Y225/1000</f>
        <v>0</v>
      </c>
      <c r="Z226" s="207">
        <f t="shared" ref="Z226:AU226" si="242">Z224*Z225/1000</f>
        <v>0</v>
      </c>
      <c r="AA226" s="207">
        <f t="shared" si="242"/>
        <v>0</v>
      </c>
      <c r="AB226" s="207">
        <f t="shared" si="242"/>
        <v>0</v>
      </c>
      <c r="AC226" s="207">
        <f t="shared" si="242"/>
        <v>0</v>
      </c>
      <c r="AD226" s="207">
        <f t="shared" si="242"/>
        <v>0</v>
      </c>
      <c r="AE226" s="207">
        <f t="shared" si="242"/>
        <v>0</v>
      </c>
      <c r="AF226" s="207">
        <f t="shared" si="242"/>
        <v>0</v>
      </c>
      <c r="AG226" s="207">
        <f t="shared" si="242"/>
        <v>0</v>
      </c>
      <c r="AH226" s="207">
        <f t="shared" si="242"/>
        <v>0</v>
      </c>
      <c r="AI226" s="207">
        <f t="shared" si="242"/>
        <v>0</v>
      </c>
      <c r="AJ226" s="207">
        <f t="shared" si="242"/>
        <v>0</v>
      </c>
      <c r="AK226" s="207">
        <f t="shared" si="242"/>
        <v>0</v>
      </c>
      <c r="AL226" s="207">
        <f t="shared" si="242"/>
        <v>0</v>
      </c>
      <c r="AM226" s="207">
        <f t="shared" si="242"/>
        <v>0</v>
      </c>
      <c r="AN226" s="207">
        <f t="shared" si="242"/>
        <v>0</v>
      </c>
      <c r="AO226" s="207">
        <f t="shared" si="242"/>
        <v>0</v>
      </c>
      <c r="AP226" s="207">
        <f t="shared" si="242"/>
        <v>0</v>
      </c>
      <c r="AQ226" s="207">
        <f t="shared" si="242"/>
        <v>0</v>
      </c>
      <c r="AR226" s="207">
        <f t="shared" si="242"/>
        <v>0</v>
      </c>
      <c r="AS226" s="207">
        <f t="shared" si="242"/>
        <v>0</v>
      </c>
      <c r="AT226" s="207">
        <f t="shared" si="242"/>
        <v>0</v>
      </c>
      <c r="AU226" s="207">
        <f t="shared" si="242"/>
        <v>0</v>
      </c>
      <c r="AV226" s="43"/>
      <c r="AW226" s="4"/>
    </row>
    <row r="227" spans="1:49" s="95" customFormat="1" x14ac:dyDescent="0.25">
      <c r="A227" s="89"/>
      <c r="B227" s="89"/>
      <c r="C227" s="89"/>
      <c r="D227" s="89"/>
      <c r="E227" s="179" t="str">
        <f>E142</f>
        <v>Объект-2</v>
      </c>
      <c r="F227" s="89"/>
      <c r="G227" s="178" t="str">
        <f>G142</f>
        <v>Заказчик-2</v>
      </c>
      <c r="H227" s="89"/>
      <c r="I227" s="181" t="str">
        <f>I224</f>
        <v>Поставщик-4</v>
      </c>
      <c r="J227" s="4"/>
      <c r="K227" s="181" t="str">
        <f>K224</f>
        <v>Поставщик-4-Оборуд-2</v>
      </c>
      <c r="L227" s="4"/>
      <c r="M227" s="202" t="str">
        <f>KPI!$E$39</f>
        <v>оборачив-ть оборудования в себестоимости</v>
      </c>
      <c r="N227" s="259"/>
      <c r="O227" s="22" t="s">
        <v>1</v>
      </c>
      <c r="P227" s="79"/>
      <c r="Q227" s="203"/>
      <c r="R227" s="204" t="str">
        <f>IF(M227="","",INDEX(KPI!$H:$H,SUMIFS(KPI!$C:$C,KPI!$E:$E,M227)))</f>
        <v>мес</v>
      </c>
      <c r="S227" s="203"/>
      <c r="T227" s="204"/>
      <c r="U227" s="203"/>
      <c r="V227" s="203"/>
      <c r="W227" s="116"/>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94"/>
      <c r="AW227" s="89"/>
    </row>
    <row r="228" spans="1:49" s="5" customFormat="1" x14ac:dyDescent="0.25">
      <c r="A228" s="4"/>
      <c r="B228" s="4"/>
      <c r="C228" s="4"/>
      <c r="D228" s="4"/>
      <c r="E228" s="197" t="str">
        <f>E142</f>
        <v>Объект-2</v>
      </c>
      <c r="F228" s="4"/>
      <c r="G228" s="198" t="str">
        <f>G142</f>
        <v>Заказчик-2</v>
      </c>
      <c r="H228" s="4"/>
      <c r="I228" s="198" t="str">
        <f>I224</f>
        <v>Поставщик-4</v>
      </c>
      <c r="J228" s="4"/>
      <c r="K228" s="198" t="str">
        <f>K224</f>
        <v>Поставщик-4-Оборуд-2</v>
      </c>
      <c r="L228" s="4"/>
      <c r="M228" s="208" t="str">
        <f>KPI!$E$40</f>
        <v>расходы на оборудование</v>
      </c>
      <c r="N228" s="259" t="str">
        <f>структура!$AL$15</f>
        <v>НДС(-)</v>
      </c>
      <c r="O228" s="209"/>
      <c r="P228" s="210" t="str">
        <f>IF(M228="","",INDEX(KPI!$H:$H,SUMIFS(KPI!$C:$C,KPI!$E:$E,M228)))</f>
        <v>тыс.руб.</v>
      </c>
      <c r="Q228" s="209"/>
      <c r="R228" s="123">
        <f>SUMIFS($W228:$AV228,$W$2:$AV$2,R$2)</f>
        <v>0</v>
      </c>
      <c r="S228" s="209"/>
      <c r="T228" s="123">
        <f>SUMIFS($W228:$AV228,$W$2:$AV$2,T$2)</f>
        <v>0</v>
      </c>
      <c r="U228" s="209"/>
      <c r="V228" s="209"/>
      <c r="W228" s="49"/>
      <c r="X228" s="207">
        <f t="shared" ref="X228:AU228" si="243">IF(X$7="",0,IF(X$1=1,SUMIFS(226:226,$1:$1,"&gt;="&amp;1,$1:$1,"&lt;="&amp;INT($P227))+($P227-INT($P227))*SUMIFS(226:226,$1:$1,INT($P227)+1),0)+($P227-INT($P227))*SUMIFS(226:226,$1:$1,X$1+INT($P227)+1)+(INT($P227)+1-$P227)*SUMIFS(226:226,$1:$1,X$1+INT($P227)))</f>
        <v>0</v>
      </c>
      <c r="Y228" s="207">
        <f t="shared" si="243"/>
        <v>0</v>
      </c>
      <c r="Z228" s="207">
        <f t="shared" si="243"/>
        <v>0</v>
      </c>
      <c r="AA228" s="207">
        <f t="shared" si="243"/>
        <v>0</v>
      </c>
      <c r="AB228" s="207">
        <f t="shared" si="243"/>
        <v>0</v>
      </c>
      <c r="AC228" s="207">
        <f t="shared" si="243"/>
        <v>0</v>
      </c>
      <c r="AD228" s="207">
        <f t="shared" si="243"/>
        <v>0</v>
      </c>
      <c r="AE228" s="207">
        <f t="shared" si="243"/>
        <v>0</v>
      </c>
      <c r="AF228" s="207">
        <f t="shared" si="243"/>
        <v>0</v>
      </c>
      <c r="AG228" s="207">
        <f t="shared" si="243"/>
        <v>0</v>
      </c>
      <c r="AH228" s="207">
        <f t="shared" si="243"/>
        <v>0</v>
      </c>
      <c r="AI228" s="207">
        <f t="shared" si="243"/>
        <v>0</v>
      </c>
      <c r="AJ228" s="207">
        <f t="shared" si="243"/>
        <v>0</v>
      </c>
      <c r="AK228" s="207">
        <f t="shared" si="243"/>
        <v>0</v>
      </c>
      <c r="AL228" s="207">
        <f t="shared" si="243"/>
        <v>0</v>
      </c>
      <c r="AM228" s="207">
        <f t="shared" si="243"/>
        <v>0</v>
      </c>
      <c r="AN228" s="207">
        <f t="shared" si="243"/>
        <v>0</v>
      </c>
      <c r="AO228" s="207">
        <f t="shared" si="243"/>
        <v>0</v>
      </c>
      <c r="AP228" s="207">
        <f t="shared" si="243"/>
        <v>0</v>
      </c>
      <c r="AQ228" s="207">
        <f t="shared" si="243"/>
        <v>0</v>
      </c>
      <c r="AR228" s="207">
        <f t="shared" si="243"/>
        <v>0</v>
      </c>
      <c r="AS228" s="207">
        <f t="shared" si="243"/>
        <v>0</v>
      </c>
      <c r="AT228" s="207">
        <f t="shared" si="243"/>
        <v>0</v>
      </c>
      <c r="AU228" s="207">
        <f t="shared" si="243"/>
        <v>0</v>
      </c>
      <c r="AV228" s="43"/>
      <c r="AW228" s="4"/>
    </row>
    <row r="229" spans="1:49" s="95" customFormat="1" x14ac:dyDescent="0.25">
      <c r="A229" s="89"/>
      <c r="B229" s="89"/>
      <c r="C229" s="89"/>
      <c r="D229" s="89"/>
      <c r="E229" s="194" t="str">
        <f>E142</f>
        <v>Объект-2</v>
      </c>
      <c r="F229" s="89"/>
      <c r="G229" s="195" t="str">
        <f>G142</f>
        <v>Заказчик-2</v>
      </c>
      <c r="H229" s="89"/>
      <c r="I229" s="195" t="str">
        <f>I224</f>
        <v>Поставщик-4</v>
      </c>
      <c r="J229" s="89"/>
      <c r="K229" s="195" t="str">
        <f>K224</f>
        <v>Поставщик-4-Оборуд-2</v>
      </c>
      <c r="L229" s="89"/>
      <c r="M229" s="221" t="str">
        <f>KPI!$E$78</f>
        <v>отток ДС на авансы поставщикам за оборуд-ие</v>
      </c>
      <c r="N229" s="259"/>
      <c r="O229" s="203"/>
      <c r="P229" s="222" t="str">
        <f>IF(M229="","",INDEX(KPI!$H:$H,SUMIFS(KPI!$C:$C,KPI!$E:$E,M229)))</f>
        <v>тыс.руб.</v>
      </c>
      <c r="Q229" s="203"/>
      <c r="R229" s="223">
        <f>SUMIFS($W229:$AV229,$W$2:$AV$2,R$2)</f>
        <v>0</v>
      </c>
      <c r="S229" s="203"/>
      <c r="T229" s="223">
        <f>SUMIFS($W229:$AV229,$W$2:$AV$2,T$2)</f>
        <v>0</v>
      </c>
      <c r="U229" s="203"/>
      <c r="V229" s="203"/>
      <c r="W229" s="116"/>
      <c r="X229" s="225">
        <f>IF(X$7="",0,IF(X$1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X$1+INT(SUMIFS(структура!$AA:$AA,структура!$W:$W,$I229))+1)+(INT(SUMIFS(структура!$AA:$AA,структура!$W:$W,$I229))+1-SUMIFS(структура!$AA:$AA,структура!$W:$W,$I229))*SUMIFS(структура!$Z:$Z,структура!$W:$W,$I229)*SUMIFS(228:228,$1:$1,X$1+INT(SUMIFS(структура!$AA:$AA,структура!$W:$W,$I229))))</f>
        <v>0</v>
      </c>
      <c r="Y229" s="225">
        <f>IF(Y$7="",0,IF(Y$1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Y$1+INT(SUMIFS(структура!$AA:$AA,структура!$W:$W,$I229))+1)+(INT(SUMIFS(структура!$AA:$AA,структура!$W:$W,$I229))+1-SUMIFS(структура!$AA:$AA,структура!$W:$W,$I229))*SUMIFS(структура!$Z:$Z,структура!$W:$W,$I229)*SUMIFS(228:228,$1:$1,Y$1+INT(SUMIFS(структура!$AA:$AA,структура!$W:$W,$I229))))</f>
        <v>0</v>
      </c>
      <c r="Z229" s="225">
        <f>IF(Z$7="",0,IF(Z$1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Z$1+INT(SUMIFS(структура!$AA:$AA,структура!$W:$W,$I229))+1)+(INT(SUMIFS(структура!$AA:$AA,структура!$W:$W,$I229))+1-SUMIFS(структура!$AA:$AA,структура!$W:$W,$I229))*SUMIFS(структура!$Z:$Z,структура!$W:$W,$I229)*SUMIFS(228:228,$1:$1,Z$1+INT(SUMIFS(структура!$AA:$AA,структура!$W:$W,$I229))))</f>
        <v>0</v>
      </c>
      <c r="AA229" s="225">
        <f>IF(AA$7="",0,IF(AA$1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A$1+INT(SUMIFS(структура!$AA:$AA,структура!$W:$W,$I229))+1)+(INT(SUMIFS(структура!$AA:$AA,структура!$W:$W,$I229))+1-SUMIFS(структура!$AA:$AA,структура!$W:$W,$I229))*SUMIFS(структура!$Z:$Z,структура!$W:$W,$I229)*SUMIFS(228:228,$1:$1,AA$1+INT(SUMIFS(структура!$AA:$AA,структура!$W:$W,$I229))))</f>
        <v>0</v>
      </c>
      <c r="AB229" s="225">
        <f>IF(AB$7="",0,IF(AB$1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B$1+INT(SUMIFS(структура!$AA:$AA,структура!$W:$W,$I229))+1)+(INT(SUMIFS(структура!$AA:$AA,структура!$W:$W,$I229))+1-SUMIFS(структура!$AA:$AA,структура!$W:$W,$I229))*SUMIFS(структура!$Z:$Z,структура!$W:$W,$I229)*SUMIFS(228:228,$1:$1,AB$1+INT(SUMIFS(структура!$AA:$AA,структура!$W:$W,$I229))))</f>
        <v>0</v>
      </c>
      <c r="AC229" s="225">
        <f>IF(AC$7="",0,IF(AC$1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C$1+INT(SUMIFS(структура!$AA:$AA,структура!$W:$W,$I229))+1)+(INT(SUMIFS(структура!$AA:$AA,структура!$W:$W,$I229))+1-SUMIFS(структура!$AA:$AA,структура!$W:$W,$I229))*SUMIFS(структура!$Z:$Z,структура!$W:$W,$I229)*SUMIFS(228:228,$1:$1,AC$1+INT(SUMIFS(структура!$AA:$AA,структура!$W:$W,$I229))))</f>
        <v>0</v>
      </c>
      <c r="AD229" s="225">
        <f>IF(AD$7="",0,IF(AD$1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D$1+INT(SUMIFS(структура!$AA:$AA,структура!$W:$W,$I229))+1)+(INT(SUMIFS(структура!$AA:$AA,структура!$W:$W,$I229))+1-SUMIFS(структура!$AA:$AA,структура!$W:$W,$I229))*SUMIFS(структура!$Z:$Z,структура!$W:$W,$I229)*SUMIFS(228:228,$1:$1,AD$1+INT(SUMIFS(структура!$AA:$AA,структура!$W:$W,$I229))))</f>
        <v>0</v>
      </c>
      <c r="AE229" s="225">
        <f>IF(AE$7="",0,IF(AE$1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E$1+INT(SUMIFS(структура!$AA:$AA,структура!$W:$W,$I229))+1)+(INT(SUMIFS(структура!$AA:$AA,структура!$W:$W,$I229))+1-SUMIFS(структура!$AA:$AA,структура!$W:$W,$I229))*SUMIFS(структура!$Z:$Z,структура!$W:$W,$I229)*SUMIFS(228:228,$1:$1,AE$1+INT(SUMIFS(структура!$AA:$AA,структура!$W:$W,$I229))))</f>
        <v>0</v>
      </c>
      <c r="AF229" s="225">
        <f>IF(AF$7="",0,IF(AF$1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F$1+INT(SUMIFS(структура!$AA:$AA,структура!$W:$W,$I229))+1)+(INT(SUMIFS(структура!$AA:$AA,структура!$W:$W,$I229))+1-SUMIFS(структура!$AA:$AA,структура!$W:$W,$I229))*SUMIFS(структура!$Z:$Z,структура!$W:$W,$I229)*SUMIFS(228:228,$1:$1,AF$1+INT(SUMIFS(структура!$AA:$AA,структура!$W:$W,$I229))))</f>
        <v>0</v>
      </c>
      <c r="AG229" s="225">
        <f>IF(AG$7="",0,IF(AG$1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G$1+INT(SUMIFS(структура!$AA:$AA,структура!$W:$W,$I229))+1)+(INT(SUMIFS(структура!$AA:$AA,структура!$W:$W,$I229))+1-SUMIFS(структура!$AA:$AA,структура!$W:$W,$I229))*SUMIFS(структура!$Z:$Z,структура!$W:$W,$I229)*SUMIFS(228:228,$1:$1,AG$1+INT(SUMIFS(структура!$AA:$AA,структура!$W:$W,$I229))))</f>
        <v>0</v>
      </c>
      <c r="AH229" s="225">
        <f>IF(AH$7="",0,IF(AH$1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H$1+INT(SUMIFS(структура!$AA:$AA,структура!$W:$W,$I229))+1)+(INT(SUMIFS(структура!$AA:$AA,структура!$W:$W,$I229))+1-SUMIFS(структура!$AA:$AA,структура!$W:$W,$I229))*SUMIFS(структура!$Z:$Z,структура!$W:$W,$I229)*SUMIFS(228:228,$1:$1,AH$1+INT(SUMIFS(структура!$AA:$AA,структура!$W:$W,$I229))))</f>
        <v>0</v>
      </c>
      <c r="AI229" s="225">
        <f>IF(AI$7="",0,IF(AI$1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I$1+INT(SUMIFS(структура!$AA:$AA,структура!$W:$W,$I229))+1)+(INT(SUMIFS(структура!$AA:$AA,структура!$W:$W,$I229))+1-SUMIFS(структура!$AA:$AA,структура!$W:$W,$I229))*SUMIFS(структура!$Z:$Z,структура!$W:$W,$I229)*SUMIFS(228:228,$1:$1,AI$1+INT(SUMIFS(структура!$AA:$AA,структура!$W:$W,$I229))))</f>
        <v>0</v>
      </c>
      <c r="AJ229" s="225">
        <f>IF(AJ$7="",0,IF(AJ$1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J$1+INT(SUMIFS(структура!$AA:$AA,структура!$W:$W,$I229))+1)+(INT(SUMIFS(структура!$AA:$AA,структура!$W:$W,$I229))+1-SUMIFS(структура!$AA:$AA,структура!$W:$W,$I229))*SUMIFS(структура!$Z:$Z,структура!$W:$W,$I229)*SUMIFS(228:228,$1:$1,AJ$1+INT(SUMIFS(структура!$AA:$AA,структура!$W:$W,$I229))))</f>
        <v>0</v>
      </c>
      <c r="AK229" s="225">
        <f>IF(AK$7="",0,IF(AK$1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K$1+INT(SUMIFS(структура!$AA:$AA,структура!$W:$W,$I229))+1)+(INT(SUMIFS(структура!$AA:$AA,структура!$W:$W,$I229))+1-SUMIFS(структура!$AA:$AA,структура!$W:$W,$I229))*SUMIFS(структура!$Z:$Z,структура!$W:$W,$I229)*SUMIFS(228:228,$1:$1,AK$1+INT(SUMIFS(структура!$AA:$AA,структура!$W:$W,$I229))))</f>
        <v>0</v>
      </c>
      <c r="AL229" s="225">
        <f>IF(AL$7="",0,IF(AL$1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L$1+INT(SUMIFS(структура!$AA:$AA,структура!$W:$W,$I229))+1)+(INT(SUMIFS(структура!$AA:$AA,структура!$W:$W,$I229))+1-SUMIFS(структура!$AA:$AA,структура!$W:$W,$I229))*SUMIFS(структура!$Z:$Z,структура!$W:$W,$I229)*SUMIFS(228:228,$1:$1,AL$1+INT(SUMIFS(структура!$AA:$AA,структура!$W:$W,$I229))))</f>
        <v>0</v>
      </c>
      <c r="AM229" s="225">
        <f>IF(AM$7="",0,IF(AM$1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M$1+INT(SUMIFS(структура!$AA:$AA,структура!$W:$W,$I229))+1)+(INT(SUMIFS(структура!$AA:$AA,структура!$W:$W,$I229))+1-SUMIFS(структура!$AA:$AA,структура!$W:$W,$I229))*SUMIFS(структура!$Z:$Z,структура!$W:$W,$I229)*SUMIFS(228:228,$1:$1,AM$1+INT(SUMIFS(структура!$AA:$AA,структура!$W:$W,$I229))))</f>
        <v>0</v>
      </c>
      <c r="AN229" s="225">
        <f>IF(AN$7="",0,IF(AN$1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N$1+INT(SUMIFS(структура!$AA:$AA,структура!$W:$W,$I229))+1)+(INT(SUMIFS(структура!$AA:$AA,структура!$W:$W,$I229))+1-SUMIFS(структура!$AA:$AA,структура!$W:$W,$I229))*SUMIFS(структура!$Z:$Z,структура!$W:$W,$I229)*SUMIFS(228:228,$1:$1,AN$1+INT(SUMIFS(структура!$AA:$AA,структура!$W:$W,$I229))))</f>
        <v>0</v>
      </c>
      <c r="AO229" s="225">
        <f>IF(AO$7="",0,IF(AO$1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O$1+INT(SUMIFS(структура!$AA:$AA,структура!$W:$W,$I229))+1)+(INT(SUMIFS(структура!$AA:$AA,структура!$W:$W,$I229))+1-SUMIFS(структура!$AA:$AA,структура!$W:$W,$I229))*SUMIFS(структура!$Z:$Z,структура!$W:$W,$I229)*SUMIFS(228:228,$1:$1,AO$1+INT(SUMIFS(структура!$AA:$AA,структура!$W:$W,$I229))))</f>
        <v>0</v>
      </c>
      <c r="AP229" s="225">
        <f>IF(AP$7="",0,IF(AP$1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P$1+INT(SUMIFS(структура!$AA:$AA,структура!$W:$W,$I229))+1)+(INT(SUMIFS(структура!$AA:$AA,структура!$W:$W,$I229))+1-SUMIFS(структура!$AA:$AA,структура!$W:$W,$I229))*SUMIFS(структура!$Z:$Z,структура!$W:$W,$I229)*SUMIFS(228:228,$1:$1,AP$1+INT(SUMIFS(структура!$AA:$AA,структура!$W:$W,$I229))))</f>
        <v>0</v>
      </c>
      <c r="AQ229" s="225">
        <f>IF(AQ$7="",0,IF(AQ$1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Q$1+INT(SUMIFS(структура!$AA:$AA,структура!$W:$W,$I229))+1)+(INT(SUMIFS(структура!$AA:$AA,структура!$W:$W,$I229))+1-SUMIFS(структура!$AA:$AA,структура!$W:$W,$I229))*SUMIFS(структура!$Z:$Z,структура!$W:$W,$I229)*SUMIFS(228:228,$1:$1,AQ$1+INT(SUMIFS(структура!$AA:$AA,структура!$W:$W,$I229))))</f>
        <v>0</v>
      </c>
      <c r="AR229" s="225">
        <f>IF(AR$7="",0,IF(AR$1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R$1+INT(SUMIFS(структура!$AA:$AA,структура!$W:$W,$I229))+1)+(INT(SUMIFS(структура!$AA:$AA,структура!$W:$W,$I229))+1-SUMIFS(структура!$AA:$AA,структура!$W:$W,$I229))*SUMIFS(структура!$Z:$Z,структура!$W:$W,$I229)*SUMIFS(228:228,$1:$1,AR$1+INT(SUMIFS(структура!$AA:$AA,структура!$W:$W,$I229))))</f>
        <v>0</v>
      </c>
      <c r="AS229" s="225">
        <f>IF(AS$7="",0,IF(AS$1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S$1+INT(SUMIFS(структура!$AA:$AA,структура!$W:$W,$I229))+1)+(INT(SUMIFS(структура!$AA:$AA,структура!$W:$W,$I229))+1-SUMIFS(структура!$AA:$AA,структура!$W:$W,$I229))*SUMIFS(структура!$Z:$Z,структура!$W:$W,$I229)*SUMIFS(228:228,$1:$1,AS$1+INT(SUMIFS(структура!$AA:$AA,структура!$W:$W,$I229))))</f>
        <v>0</v>
      </c>
      <c r="AT229" s="225">
        <f>IF(AT$7="",0,IF(AT$1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T$1+INT(SUMIFS(структура!$AA:$AA,структура!$W:$W,$I229))+1)+(INT(SUMIFS(структура!$AA:$AA,структура!$W:$W,$I229))+1-SUMIFS(структура!$AA:$AA,структура!$W:$W,$I229))*SUMIFS(структура!$Z:$Z,структура!$W:$W,$I229)*SUMIFS(228:228,$1:$1,AT$1+INT(SUMIFS(структура!$AA:$AA,структура!$W:$W,$I229))))</f>
        <v>0</v>
      </c>
      <c r="AU229" s="225">
        <f>IF(AU$7="",0,IF(AU$1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U$1+INT(SUMIFS(структура!$AA:$AA,структура!$W:$W,$I229))+1)+(INT(SUMIFS(структура!$AA:$AA,структура!$W:$W,$I229))+1-SUMIFS(структура!$AA:$AA,структура!$W:$W,$I229))*SUMIFS(структура!$Z:$Z,структура!$W:$W,$I229)*SUMIFS(228:228,$1:$1,AU$1+INT(SUMIFS(структура!$AA:$AA,структура!$W:$W,$I229))))</f>
        <v>0</v>
      </c>
      <c r="AV229" s="94"/>
      <c r="AW229" s="89"/>
    </row>
    <row r="230" spans="1:49" s="95" customFormat="1" x14ac:dyDescent="0.25">
      <c r="A230" s="89"/>
      <c r="B230" s="89"/>
      <c r="C230" s="89"/>
      <c r="D230" s="89"/>
      <c r="E230" s="194" t="str">
        <f>E142</f>
        <v>Объект-2</v>
      </c>
      <c r="F230" s="89"/>
      <c r="G230" s="195" t="str">
        <f>G142</f>
        <v>Заказчик-2</v>
      </c>
      <c r="H230" s="89"/>
      <c r="I230" s="195" t="str">
        <f>I224</f>
        <v>Поставщик-4</v>
      </c>
      <c r="J230" s="89"/>
      <c r="K230" s="195" t="str">
        <f>K224</f>
        <v>Поставщик-4-Оборуд-2</v>
      </c>
      <c r="L230" s="89"/>
      <c r="M230" s="185" t="str">
        <f>KPI!$E$82</f>
        <v>отток ДС на расчет с поставщ-ми за оборуд-ие</v>
      </c>
      <c r="N230" s="259"/>
      <c r="O230" s="203"/>
      <c r="P230" s="190" t="str">
        <f>IF(M230="","",INDEX(KPI!$H:$H,SUMIFS(KPI!$C:$C,KPI!$E:$E,M230)))</f>
        <v>тыс.руб.</v>
      </c>
      <c r="Q230" s="203"/>
      <c r="R230" s="224">
        <f>SUMIFS($W230:$AV230,$W$2:$AV$2,R$2)</f>
        <v>0</v>
      </c>
      <c r="S230" s="203"/>
      <c r="T230" s="224">
        <f>SUMIFS($W230:$AV230,$W$2:$AV$2,T$2)</f>
        <v>0</v>
      </c>
      <c r="U230" s="203"/>
      <c r="V230" s="203"/>
      <c r="W230" s="116"/>
      <c r="X230" s="226">
        <f>IF(X$7="",0,IF(X$1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X$1+INT(-SUMIFS(структура!$AC:$AC,структура!$W:$W,$I230))+1)+(INT(-SUMIFS(структура!$AC:$AC,структура!$W:$W,$I230))+1+SUMIFS(структура!$AC:$AC,структура!$W:$W,$I230))*SUMIFS(структура!$AB:$AB,структура!$W:$W,$I230)*SUMIFS(228:228,$1:$1,X$1+INT(-SUMIFS(структура!$AC:$AC,структура!$W:$W,$I230))))</f>
        <v>0</v>
      </c>
      <c r="Y230" s="226">
        <f>IF(Y$7="",0,IF(Y$1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Y$1+INT(-SUMIFS(структура!$AC:$AC,структура!$W:$W,$I230))+1)+(INT(-SUMIFS(структура!$AC:$AC,структура!$W:$W,$I230))+1+SUMIFS(структура!$AC:$AC,структура!$W:$W,$I230))*SUMIFS(структура!$AB:$AB,структура!$W:$W,$I230)*SUMIFS(228:228,$1:$1,Y$1+INT(-SUMIFS(структура!$AC:$AC,структура!$W:$W,$I230))))</f>
        <v>0</v>
      </c>
      <c r="Z230" s="226">
        <f>IF(Z$7="",0,IF(Z$1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Z$1+INT(-SUMIFS(структура!$AC:$AC,структура!$W:$W,$I230))+1)+(INT(-SUMIFS(структура!$AC:$AC,структура!$W:$W,$I230))+1+SUMIFS(структура!$AC:$AC,структура!$W:$W,$I230))*SUMIFS(структура!$AB:$AB,структура!$W:$W,$I230)*SUMIFS(228:228,$1:$1,Z$1+INT(-SUMIFS(структура!$AC:$AC,структура!$W:$W,$I230))))</f>
        <v>0</v>
      </c>
      <c r="AA230" s="226">
        <f>IF(AA$7="",0,IF(AA$1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A$1+INT(-SUMIFS(структура!$AC:$AC,структура!$W:$W,$I230))+1)+(INT(-SUMIFS(структура!$AC:$AC,структура!$W:$W,$I230))+1+SUMIFS(структура!$AC:$AC,структура!$W:$W,$I230))*SUMIFS(структура!$AB:$AB,структура!$W:$W,$I230)*SUMIFS(228:228,$1:$1,AA$1+INT(-SUMIFS(структура!$AC:$AC,структура!$W:$W,$I230))))</f>
        <v>0</v>
      </c>
      <c r="AB230" s="226">
        <f>IF(AB$7="",0,IF(AB$1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B$1+INT(-SUMIFS(структура!$AC:$AC,структура!$W:$W,$I230))+1)+(INT(-SUMIFS(структура!$AC:$AC,структура!$W:$W,$I230))+1+SUMIFS(структура!$AC:$AC,структура!$W:$W,$I230))*SUMIFS(структура!$AB:$AB,структура!$W:$W,$I230)*SUMIFS(228:228,$1:$1,AB$1+INT(-SUMIFS(структура!$AC:$AC,структура!$W:$W,$I230))))</f>
        <v>0</v>
      </c>
      <c r="AC230" s="226">
        <f>IF(AC$7="",0,IF(AC$1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C$1+INT(-SUMIFS(структура!$AC:$AC,структура!$W:$W,$I230))+1)+(INT(-SUMIFS(структура!$AC:$AC,структура!$W:$W,$I230))+1+SUMIFS(структура!$AC:$AC,структура!$W:$W,$I230))*SUMIFS(структура!$AB:$AB,структура!$W:$W,$I230)*SUMIFS(228:228,$1:$1,AC$1+INT(-SUMIFS(структура!$AC:$AC,структура!$W:$W,$I230))))</f>
        <v>0</v>
      </c>
      <c r="AD230" s="226">
        <f>IF(AD$7="",0,IF(AD$1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D$1+INT(-SUMIFS(структура!$AC:$AC,структура!$W:$W,$I230))+1)+(INT(-SUMIFS(структура!$AC:$AC,структура!$W:$W,$I230))+1+SUMIFS(структура!$AC:$AC,структура!$W:$W,$I230))*SUMIFS(структура!$AB:$AB,структура!$W:$W,$I230)*SUMIFS(228:228,$1:$1,AD$1+INT(-SUMIFS(структура!$AC:$AC,структура!$W:$W,$I230))))</f>
        <v>0</v>
      </c>
      <c r="AE230" s="226">
        <f>IF(AE$7="",0,IF(AE$1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E$1+INT(-SUMIFS(структура!$AC:$AC,структура!$W:$W,$I230))+1)+(INT(-SUMIFS(структура!$AC:$AC,структура!$W:$W,$I230))+1+SUMIFS(структура!$AC:$AC,структура!$W:$W,$I230))*SUMIFS(структура!$AB:$AB,структура!$W:$W,$I230)*SUMIFS(228:228,$1:$1,AE$1+INT(-SUMIFS(структура!$AC:$AC,структура!$W:$W,$I230))))</f>
        <v>0</v>
      </c>
      <c r="AF230" s="226">
        <f>IF(AF$7="",0,IF(AF$1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F$1+INT(-SUMIFS(структура!$AC:$AC,структура!$W:$W,$I230))+1)+(INT(-SUMIFS(структура!$AC:$AC,структура!$W:$W,$I230))+1+SUMIFS(структура!$AC:$AC,структура!$W:$W,$I230))*SUMIFS(структура!$AB:$AB,структура!$W:$W,$I230)*SUMIFS(228:228,$1:$1,AF$1+INT(-SUMIFS(структура!$AC:$AC,структура!$W:$W,$I230))))</f>
        <v>0</v>
      </c>
      <c r="AG230" s="226">
        <f>IF(AG$7="",0,IF(AG$1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G$1+INT(-SUMIFS(структура!$AC:$AC,структура!$W:$W,$I230))+1)+(INT(-SUMIFS(структура!$AC:$AC,структура!$W:$W,$I230))+1+SUMIFS(структура!$AC:$AC,структура!$W:$W,$I230))*SUMIFS(структура!$AB:$AB,структура!$W:$W,$I230)*SUMIFS(228:228,$1:$1,AG$1+INT(-SUMIFS(структура!$AC:$AC,структура!$W:$W,$I230))))</f>
        <v>0</v>
      </c>
      <c r="AH230" s="226">
        <f>IF(AH$7="",0,IF(AH$1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H$1+INT(-SUMIFS(структура!$AC:$AC,структура!$W:$W,$I230))+1)+(INT(-SUMIFS(структура!$AC:$AC,структура!$W:$W,$I230))+1+SUMIFS(структура!$AC:$AC,структура!$W:$W,$I230))*SUMIFS(структура!$AB:$AB,структура!$W:$W,$I230)*SUMIFS(228:228,$1:$1,AH$1+INT(-SUMIFS(структура!$AC:$AC,структура!$W:$W,$I230))))</f>
        <v>0</v>
      </c>
      <c r="AI230" s="226">
        <f>IF(AI$7="",0,IF(AI$1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I$1+INT(-SUMIFS(структура!$AC:$AC,структура!$W:$W,$I230))+1)+(INT(-SUMIFS(структура!$AC:$AC,структура!$W:$W,$I230))+1+SUMIFS(структура!$AC:$AC,структура!$W:$W,$I230))*SUMIFS(структура!$AB:$AB,структура!$W:$W,$I230)*SUMIFS(228:228,$1:$1,AI$1+INT(-SUMIFS(структура!$AC:$AC,структура!$W:$W,$I230))))</f>
        <v>0</v>
      </c>
      <c r="AJ230" s="226">
        <f>IF(AJ$7="",0,IF(AJ$1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J$1+INT(-SUMIFS(структура!$AC:$AC,структура!$W:$W,$I230))+1)+(INT(-SUMIFS(структура!$AC:$AC,структура!$W:$W,$I230))+1+SUMIFS(структура!$AC:$AC,структура!$W:$W,$I230))*SUMIFS(структура!$AB:$AB,структура!$W:$W,$I230)*SUMIFS(228:228,$1:$1,AJ$1+INT(-SUMIFS(структура!$AC:$AC,структура!$W:$W,$I230))))</f>
        <v>0</v>
      </c>
      <c r="AK230" s="226">
        <f>IF(AK$7="",0,IF(AK$1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K$1+INT(-SUMIFS(структура!$AC:$AC,структура!$W:$W,$I230))+1)+(INT(-SUMIFS(структура!$AC:$AC,структура!$W:$W,$I230))+1+SUMIFS(структура!$AC:$AC,структура!$W:$W,$I230))*SUMIFS(структура!$AB:$AB,структура!$W:$W,$I230)*SUMIFS(228:228,$1:$1,AK$1+INT(-SUMIFS(структура!$AC:$AC,структура!$W:$W,$I230))))</f>
        <v>0</v>
      </c>
      <c r="AL230" s="226">
        <f>IF(AL$7="",0,IF(AL$1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L$1+INT(-SUMIFS(структура!$AC:$AC,структура!$W:$W,$I230))+1)+(INT(-SUMIFS(структура!$AC:$AC,структура!$W:$W,$I230))+1+SUMIFS(структура!$AC:$AC,структура!$W:$W,$I230))*SUMIFS(структура!$AB:$AB,структура!$W:$W,$I230)*SUMIFS(228:228,$1:$1,AL$1+INT(-SUMIFS(структура!$AC:$AC,структура!$W:$W,$I230))))</f>
        <v>0</v>
      </c>
      <c r="AM230" s="226">
        <f>IF(AM$7="",0,IF(AM$1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M$1+INT(-SUMIFS(структура!$AC:$AC,структура!$W:$W,$I230))+1)+(INT(-SUMIFS(структура!$AC:$AC,структура!$W:$W,$I230))+1+SUMIFS(структура!$AC:$AC,структура!$W:$W,$I230))*SUMIFS(структура!$AB:$AB,структура!$W:$W,$I230)*SUMIFS(228:228,$1:$1,AM$1+INT(-SUMIFS(структура!$AC:$AC,структура!$W:$W,$I230))))</f>
        <v>0</v>
      </c>
      <c r="AN230" s="226">
        <f>IF(AN$7="",0,IF(AN$1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N$1+INT(-SUMIFS(структура!$AC:$AC,структура!$W:$W,$I230))+1)+(INT(-SUMIFS(структура!$AC:$AC,структура!$W:$W,$I230))+1+SUMIFS(структура!$AC:$AC,структура!$W:$W,$I230))*SUMIFS(структура!$AB:$AB,структура!$W:$W,$I230)*SUMIFS(228:228,$1:$1,AN$1+INT(-SUMIFS(структура!$AC:$AC,структура!$W:$W,$I230))))</f>
        <v>0</v>
      </c>
      <c r="AO230" s="226">
        <f>IF(AO$7="",0,IF(AO$1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O$1+INT(-SUMIFS(структура!$AC:$AC,структура!$W:$W,$I230))+1)+(INT(-SUMIFS(структура!$AC:$AC,структура!$W:$W,$I230))+1+SUMIFS(структура!$AC:$AC,структура!$W:$W,$I230))*SUMIFS(структура!$AB:$AB,структура!$W:$W,$I230)*SUMIFS(228:228,$1:$1,AO$1+INT(-SUMIFS(структура!$AC:$AC,структура!$W:$W,$I230))))</f>
        <v>0</v>
      </c>
      <c r="AP230" s="226">
        <f>IF(AP$7="",0,IF(AP$1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P$1+INT(-SUMIFS(структура!$AC:$AC,структура!$W:$W,$I230))+1)+(INT(-SUMIFS(структура!$AC:$AC,структура!$W:$W,$I230))+1+SUMIFS(структура!$AC:$AC,структура!$W:$W,$I230))*SUMIFS(структура!$AB:$AB,структура!$W:$W,$I230)*SUMIFS(228:228,$1:$1,AP$1+INT(-SUMIFS(структура!$AC:$AC,структура!$W:$W,$I230))))</f>
        <v>0</v>
      </c>
      <c r="AQ230" s="226">
        <f>IF(AQ$7="",0,IF(AQ$1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Q$1+INT(-SUMIFS(структура!$AC:$AC,структура!$W:$W,$I230))+1)+(INT(-SUMIFS(структура!$AC:$AC,структура!$W:$W,$I230))+1+SUMIFS(структура!$AC:$AC,структура!$W:$W,$I230))*SUMIFS(структура!$AB:$AB,структура!$W:$W,$I230)*SUMIFS(228:228,$1:$1,AQ$1+INT(-SUMIFS(структура!$AC:$AC,структура!$W:$W,$I230))))</f>
        <v>0</v>
      </c>
      <c r="AR230" s="226">
        <f>IF(AR$7="",0,IF(AR$1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R$1+INT(-SUMIFS(структура!$AC:$AC,структура!$W:$W,$I230))+1)+(INT(-SUMIFS(структура!$AC:$AC,структура!$W:$W,$I230))+1+SUMIFS(структура!$AC:$AC,структура!$W:$W,$I230))*SUMIFS(структура!$AB:$AB,структура!$W:$W,$I230)*SUMIFS(228:228,$1:$1,AR$1+INT(-SUMIFS(структура!$AC:$AC,структура!$W:$W,$I230))))</f>
        <v>0</v>
      </c>
      <c r="AS230" s="226">
        <f>IF(AS$7="",0,IF(AS$1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S$1+INT(-SUMIFS(структура!$AC:$AC,структура!$W:$W,$I230))+1)+(INT(-SUMIFS(структура!$AC:$AC,структура!$W:$W,$I230))+1+SUMIFS(структура!$AC:$AC,структура!$W:$W,$I230))*SUMIFS(структура!$AB:$AB,структура!$W:$W,$I230)*SUMIFS(228:228,$1:$1,AS$1+INT(-SUMIFS(структура!$AC:$AC,структура!$W:$W,$I230))))</f>
        <v>0</v>
      </c>
      <c r="AT230" s="226">
        <f>IF(AT$7="",0,IF(AT$1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T$1+INT(-SUMIFS(структура!$AC:$AC,структура!$W:$W,$I230))+1)+(INT(-SUMIFS(структура!$AC:$AC,структура!$W:$W,$I230))+1+SUMIFS(структура!$AC:$AC,структура!$W:$W,$I230))*SUMIFS(структура!$AB:$AB,структура!$W:$W,$I230)*SUMIFS(228:228,$1:$1,AT$1+INT(-SUMIFS(структура!$AC:$AC,структура!$W:$W,$I230))))</f>
        <v>0</v>
      </c>
      <c r="AU230" s="226">
        <f>IF(AU$7="",0,IF(AU$1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U$1+INT(-SUMIFS(структура!$AC:$AC,структура!$W:$W,$I230))+1)+(INT(-SUMIFS(структура!$AC:$AC,структура!$W:$W,$I230))+1+SUMIFS(структура!$AC:$AC,структура!$W:$W,$I230))*SUMIFS(структура!$AB:$AB,структура!$W:$W,$I230)*SUMIFS(228:228,$1:$1,AU$1+INT(-SUMIFS(структура!$AC:$AC,структура!$W:$W,$I230))))</f>
        <v>0</v>
      </c>
      <c r="AV230" s="94"/>
      <c r="AW230" s="89"/>
    </row>
    <row r="231" spans="1:49" ht="3.9" customHeight="1" x14ac:dyDescent="0.25">
      <c r="A231" s="3"/>
      <c r="B231" s="3"/>
      <c r="C231" s="3"/>
      <c r="D231" s="3"/>
      <c r="E231" s="179" t="str">
        <f>E142</f>
        <v>Объект-2</v>
      </c>
      <c r="F231" s="3"/>
      <c r="G231" s="178" t="str">
        <f>G142</f>
        <v>Заказчик-2</v>
      </c>
      <c r="H231" s="3"/>
      <c r="I231" s="169" t="str">
        <f>I224</f>
        <v>Поставщик-4</v>
      </c>
      <c r="J231" s="89"/>
      <c r="K231" s="178" t="str">
        <f>K224</f>
        <v>Поставщик-4-Оборуд-2</v>
      </c>
      <c r="L231" s="89"/>
      <c r="M231" s="8"/>
      <c r="N231" s="258"/>
      <c r="O231" s="3"/>
      <c r="P231" s="191"/>
      <c r="Q231" s="3"/>
      <c r="R231" s="8"/>
      <c r="S231" s="3"/>
      <c r="T231" s="8"/>
      <c r="U231" s="3"/>
      <c r="V231" s="3"/>
      <c r="W231" s="49"/>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41"/>
      <c r="AW231" s="3"/>
    </row>
    <row r="232" spans="1:49" s="95" customFormat="1" x14ac:dyDescent="0.25">
      <c r="A232" s="89"/>
      <c r="B232" s="89"/>
      <c r="C232" s="89"/>
      <c r="D232" s="89"/>
      <c r="E232" s="179" t="str">
        <f>E142</f>
        <v>Объект-2</v>
      </c>
      <c r="F232" s="89"/>
      <c r="G232" s="178" t="str">
        <f>G142</f>
        <v>Заказчик-2</v>
      </c>
      <c r="H232" s="89"/>
      <c r="I232" s="177" t="str">
        <f>KPI!$E$155</f>
        <v>прочее</v>
      </c>
      <c r="J232" s="89"/>
      <c r="K232" s="177"/>
      <c r="L232" s="89"/>
      <c r="M232" s="183" t="str">
        <f>структура!$K$19</f>
        <v>аренда оборудования</v>
      </c>
      <c r="N232" s="259" t="str">
        <f>структура!$AL$15</f>
        <v>НДС(-)</v>
      </c>
      <c r="O232" s="89"/>
      <c r="P232" s="189" t="str">
        <f>IF(M232="","",INDEX(KPI!$H:$H,SUMIFS(KPI!$C:$C,KPI!$E:$E,M232)))</f>
        <v>тыс.руб.</v>
      </c>
      <c r="Q232" s="89"/>
      <c r="R232" s="186">
        <f>SUMIFS($W232:$AV232,$W$2:$AV$2,R$2)</f>
        <v>0</v>
      </c>
      <c r="S232" s="234"/>
      <c r="T232" s="186">
        <f>SUMIFS($W232:$AV232,$W$2:$AV$2,T$2)</f>
        <v>0</v>
      </c>
      <c r="U232" s="234"/>
      <c r="V232" s="234"/>
      <c r="W232" s="235" t="s">
        <v>1</v>
      </c>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94"/>
      <c r="AW232" s="89"/>
    </row>
    <row r="233" spans="1:49" s="95" customFormat="1" x14ac:dyDescent="0.25">
      <c r="A233" s="89"/>
      <c r="B233" s="89"/>
      <c r="C233" s="89"/>
      <c r="D233" s="89"/>
      <c r="E233" s="179" t="str">
        <f>E142</f>
        <v>Объект-2</v>
      </c>
      <c r="F233" s="89"/>
      <c r="G233" s="178" t="str">
        <f>G142</f>
        <v>Заказчик-2</v>
      </c>
      <c r="H233" s="89"/>
      <c r="I233" s="181" t="str">
        <f>I232</f>
        <v>прочее</v>
      </c>
      <c r="J233" s="4"/>
      <c r="K233" s="181"/>
      <c r="L233" s="89"/>
      <c r="M233" s="183" t="str">
        <f>структура!$K$20</f>
        <v>эксплуатация строительных машин и механизмов</v>
      </c>
      <c r="N233" s="259" t="str">
        <f>структура!$AL$15</f>
        <v>НДС(-)</v>
      </c>
      <c r="O233" s="89"/>
      <c r="P233" s="189" t="str">
        <f>IF(M233="","",INDEX(KPI!$H:$H,SUMIFS(KPI!$C:$C,KPI!$E:$E,M233)))</f>
        <v>тыс.руб.</v>
      </c>
      <c r="Q233" s="89"/>
      <c r="R233" s="186">
        <f>SUMIFS($W233:$AV233,$W$2:$AV$2,R$2)</f>
        <v>0</v>
      </c>
      <c r="S233" s="234"/>
      <c r="T233" s="186">
        <f>SUMIFS($W233:$AV233,$W$2:$AV$2,T$2)</f>
        <v>0</v>
      </c>
      <c r="U233" s="234"/>
      <c r="V233" s="234"/>
      <c r="W233" s="235" t="s">
        <v>1</v>
      </c>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94"/>
      <c r="AW233" s="89"/>
    </row>
    <row r="234" spans="1:49" s="95" customFormat="1" x14ac:dyDescent="0.25">
      <c r="A234" s="89"/>
      <c r="B234" s="89"/>
      <c r="C234" s="89"/>
      <c r="D234" s="89"/>
      <c r="E234" s="179" t="str">
        <f>E142</f>
        <v>Объект-2</v>
      </c>
      <c r="F234" s="89"/>
      <c r="G234" s="178" t="str">
        <f>G142</f>
        <v>Заказчик-2</v>
      </c>
      <c r="H234" s="89"/>
      <c r="I234" s="181" t="str">
        <f>I233</f>
        <v>прочее</v>
      </c>
      <c r="J234" s="4"/>
      <c r="K234" s="181"/>
      <c r="L234" s="89"/>
      <c r="M234" s="183" t="str">
        <f>структура!$K$21</f>
        <v>страхование</v>
      </c>
      <c r="N234" s="258"/>
      <c r="O234" s="89"/>
      <c r="P234" s="189" t="str">
        <f>IF(M234="","",INDEX(KPI!$H:$H,SUMIFS(KPI!$C:$C,KPI!$E:$E,M234)))</f>
        <v>тыс.руб.</v>
      </c>
      <c r="Q234" s="89"/>
      <c r="R234" s="186">
        <f>SUMIFS($W234:$AV234,$W$2:$AV$2,R$2)</f>
        <v>0</v>
      </c>
      <c r="S234" s="234"/>
      <c r="T234" s="186">
        <f>SUMIFS($W234:$AV234,$W$2:$AV$2,T$2)</f>
        <v>0</v>
      </c>
      <c r="U234" s="234"/>
      <c r="V234" s="234"/>
      <c r="W234" s="235" t="s">
        <v>1</v>
      </c>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94"/>
      <c r="AW234" s="89"/>
    </row>
    <row r="235" spans="1:49" s="95" customFormat="1" x14ac:dyDescent="0.25">
      <c r="A235" s="89"/>
      <c r="B235" s="89"/>
      <c r="C235" s="89"/>
      <c r="D235" s="89"/>
      <c r="E235" s="179" t="str">
        <f>E142</f>
        <v>Объект-2</v>
      </c>
      <c r="F235" s="89"/>
      <c r="G235" s="178" t="str">
        <f>G142</f>
        <v>Заказчик-2</v>
      </c>
      <c r="H235" s="89"/>
      <c r="I235" s="181" t="str">
        <f>I234</f>
        <v>прочее</v>
      </c>
      <c r="J235" s="4"/>
      <c r="K235" s="181"/>
      <c r="L235" s="89"/>
      <c r="M235" s="183" t="str">
        <f>структура!$K$22</f>
        <v>прочие себестоимостные расходы</v>
      </c>
      <c r="N235" s="259" t="str">
        <f>структура!$AL$15</f>
        <v>НДС(-)</v>
      </c>
      <c r="O235" s="89"/>
      <c r="P235" s="189" t="str">
        <f>IF(M235="","",INDEX(KPI!$H:$H,SUMIFS(KPI!$C:$C,KPI!$E:$E,M235)))</f>
        <v>тыс.руб.</v>
      </c>
      <c r="Q235" s="89"/>
      <c r="R235" s="186">
        <f>SUMIFS($W235:$AV235,$W$2:$AV$2,R$2)</f>
        <v>0</v>
      </c>
      <c r="S235" s="234"/>
      <c r="T235" s="186">
        <f>SUMIFS($W235:$AV235,$W$2:$AV$2,T$2)</f>
        <v>0</v>
      </c>
      <c r="U235" s="234"/>
      <c r="V235" s="234"/>
      <c r="W235" s="235" t="s">
        <v>1</v>
      </c>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94"/>
      <c r="AW235" s="89"/>
    </row>
    <row r="236" spans="1:49" ht="3.9" customHeight="1" x14ac:dyDescent="0.25">
      <c r="A236" s="3"/>
      <c r="B236" s="3"/>
      <c r="C236" s="3"/>
      <c r="D236" s="3"/>
      <c r="E236" s="179" t="str">
        <f>E142</f>
        <v>Объект-2</v>
      </c>
      <c r="F236" s="3"/>
      <c r="G236" s="178" t="str">
        <f>G142</f>
        <v>Заказчик-2</v>
      </c>
      <c r="H236" s="3"/>
      <c r="I236" s="181" t="str">
        <f>I232</f>
        <v>прочее</v>
      </c>
      <c r="J236" s="4"/>
      <c r="K236" s="181"/>
      <c r="L236" s="3"/>
      <c r="M236" s="218"/>
      <c r="N236" s="258"/>
      <c r="O236" s="3"/>
      <c r="P236" s="91"/>
      <c r="Q236" s="3"/>
      <c r="R236" s="218"/>
      <c r="S236" s="3"/>
      <c r="T236" s="218"/>
      <c r="U236" s="3"/>
      <c r="V236" s="3"/>
      <c r="W236" s="49"/>
      <c r="X236" s="219"/>
      <c r="Y236" s="219"/>
      <c r="Z236" s="219"/>
      <c r="AA236" s="219"/>
      <c r="AB236" s="219"/>
      <c r="AC236" s="219"/>
      <c r="AD236" s="219"/>
      <c r="AE236" s="219"/>
      <c r="AF236" s="219"/>
      <c r="AG236" s="219"/>
      <c r="AH236" s="219"/>
      <c r="AI236" s="219"/>
      <c r="AJ236" s="219"/>
      <c r="AK236" s="219"/>
      <c r="AL236" s="219"/>
      <c r="AM236" s="219"/>
      <c r="AN236" s="219"/>
      <c r="AO236" s="219"/>
      <c r="AP236" s="219"/>
      <c r="AQ236" s="219"/>
      <c r="AR236" s="219"/>
      <c r="AS236" s="219"/>
      <c r="AT236" s="219"/>
      <c r="AU236" s="219"/>
      <c r="AV236" s="41"/>
      <c r="AW236" s="3"/>
    </row>
    <row r="237" spans="1:49" s="5" customFormat="1" x14ac:dyDescent="0.25">
      <c r="A237" s="4"/>
      <c r="B237" s="4"/>
      <c r="C237" s="4"/>
      <c r="D237" s="4"/>
      <c r="E237" s="197" t="str">
        <f>E142</f>
        <v>Объект-2</v>
      </c>
      <c r="F237" s="4"/>
      <c r="G237" s="198" t="str">
        <f>G142</f>
        <v>Заказчик-2</v>
      </c>
      <c r="H237" s="4"/>
      <c r="I237" s="198" t="str">
        <f>I232</f>
        <v>прочее</v>
      </c>
      <c r="J237" s="4"/>
      <c r="K237" s="198"/>
      <c r="L237" s="4"/>
      <c r="M237" s="205" t="str">
        <f>KPI!$E$155</f>
        <v>прочее</v>
      </c>
      <c r="N237" s="258" t="str">
        <f>структура!$AL$29</f>
        <v>с/с</v>
      </c>
      <c r="O237" s="4"/>
      <c r="P237" s="206" t="str">
        <f>IF(M237="","",INDEX(KPI!$H:$H,SUMIFS(KPI!$C:$C,KPI!$E:$E,M237)))</f>
        <v>тыс.руб.</v>
      </c>
      <c r="Q237" s="4"/>
      <c r="R237" s="188">
        <f>SUMIFS($W237:$AV237,$W$2:$AV$2,R$2)</f>
        <v>0</v>
      </c>
      <c r="S237" s="4"/>
      <c r="T237" s="188">
        <f>SUMIFS($W237:$AV237,$W$2:$AV$2,T$2)</f>
        <v>0</v>
      </c>
      <c r="U237" s="4"/>
      <c r="V237" s="4"/>
      <c r="W237" s="49"/>
      <c r="X237" s="207">
        <f>SUM(X232:X236)</f>
        <v>0</v>
      </c>
      <c r="Y237" s="207">
        <f t="shared" ref="Y237:AU237" si="244">SUM(Y232:Y236)</f>
        <v>0</v>
      </c>
      <c r="Z237" s="207">
        <f t="shared" si="244"/>
        <v>0</v>
      </c>
      <c r="AA237" s="207">
        <f t="shared" si="244"/>
        <v>0</v>
      </c>
      <c r="AB237" s="207">
        <f t="shared" si="244"/>
        <v>0</v>
      </c>
      <c r="AC237" s="207">
        <f t="shared" si="244"/>
        <v>0</v>
      </c>
      <c r="AD237" s="207">
        <f t="shared" si="244"/>
        <v>0</v>
      </c>
      <c r="AE237" s="207">
        <f t="shared" si="244"/>
        <v>0</v>
      </c>
      <c r="AF237" s="207">
        <f t="shared" si="244"/>
        <v>0</v>
      </c>
      <c r="AG237" s="207">
        <f t="shared" si="244"/>
        <v>0</v>
      </c>
      <c r="AH237" s="207">
        <f t="shared" si="244"/>
        <v>0</v>
      </c>
      <c r="AI237" s="207">
        <f t="shared" si="244"/>
        <v>0</v>
      </c>
      <c r="AJ237" s="207">
        <f t="shared" si="244"/>
        <v>0</v>
      </c>
      <c r="AK237" s="207">
        <f t="shared" si="244"/>
        <v>0</v>
      </c>
      <c r="AL237" s="207">
        <f t="shared" si="244"/>
        <v>0</v>
      </c>
      <c r="AM237" s="207">
        <f t="shared" si="244"/>
        <v>0</v>
      </c>
      <c r="AN237" s="207">
        <f t="shared" si="244"/>
        <v>0</v>
      </c>
      <c r="AO237" s="207">
        <f t="shared" si="244"/>
        <v>0</v>
      </c>
      <c r="AP237" s="207">
        <f t="shared" si="244"/>
        <v>0</v>
      </c>
      <c r="AQ237" s="207">
        <f t="shared" si="244"/>
        <v>0</v>
      </c>
      <c r="AR237" s="207">
        <f t="shared" si="244"/>
        <v>0</v>
      </c>
      <c r="AS237" s="207">
        <f t="shared" si="244"/>
        <v>0</v>
      </c>
      <c r="AT237" s="207">
        <f t="shared" si="244"/>
        <v>0</v>
      </c>
      <c r="AU237" s="207">
        <f t="shared" si="244"/>
        <v>0</v>
      </c>
      <c r="AV237" s="43"/>
      <c r="AW237" s="4"/>
    </row>
    <row r="238" spans="1:49" s="95" customFormat="1" x14ac:dyDescent="0.25">
      <c r="A238" s="89"/>
      <c r="B238" s="89"/>
      <c r="C238" s="89"/>
      <c r="D238" s="89"/>
      <c r="E238" s="194" t="str">
        <f>E142</f>
        <v>Объект-2</v>
      </c>
      <c r="F238" s="89"/>
      <c r="G238" s="195" t="str">
        <f>G142</f>
        <v>Заказчик-2</v>
      </c>
      <c r="H238" s="89"/>
      <c r="I238" s="195" t="str">
        <f>I232</f>
        <v>прочее</v>
      </c>
      <c r="J238" s="89"/>
      <c r="K238" s="195"/>
      <c r="L238" s="89"/>
      <c r="M238" s="185" t="str">
        <f>KPI!$E$83</f>
        <v>отток ДС на остальные с/стоимостные расходы</v>
      </c>
      <c r="N238" s="259"/>
      <c r="O238" s="203"/>
      <c r="P238" s="190" t="str">
        <f>IF(M238="","",INDEX(KPI!$H:$H,SUMIFS(KPI!$C:$C,KPI!$E:$E,M238)))</f>
        <v>тыс.руб.</v>
      </c>
      <c r="Q238" s="203"/>
      <c r="R238" s="224">
        <f>SUMIFS($W238:$AV238,$W$2:$AV$2,R$2)</f>
        <v>0</v>
      </c>
      <c r="S238" s="203"/>
      <c r="T238" s="224">
        <f>SUMIFS($W238:$AV238,$W$2:$AV$2,T$2)</f>
        <v>0</v>
      </c>
      <c r="U238" s="203"/>
      <c r="V238" s="203"/>
      <c r="W238" s="116"/>
      <c r="X238" s="226">
        <f>X237</f>
        <v>0</v>
      </c>
      <c r="Y238" s="226">
        <f t="shared" ref="Y238" si="245">Y237</f>
        <v>0</v>
      </c>
      <c r="Z238" s="226">
        <f t="shared" ref="Z238" si="246">Z237</f>
        <v>0</v>
      </c>
      <c r="AA238" s="226">
        <f t="shared" ref="AA238" si="247">AA237</f>
        <v>0</v>
      </c>
      <c r="AB238" s="226">
        <f t="shared" ref="AB238" si="248">AB237</f>
        <v>0</v>
      </c>
      <c r="AC238" s="226">
        <f t="shared" ref="AC238" si="249">AC237</f>
        <v>0</v>
      </c>
      <c r="AD238" s="226">
        <f t="shared" ref="AD238" si="250">AD237</f>
        <v>0</v>
      </c>
      <c r="AE238" s="226">
        <f t="shared" ref="AE238" si="251">AE237</f>
        <v>0</v>
      </c>
      <c r="AF238" s="226">
        <f t="shared" ref="AF238" si="252">AF237</f>
        <v>0</v>
      </c>
      <c r="AG238" s="226">
        <f t="shared" ref="AG238" si="253">AG237</f>
        <v>0</v>
      </c>
      <c r="AH238" s="226">
        <f t="shared" ref="AH238" si="254">AH237</f>
        <v>0</v>
      </c>
      <c r="AI238" s="226">
        <f t="shared" ref="AI238" si="255">AI237</f>
        <v>0</v>
      </c>
      <c r="AJ238" s="226">
        <f t="shared" ref="AJ238" si="256">AJ237</f>
        <v>0</v>
      </c>
      <c r="AK238" s="226">
        <f t="shared" ref="AK238" si="257">AK237</f>
        <v>0</v>
      </c>
      <c r="AL238" s="226">
        <f t="shared" ref="AL238" si="258">AL237</f>
        <v>0</v>
      </c>
      <c r="AM238" s="226">
        <f t="shared" ref="AM238" si="259">AM237</f>
        <v>0</v>
      </c>
      <c r="AN238" s="226">
        <f t="shared" ref="AN238" si="260">AN237</f>
        <v>0</v>
      </c>
      <c r="AO238" s="226">
        <f t="shared" ref="AO238" si="261">AO237</f>
        <v>0</v>
      </c>
      <c r="AP238" s="226">
        <f t="shared" ref="AP238" si="262">AP237</f>
        <v>0</v>
      </c>
      <c r="AQ238" s="226">
        <f t="shared" ref="AQ238" si="263">AQ237</f>
        <v>0</v>
      </c>
      <c r="AR238" s="226">
        <f t="shared" ref="AR238" si="264">AR237</f>
        <v>0</v>
      </c>
      <c r="AS238" s="226">
        <f t="shared" ref="AS238" si="265">AS237</f>
        <v>0</v>
      </c>
      <c r="AT238" s="226">
        <f t="shared" ref="AT238" si="266">AT237</f>
        <v>0</v>
      </c>
      <c r="AU238" s="226">
        <f t="shared" ref="AU238" si="267">AU237</f>
        <v>0</v>
      </c>
      <c r="AV238" s="94"/>
      <c r="AW238" s="89"/>
    </row>
    <row r="239" spans="1:49" ht="3.9" customHeight="1" x14ac:dyDescent="0.25">
      <c r="A239" s="3"/>
      <c r="B239" s="3"/>
      <c r="C239" s="3"/>
      <c r="D239" s="3"/>
      <c r="E239" s="179" t="str">
        <f>E142</f>
        <v>Объект-2</v>
      </c>
      <c r="F239" s="3"/>
      <c r="G239" s="178" t="str">
        <f>G142</f>
        <v>Заказчик-2</v>
      </c>
      <c r="H239" s="3"/>
      <c r="I239" s="195" t="str">
        <f>I232</f>
        <v>прочее</v>
      </c>
      <c r="J239" s="3"/>
      <c r="K239" s="178"/>
      <c r="L239" s="3"/>
      <c r="M239" s="8"/>
      <c r="N239" s="258"/>
      <c r="O239" s="3"/>
      <c r="P239" s="191"/>
      <c r="Q239" s="3"/>
      <c r="R239" s="8"/>
      <c r="S239" s="3"/>
      <c r="T239" s="8"/>
      <c r="U239" s="3"/>
      <c r="V239" s="3"/>
      <c r="W239" s="49"/>
      <c r="X239" s="192"/>
      <c r="Y239" s="192"/>
      <c r="Z239" s="192"/>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41"/>
      <c r="AW239" s="3"/>
    </row>
    <row r="240" spans="1:49" ht="3.9" customHeight="1" x14ac:dyDescent="0.25">
      <c r="A240" s="3"/>
      <c r="B240" s="3"/>
      <c r="C240" s="3"/>
      <c r="D240" s="3"/>
      <c r="E240" s="179" t="str">
        <f>E142</f>
        <v>Объект-2</v>
      </c>
      <c r="F240" s="3"/>
      <c r="G240" s="178" t="str">
        <f>G142</f>
        <v>Заказчик-2</v>
      </c>
      <c r="H240" s="3"/>
      <c r="I240" s="236"/>
      <c r="J240" s="3"/>
      <c r="K240" s="236"/>
      <c r="L240" s="3"/>
      <c r="M240" s="237"/>
      <c r="N240" s="258"/>
      <c r="O240" s="3"/>
      <c r="P240" s="238"/>
      <c r="Q240" s="3"/>
      <c r="R240" s="237"/>
      <c r="S240" s="3"/>
      <c r="T240" s="237"/>
      <c r="U240" s="3"/>
      <c r="V240" s="3"/>
      <c r="W240" s="49"/>
      <c r="X240" s="239"/>
      <c r="Y240" s="239"/>
      <c r="Z240" s="239"/>
      <c r="AA240" s="239"/>
      <c r="AB240" s="239"/>
      <c r="AC240" s="239"/>
      <c r="AD240" s="239"/>
      <c r="AE240" s="239"/>
      <c r="AF240" s="239"/>
      <c r="AG240" s="239"/>
      <c r="AH240" s="239"/>
      <c r="AI240" s="239"/>
      <c r="AJ240" s="239"/>
      <c r="AK240" s="239"/>
      <c r="AL240" s="239"/>
      <c r="AM240" s="239"/>
      <c r="AN240" s="239"/>
      <c r="AO240" s="239"/>
      <c r="AP240" s="239"/>
      <c r="AQ240" s="239"/>
      <c r="AR240" s="239"/>
      <c r="AS240" s="239"/>
      <c r="AT240" s="239"/>
      <c r="AU240" s="239"/>
      <c r="AV240" s="41"/>
      <c r="AW240" s="3"/>
    </row>
    <row r="241" spans="1:49" ht="3.9" customHeight="1" x14ac:dyDescent="0.25">
      <c r="A241" s="3"/>
      <c r="B241" s="3"/>
      <c r="C241" s="3"/>
      <c r="D241" s="3"/>
      <c r="E241" s="179" t="str">
        <f>E142</f>
        <v>Объект-2</v>
      </c>
      <c r="F241" s="3"/>
      <c r="G241" s="178" t="str">
        <f>G142</f>
        <v>Заказчик-2</v>
      </c>
      <c r="H241" s="3"/>
      <c r="I241" s="169"/>
      <c r="J241" s="3"/>
      <c r="K241" s="169"/>
      <c r="L241" s="3"/>
      <c r="M241" s="3"/>
      <c r="N241" s="258"/>
      <c r="O241" s="3"/>
      <c r="P241" s="130"/>
      <c r="Q241" s="132"/>
      <c r="R241" s="133"/>
      <c r="S241" s="132"/>
      <c r="T241" s="133"/>
      <c r="U241" s="3"/>
      <c r="V241" s="3"/>
      <c r="W241" s="49"/>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1"/>
      <c r="AW241" s="3"/>
    </row>
    <row r="242" spans="1:49" ht="8.1" customHeight="1" x14ac:dyDescent="0.25">
      <c r="A242" s="3"/>
      <c r="B242" s="3"/>
      <c r="C242" s="3"/>
      <c r="D242" s="3"/>
      <c r="E242" s="179" t="str">
        <f>E142</f>
        <v>Объект-2</v>
      </c>
      <c r="F242" s="3"/>
      <c r="G242" s="178" t="str">
        <f>G142</f>
        <v>Заказчик-2</v>
      </c>
      <c r="H242" s="3"/>
      <c r="I242" s="169"/>
      <c r="J242" s="3"/>
      <c r="K242" s="178" t="str">
        <f>K142</f>
        <v>Заказчик-2-Работы-3</v>
      </c>
      <c r="L242" s="3"/>
      <c r="M242" s="3"/>
      <c r="N242" s="258"/>
      <c r="O242" s="3"/>
      <c r="P242" s="25"/>
      <c r="Q242" s="3"/>
      <c r="R242" s="3"/>
      <c r="S242" s="3"/>
      <c r="T242" s="3"/>
      <c r="U242" s="3"/>
      <c r="V242" s="3"/>
      <c r="W242" s="49"/>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1"/>
      <c r="AW242" s="3"/>
    </row>
    <row r="243" spans="1:49" s="5" customFormat="1" x14ac:dyDescent="0.25">
      <c r="A243" s="4"/>
      <c r="B243" s="4"/>
      <c r="C243" s="4"/>
      <c r="D243" s="4"/>
      <c r="E243" s="180" t="str">
        <f>E142</f>
        <v>Объект-2</v>
      </c>
      <c r="F243" s="4"/>
      <c r="G243" s="181" t="str">
        <f>G142</f>
        <v>Заказчик-2</v>
      </c>
      <c r="H243" s="4"/>
      <c r="I243" s="176"/>
      <c r="J243" s="4"/>
      <c r="K243" s="181" t="str">
        <f>K142</f>
        <v>Заказчик-2-Работы-3</v>
      </c>
      <c r="L243" s="4"/>
      <c r="M243" s="64" t="str">
        <f>KPI!$E$84</f>
        <v>накладные расходы</v>
      </c>
      <c r="N243" s="258" t="str">
        <f>структура!$AL$30</f>
        <v>н/р</v>
      </c>
      <c r="O243" s="4"/>
      <c r="P243" s="65" t="str">
        <f>IF(M243="","",INDEX(KPI!$H:$H,SUMIFS(KPI!$C:$C,KPI!$E:$E,M243)))</f>
        <v>тыс.руб.</v>
      </c>
      <c r="Q243" s="4"/>
      <c r="R243" s="66">
        <f>SUMIFS($W243:$AV243,$W$2:$AV$2,R$2)</f>
        <v>0</v>
      </c>
      <c r="S243" s="4"/>
      <c r="T243" s="66">
        <f>SUMIFS($W243:$AV243,$W$2:$AV$2,T$2)</f>
        <v>0</v>
      </c>
      <c r="U243" s="4"/>
      <c r="V243" s="4"/>
      <c r="W243" s="49"/>
      <c r="X243" s="67">
        <f t="shared" ref="X243:AU243" si="268">SUMIFS(X245:X267,$N245:$N267,$N243)</f>
        <v>0</v>
      </c>
      <c r="Y243" s="67">
        <f t="shared" si="268"/>
        <v>0</v>
      </c>
      <c r="Z243" s="67">
        <f t="shared" si="268"/>
        <v>0</v>
      </c>
      <c r="AA243" s="67">
        <f t="shared" si="268"/>
        <v>0</v>
      </c>
      <c r="AB243" s="67">
        <f t="shared" si="268"/>
        <v>0</v>
      </c>
      <c r="AC243" s="67">
        <f t="shared" si="268"/>
        <v>0</v>
      </c>
      <c r="AD243" s="67">
        <f t="shared" si="268"/>
        <v>0</v>
      </c>
      <c r="AE243" s="67">
        <f t="shared" si="268"/>
        <v>0</v>
      </c>
      <c r="AF243" s="67">
        <f t="shared" si="268"/>
        <v>0</v>
      </c>
      <c r="AG243" s="67">
        <f t="shared" si="268"/>
        <v>0</v>
      </c>
      <c r="AH243" s="67">
        <f t="shared" si="268"/>
        <v>0</v>
      </c>
      <c r="AI243" s="67">
        <f t="shared" si="268"/>
        <v>0</v>
      </c>
      <c r="AJ243" s="67">
        <f t="shared" si="268"/>
        <v>0</v>
      </c>
      <c r="AK243" s="67">
        <f t="shared" si="268"/>
        <v>0</v>
      </c>
      <c r="AL243" s="67">
        <f t="shared" si="268"/>
        <v>0</v>
      </c>
      <c r="AM243" s="67">
        <f t="shared" si="268"/>
        <v>0</v>
      </c>
      <c r="AN243" s="67">
        <f t="shared" si="268"/>
        <v>0</v>
      </c>
      <c r="AO243" s="67">
        <f t="shared" si="268"/>
        <v>0</v>
      </c>
      <c r="AP243" s="67">
        <f t="shared" si="268"/>
        <v>0</v>
      </c>
      <c r="AQ243" s="67">
        <f t="shared" si="268"/>
        <v>0</v>
      </c>
      <c r="AR243" s="67">
        <f t="shared" si="268"/>
        <v>0</v>
      </c>
      <c r="AS243" s="67">
        <f t="shared" si="268"/>
        <v>0</v>
      </c>
      <c r="AT243" s="67">
        <f t="shared" si="268"/>
        <v>0</v>
      </c>
      <c r="AU243" s="67">
        <f t="shared" si="268"/>
        <v>0</v>
      </c>
      <c r="AV243" s="43"/>
      <c r="AW243" s="4"/>
    </row>
    <row r="244" spans="1:49" ht="2.1" customHeight="1" x14ac:dyDescent="0.25">
      <c r="A244" s="3"/>
      <c r="B244" s="3"/>
      <c r="C244" s="3"/>
      <c r="D244" s="3"/>
      <c r="E244" s="179" t="str">
        <f>E142</f>
        <v>Объект-2</v>
      </c>
      <c r="F244" s="3"/>
      <c r="G244" s="178" t="str">
        <f>G142</f>
        <v>Заказчик-2</v>
      </c>
      <c r="H244" s="3"/>
      <c r="I244" s="169"/>
      <c r="J244" s="3"/>
      <c r="K244" s="178" t="str">
        <f>K142</f>
        <v>Заказчик-2-Работы-3</v>
      </c>
      <c r="L244" s="3"/>
      <c r="M244" s="237"/>
      <c r="N244" s="258"/>
      <c r="O244" s="3"/>
      <c r="P244" s="238"/>
      <c r="Q244" s="3"/>
      <c r="R244" s="237"/>
      <c r="S244" s="3"/>
      <c r="T244" s="237"/>
      <c r="U244" s="3"/>
      <c r="V244" s="3"/>
      <c r="W244" s="49"/>
      <c r="X244" s="239"/>
      <c r="Y244" s="239"/>
      <c r="Z244" s="239"/>
      <c r="AA244" s="239"/>
      <c r="AB244" s="239"/>
      <c r="AC244" s="239"/>
      <c r="AD244" s="239"/>
      <c r="AE244" s="239"/>
      <c r="AF244" s="239"/>
      <c r="AG244" s="239"/>
      <c r="AH244" s="239"/>
      <c r="AI244" s="239"/>
      <c r="AJ244" s="239"/>
      <c r="AK244" s="239"/>
      <c r="AL244" s="239"/>
      <c r="AM244" s="239"/>
      <c r="AN244" s="239"/>
      <c r="AO244" s="239"/>
      <c r="AP244" s="239"/>
      <c r="AQ244" s="239"/>
      <c r="AR244" s="239"/>
      <c r="AS244" s="239"/>
      <c r="AT244" s="239"/>
      <c r="AU244" s="239"/>
      <c r="AV244" s="41"/>
      <c r="AW244" s="3"/>
    </row>
    <row r="245" spans="1:49" s="1" customFormat="1" ht="10.199999999999999" x14ac:dyDescent="0.2">
      <c r="A245" s="12"/>
      <c r="B245" s="12"/>
      <c r="C245" s="12"/>
      <c r="D245" s="12"/>
      <c r="E245" s="179" t="str">
        <f>E142</f>
        <v>Объект-2</v>
      </c>
      <c r="F245" s="12"/>
      <c r="G245" s="178" t="str">
        <f>G142</f>
        <v>Заказчик-2</v>
      </c>
      <c r="H245" s="12"/>
      <c r="I245" s="169"/>
      <c r="J245" s="12"/>
      <c r="K245" s="178"/>
      <c r="L245" s="12"/>
      <c r="M245" s="127" t="str">
        <f>структура!$AL$12</f>
        <v>в т.ч. по номенклатуре затрат</v>
      </c>
      <c r="N245" s="258"/>
      <c r="O245" s="12"/>
      <c r="P245" s="12"/>
      <c r="Q245" s="12"/>
      <c r="R245" s="12"/>
      <c r="S245" s="12"/>
      <c r="T245" s="12"/>
      <c r="U245" s="12"/>
      <c r="V245" s="12"/>
      <c r="W245" s="73"/>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5"/>
      <c r="AW245" s="12"/>
    </row>
    <row r="246" spans="1:49" ht="3.9" customHeight="1" x14ac:dyDescent="0.25">
      <c r="A246" s="3"/>
      <c r="B246" s="3"/>
      <c r="C246" s="3"/>
      <c r="D246" s="3"/>
      <c r="E246" s="179" t="str">
        <f>E142</f>
        <v>Объект-2</v>
      </c>
      <c r="F246" s="3"/>
      <c r="G246" s="178" t="str">
        <f>G142</f>
        <v>Заказчик-2</v>
      </c>
      <c r="H246" s="3"/>
      <c r="I246" s="169"/>
      <c r="J246" s="12"/>
      <c r="K246" s="178"/>
      <c r="L246" s="3"/>
      <c r="M246" s="128"/>
      <c r="N246" s="258"/>
      <c r="O246" s="3"/>
      <c r="P246" s="25"/>
      <c r="Q246" s="3"/>
      <c r="R246" s="3"/>
      <c r="S246" s="3"/>
      <c r="T246" s="3"/>
      <c r="U246" s="3"/>
      <c r="V246" s="3"/>
      <c r="W246" s="49"/>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1"/>
      <c r="AW246" s="3"/>
    </row>
    <row r="247" spans="1:49" s="95" customFormat="1" x14ac:dyDescent="0.25">
      <c r="A247" s="89"/>
      <c r="B247" s="89"/>
      <c r="C247" s="89"/>
      <c r="D247" s="89"/>
      <c r="E247" s="179" t="str">
        <f>E142</f>
        <v>Объект-2</v>
      </c>
      <c r="F247" s="89"/>
      <c r="G247" s="178" t="str">
        <f>G142</f>
        <v>Заказчик-2</v>
      </c>
      <c r="H247" s="89"/>
      <c r="I247" s="169"/>
      <c r="J247" s="12"/>
      <c r="K247" s="178"/>
      <c r="L247" s="3"/>
      <c r="M247" s="183" t="str">
        <f>KPI!$E$210</f>
        <v>натуральное количество накладных расходов</v>
      </c>
      <c r="N247" s="258"/>
      <c r="O247" s="119" t="s">
        <v>1</v>
      </c>
      <c r="P247" s="182" t="s">
        <v>497</v>
      </c>
      <c r="Q247" s="89"/>
      <c r="R247" s="186">
        <f>SUMIFS($W247:$AV247,$W$2:$AV$2,R$2)</f>
        <v>0</v>
      </c>
      <c r="S247" s="89"/>
      <c r="T247" s="186">
        <f>SUMIFS($W247:$AV247,$W$2:$AV$2,T$2)</f>
        <v>0</v>
      </c>
      <c r="U247" s="89"/>
      <c r="V247" s="89"/>
      <c r="W247" s="119" t="s">
        <v>1</v>
      </c>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94"/>
      <c r="AW247" s="89"/>
    </row>
    <row r="248" spans="1:49" s="95" customFormat="1" x14ac:dyDescent="0.25">
      <c r="A248" s="89"/>
      <c r="B248" s="89"/>
      <c r="C248" s="89"/>
      <c r="D248" s="89"/>
      <c r="E248" s="179" t="str">
        <f>E142</f>
        <v>Объект-2</v>
      </c>
      <c r="F248" s="89"/>
      <c r="G248" s="178" t="str">
        <f>G142</f>
        <v>Заказчик-2</v>
      </c>
      <c r="H248" s="89"/>
      <c r="I248" s="169"/>
      <c r="J248" s="4"/>
      <c r="K248" s="178"/>
      <c r="L248" s="4"/>
      <c r="M248" s="184" t="str">
        <f>KPI!$E$211</f>
        <v>стоимость накладных за единицу измерения</v>
      </c>
      <c r="N248" s="258"/>
      <c r="O248" s="89"/>
      <c r="P248" s="189" t="str">
        <f>IF(M248="","",INDEX(KPI!$H:$H,SUMIFS(KPI!$C:$C,KPI!$E:$E,M248)))</f>
        <v>руб.</v>
      </c>
      <c r="Q248" s="89"/>
      <c r="R248" s="187">
        <f>IF(R247=0,0,R249*1000/R247)</f>
        <v>0</v>
      </c>
      <c r="S248" s="89"/>
      <c r="T248" s="187">
        <f>IF(T247=0,0,T249*1000/T247)</f>
        <v>0</v>
      </c>
      <c r="U248" s="89"/>
      <c r="V248" s="89"/>
      <c r="W248" s="119" t="s">
        <v>1</v>
      </c>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94"/>
      <c r="AW248" s="89"/>
    </row>
    <row r="249" spans="1:49" s="5" customFormat="1" x14ac:dyDescent="0.25">
      <c r="A249" s="4"/>
      <c r="B249" s="4"/>
      <c r="C249" s="4"/>
      <c r="D249" s="4"/>
      <c r="E249" s="197" t="str">
        <f>E142</f>
        <v>Объект-2</v>
      </c>
      <c r="F249" s="4"/>
      <c r="G249" s="198" t="str">
        <f>G142</f>
        <v>Заказчик-2</v>
      </c>
      <c r="H249" s="4"/>
      <c r="I249" s="169"/>
      <c r="J249" s="22" t="s">
        <v>1</v>
      </c>
      <c r="K249" s="6" t="s">
        <v>496</v>
      </c>
      <c r="L249" s="4"/>
      <c r="M249" s="205" t="str">
        <f>KPI!$E$84&amp;" - "&amp;$K249</f>
        <v>накладные расходы - ГСМ</v>
      </c>
      <c r="N249" s="258" t="str">
        <f>структура!$AL$30</f>
        <v>н/р</v>
      </c>
      <c r="O249" s="4"/>
      <c r="P249" s="211">
        <f>IF(M249="","",INDEX(KPI!$H:$H,SUMIFS(KPI!$C:$C,KPI!$E:$E,M249)))</f>
        <v>0</v>
      </c>
      <c r="Q249" s="4"/>
      <c r="R249" s="188">
        <f>SUMIFS($W249:$AV249,$W$2:$AV$2,R$2)</f>
        <v>0</v>
      </c>
      <c r="S249" s="4"/>
      <c r="T249" s="188">
        <f>SUMIFS($W249:$AV249,$W$2:$AV$2,T$2)</f>
        <v>0</v>
      </c>
      <c r="U249" s="4"/>
      <c r="V249" s="4"/>
      <c r="W249" s="49"/>
      <c r="X249" s="207">
        <f>X247*X248/1000</f>
        <v>0</v>
      </c>
      <c r="Y249" s="207">
        <f>Y247*Y248/1000</f>
        <v>0</v>
      </c>
      <c r="Z249" s="207">
        <f t="shared" ref="Z249:AU249" si="269">Z247*Z248/1000</f>
        <v>0</v>
      </c>
      <c r="AA249" s="207">
        <f t="shared" si="269"/>
        <v>0</v>
      </c>
      <c r="AB249" s="207">
        <f t="shared" si="269"/>
        <v>0</v>
      </c>
      <c r="AC249" s="207">
        <f t="shared" si="269"/>
        <v>0</v>
      </c>
      <c r="AD249" s="207">
        <f t="shared" si="269"/>
        <v>0</v>
      </c>
      <c r="AE249" s="207">
        <f t="shared" si="269"/>
        <v>0</v>
      </c>
      <c r="AF249" s="207">
        <f t="shared" si="269"/>
        <v>0</v>
      </c>
      <c r="AG249" s="207">
        <f t="shared" si="269"/>
        <v>0</v>
      </c>
      <c r="AH249" s="207">
        <f t="shared" si="269"/>
        <v>0</v>
      </c>
      <c r="AI249" s="207">
        <f t="shared" si="269"/>
        <v>0</v>
      </c>
      <c r="AJ249" s="207">
        <f t="shared" si="269"/>
        <v>0</v>
      </c>
      <c r="AK249" s="207">
        <f t="shared" si="269"/>
        <v>0</v>
      </c>
      <c r="AL249" s="207">
        <f t="shared" si="269"/>
        <v>0</v>
      </c>
      <c r="AM249" s="207">
        <f t="shared" si="269"/>
        <v>0</v>
      </c>
      <c r="AN249" s="207">
        <f t="shared" si="269"/>
        <v>0</v>
      </c>
      <c r="AO249" s="207">
        <f t="shared" si="269"/>
        <v>0</v>
      </c>
      <c r="AP249" s="207">
        <f t="shared" si="269"/>
        <v>0</v>
      </c>
      <c r="AQ249" s="207">
        <f t="shared" si="269"/>
        <v>0</v>
      </c>
      <c r="AR249" s="207">
        <f t="shared" si="269"/>
        <v>0</v>
      </c>
      <c r="AS249" s="207">
        <f t="shared" si="269"/>
        <v>0</v>
      </c>
      <c r="AT249" s="207">
        <f t="shared" si="269"/>
        <v>0</v>
      </c>
      <c r="AU249" s="207">
        <f t="shared" si="269"/>
        <v>0</v>
      </c>
      <c r="AV249" s="43"/>
      <c r="AW249" s="4"/>
    </row>
    <row r="250" spans="1:49" s="95" customFormat="1" x14ac:dyDescent="0.25">
      <c r="A250" s="89"/>
      <c r="B250" s="89"/>
      <c r="C250" s="89"/>
      <c r="D250" s="89"/>
      <c r="E250" s="194" t="str">
        <f>E142</f>
        <v>Объект-2</v>
      </c>
      <c r="F250" s="89"/>
      <c r="G250" s="195" t="str">
        <f>G142</f>
        <v>Заказчик-2</v>
      </c>
      <c r="H250" s="89"/>
      <c r="I250" s="169"/>
      <c r="J250" s="89"/>
      <c r="K250" s="178"/>
      <c r="L250" s="89"/>
      <c r="M250" s="185" t="str">
        <f>KPI!$E$127</f>
        <v>отток ДС по накладным расходам</v>
      </c>
      <c r="N250" s="259" t="str">
        <f>структура!$AL$15</f>
        <v>НДС(-)</v>
      </c>
      <c r="O250" s="203"/>
      <c r="P250" s="190" t="str">
        <f>IF(M250="","",INDEX(KPI!$H:$H,SUMIFS(KPI!$C:$C,KPI!$E:$E,M250)))</f>
        <v>тыс.руб.</v>
      </c>
      <c r="Q250" s="203"/>
      <c r="R250" s="224">
        <f>SUMIFS($W250:$AV250,$W$2:$AV$2,R$2)</f>
        <v>0</v>
      </c>
      <c r="S250" s="203"/>
      <c r="T250" s="224">
        <f>SUMIFS($W250:$AV250,$W$2:$AV$2,T$2)</f>
        <v>0</v>
      </c>
      <c r="U250" s="203"/>
      <c r="V250" s="203"/>
      <c r="W250" s="116"/>
      <c r="X250" s="226">
        <f>X249</f>
        <v>0</v>
      </c>
      <c r="Y250" s="226">
        <f t="shared" ref="Y250" si="270">Y249</f>
        <v>0</v>
      </c>
      <c r="Z250" s="226">
        <f t="shared" ref="Z250" si="271">Z249</f>
        <v>0</v>
      </c>
      <c r="AA250" s="226">
        <f t="shared" ref="AA250" si="272">AA249</f>
        <v>0</v>
      </c>
      <c r="AB250" s="226">
        <f t="shared" ref="AB250" si="273">AB249</f>
        <v>0</v>
      </c>
      <c r="AC250" s="226">
        <f t="shared" ref="AC250" si="274">AC249</f>
        <v>0</v>
      </c>
      <c r="AD250" s="226">
        <f t="shared" ref="AD250" si="275">AD249</f>
        <v>0</v>
      </c>
      <c r="AE250" s="226">
        <f t="shared" ref="AE250" si="276">AE249</f>
        <v>0</v>
      </c>
      <c r="AF250" s="226">
        <f t="shared" ref="AF250" si="277">AF249</f>
        <v>0</v>
      </c>
      <c r="AG250" s="226">
        <f t="shared" ref="AG250" si="278">AG249</f>
        <v>0</v>
      </c>
      <c r="AH250" s="226">
        <f t="shared" ref="AH250" si="279">AH249</f>
        <v>0</v>
      </c>
      <c r="AI250" s="226">
        <f t="shared" ref="AI250" si="280">AI249</f>
        <v>0</v>
      </c>
      <c r="AJ250" s="226">
        <f t="shared" ref="AJ250" si="281">AJ249</f>
        <v>0</v>
      </c>
      <c r="AK250" s="226">
        <f t="shared" ref="AK250" si="282">AK249</f>
        <v>0</v>
      </c>
      <c r="AL250" s="226">
        <f t="shared" ref="AL250" si="283">AL249</f>
        <v>0</v>
      </c>
      <c r="AM250" s="226">
        <f t="shared" ref="AM250" si="284">AM249</f>
        <v>0</v>
      </c>
      <c r="AN250" s="226">
        <f t="shared" ref="AN250" si="285">AN249</f>
        <v>0</v>
      </c>
      <c r="AO250" s="226">
        <f t="shared" ref="AO250" si="286">AO249</f>
        <v>0</v>
      </c>
      <c r="AP250" s="226">
        <f t="shared" ref="AP250" si="287">AP249</f>
        <v>0</v>
      </c>
      <c r="AQ250" s="226">
        <f t="shared" ref="AQ250" si="288">AQ249</f>
        <v>0</v>
      </c>
      <c r="AR250" s="226">
        <f t="shared" ref="AR250" si="289">AR249</f>
        <v>0</v>
      </c>
      <c r="AS250" s="226">
        <f t="shared" ref="AS250" si="290">AS249</f>
        <v>0</v>
      </c>
      <c r="AT250" s="226">
        <f t="shared" ref="AT250" si="291">AT249</f>
        <v>0</v>
      </c>
      <c r="AU250" s="226">
        <f t="shared" ref="AU250" si="292">AU249</f>
        <v>0</v>
      </c>
      <c r="AV250" s="94"/>
      <c r="AW250" s="89"/>
    </row>
    <row r="251" spans="1:49" ht="3.9" customHeight="1" x14ac:dyDescent="0.25">
      <c r="A251" s="3"/>
      <c r="B251" s="3"/>
      <c r="C251" s="3"/>
      <c r="D251" s="3"/>
      <c r="E251" s="179" t="str">
        <f>E142</f>
        <v>Объект-2</v>
      </c>
      <c r="F251" s="3"/>
      <c r="G251" s="178" t="str">
        <f>G142</f>
        <v>Заказчик-2</v>
      </c>
      <c r="H251" s="3"/>
      <c r="I251" s="169"/>
      <c r="J251" s="3"/>
      <c r="K251" s="178"/>
      <c r="L251" s="3"/>
      <c r="M251" s="8"/>
      <c r="N251" s="258"/>
      <c r="O251" s="3"/>
      <c r="P251" s="191"/>
      <c r="Q251" s="3"/>
      <c r="R251" s="8"/>
      <c r="S251" s="3"/>
      <c r="T251" s="8"/>
      <c r="U251" s="3"/>
      <c r="V251" s="3"/>
      <c r="W251" s="49"/>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41"/>
      <c r="AW251" s="3"/>
    </row>
    <row r="252" spans="1:49" s="95" customFormat="1" x14ac:dyDescent="0.25">
      <c r="A252" s="89"/>
      <c r="B252" s="89"/>
      <c r="C252" s="89"/>
      <c r="D252" s="89"/>
      <c r="E252" s="179" t="str">
        <f>E142</f>
        <v>Объект-2</v>
      </c>
      <c r="F252" s="89"/>
      <c r="G252" s="178" t="str">
        <f>G142</f>
        <v>Заказчик-2</v>
      </c>
      <c r="H252" s="89"/>
      <c r="I252" s="169"/>
      <c r="J252" s="12"/>
      <c r="K252" s="178"/>
      <c r="L252" s="3"/>
      <c r="M252" s="183" t="str">
        <f>KPI!$E$210</f>
        <v>натуральное количество накладных расходов</v>
      </c>
      <c r="N252" s="258"/>
      <c r="O252" s="119" t="s">
        <v>1</v>
      </c>
      <c r="P252" s="182" t="s">
        <v>499</v>
      </c>
      <c r="Q252" s="89"/>
      <c r="R252" s="186">
        <f>SUMIFS($W252:$AV252,$W$2:$AV$2,R$2)</f>
        <v>0</v>
      </c>
      <c r="S252" s="89"/>
      <c r="T252" s="186">
        <f>SUMIFS($W252:$AV252,$W$2:$AV$2,T$2)</f>
        <v>0</v>
      </c>
      <c r="U252" s="89"/>
      <c r="V252" s="89"/>
      <c r="W252" s="119" t="s">
        <v>1</v>
      </c>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94"/>
      <c r="AW252" s="89"/>
    </row>
    <row r="253" spans="1:49" s="95" customFormat="1" x14ac:dyDescent="0.25">
      <c r="A253" s="89"/>
      <c r="B253" s="89"/>
      <c r="C253" s="89"/>
      <c r="D253" s="89"/>
      <c r="E253" s="179" t="str">
        <f>E142</f>
        <v>Объект-2</v>
      </c>
      <c r="F253" s="89"/>
      <c r="G253" s="178" t="str">
        <f>G142</f>
        <v>Заказчик-2</v>
      </c>
      <c r="H253" s="89"/>
      <c r="I253" s="169"/>
      <c r="J253" s="4"/>
      <c r="K253" s="178"/>
      <c r="L253" s="4"/>
      <c r="M253" s="184" t="str">
        <f>KPI!$E$211</f>
        <v>стоимость накладных за единицу измерения</v>
      </c>
      <c r="N253" s="258"/>
      <c r="O253" s="89"/>
      <c r="P253" s="189" t="str">
        <f>IF(M253="","",INDEX(KPI!$H:$H,SUMIFS(KPI!$C:$C,KPI!$E:$E,M253)))</f>
        <v>руб.</v>
      </c>
      <c r="Q253" s="89"/>
      <c r="R253" s="187">
        <f>IF(R252=0,0,R254*1000/R252)</f>
        <v>0</v>
      </c>
      <c r="S253" s="89"/>
      <c r="T253" s="187">
        <f>IF(T252=0,0,T254*1000/T252)</f>
        <v>0</v>
      </c>
      <c r="U253" s="89"/>
      <c r="V253" s="89"/>
      <c r="W253" s="119" t="s">
        <v>1</v>
      </c>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2"/>
      <c r="AT253" s="182"/>
      <c r="AU253" s="182"/>
      <c r="AV253" s="94"/>
      <c r="AW253" s="89"/>
    </row>
    <row r="254" spans="1:49" s="5" customFormat="1" x14ac:dyDescent="0.25">
      <c r="A254" s="4"/>
      <c r="B254" s="4"/>
      <c r="C254" s="4"/>
      <c r="D254" s="4"/>
      <c r="E254" s="197" t="str">
        <f>E142</f>
        <v>Объект-2</v>
      </c>
      <c r="F254" s="4"/>
      <c r="G254" s="198" t="str">
        <f>G142</f>
        <v>Заказчик-2</v>
      </c>
      <c r="H254" s="4"/>
      <c r="I254" s="169"/>
      <c r="J254" s="22" t="s">
        <v>1</v>
      </c>
      <c r="K254" s="6" t="s">
        <v>498</v>
      </c>
      <c r="L254" s="4"/>
      <c r="M254" s="205" t="str">
        <f>KPI!$E$84&amp;" - "&amp;$K254</f>
        <v>накладные расходы - спецодежда</v>
      </c>
      <c r="N254" s="258" t="str">
        <f>структура!$AL$30</f>
        <v>н/р</v>
      </c>
      <c r="O254" s="4"/>
      <c r="P254" s="211">
        <f>IF(M254="","",INDEX(KPI!$H:$H,SUMIFS(KPI!$C:$C,KPI!$E:$E,M254)))</f>
        <v>0</v>
      </c>
      <c r="Q254" s="4"/>
      <c r="R254" s="188">
        <f>SUMIFS($W254:$AV254,$W$2:$AV$2,R$2)</f>
        <v>0</v>
      </c>
      <c r="S254" s="4"/>
      <c r="T254" s="188">
        <f>SUMIFS($W254:$AV254,$W$2:$AV$2,T$2)</f>
        <v>0</v>
      </c>
      <c r="U254" s="4"/>
      <c r="V254" s="4"/>
      <c r="W254" s="49"/>
      <c r="X254" s="207">
        <f>X252*X253/1000</f>
        <v>0</v>
      </c>
      <c r="Y254" s="207">
        <f>Y252*Y253/1000</f>
        <v>0</v>
      </c>
      <c r="Z254" s="207">
        <f t="shared" ref="Z254:AU254" si="293">Z252*Z253/1000</f>
        <v>0</v>
      </c>
      <c r="AA254" s="207">
        <f t="shared" si="293"/>
        <v>0</v>
      </c>
      <c r="AB254" s="207">
        <f t="shared" si="293"/>
        <v>0</v>
      </c>
      <c r="AC254" s="207">
        <f t="shared" si="293"/>
        <v>0</v>
      </c>
      <c r="AD254" s="207">
        <f t="shared" si="293"/>
        <v>0</v>
      </c>
      <c r="AE254" s="207">
        <f t="shared" si="293"/>
        <v>0</v>
      </c>
      <c r="AF254" s="207">
        <f t="shared" si="293"/>
        <v>0</v>
      </c>
      <c r="AG254" s="207">
        <f t="shared" si="293"/>
        <v>0</v>
      </c>
      <c r="AH254" s="207">
        <f t="shared" si="293"/>
        <v>0</v>
      </c>
      <c r="AI254" s="207">
        <f t="shared" si="293"/>
        <v>0</v>
      </c>
      <c r="AJ254" s="207">
        <f t="shared" si="293"/>
        <v>0</v>
      </c>
      <c r="AK254" s="207">
        <f t="shared" si="293"/>
        <v>0</v>
      </c>
      <c r="AL254" s="207">
        <f t="shared" si="293"/>
        <v>0</v>
      </c>
      <c r="AM254" s="207">
        <f t="shared" si="293"/>
        <v>0</v>
      </c>
      <c r="AN254" s="207">
        <f t="shared" si="293"/>
        <v>0</v>
      </c>
      <c r="AO254" s="207">
        <f t="shared" si="293"/>
        <v>0</v>
      </c>
      <c r="AP254" s="207">
        <f t="shared" si="293"/>
        <v>0</v>
      </c>
      <c r="AQ254" s="207">
        <f t="shared" si="293"/>
        <v>0</v>
      </c>
      <c r="AR254" s="207">
        <f t="shared" si="293"/>
        <v>0</v>
      </c>
      <c r="AS254" s="207">
        <f t="shared" si="293"/>
        <v>0</v>
      </c>
      <c r="AT254" s="207">
        <f t="shared" si="293"/>
        <v>0</v>
      </c>
      <c r="AU254" s="207">
        <f t="shared" si="293"/>
        <v>0</v>
      </c>
      <c r="AV254" s="43"/>
      <c r="AW254" s="4"/>
    </row>
    <row r="255" spans="1:49" s="95" customFormat="1" x14ac:dyDescent="0.25">
      <c r="A255" s="89"/>
      <c r="B255" s="89"/>
      <c r="C255" s="89"/>
      <c r="D255" s="89"/>
      <c r="E255" s="194" t="str">
        <f>E142</f>
        <v>Объект-2</v>
      </c>
      <c r="F255" s="89"/>
      <c r="G255" s="195" t="str">
        <f>G142</f>
        <v>Заказчик-2</v>
      </c>
      <c r="H255" s="89"/>
      <c r="I255" s="169"/>
      <c r="J255" s="89"/>
      <c r="K255" s="178"/>
      <c r="L255" s="89"/>
      <c r="M255" s="185" t="str">
        <f>KPI!$E$127</f>
        <v>отток ДС по накладным расходам</v>
      </c>
      <c r="N255" s="259" t="str">
        <f>структура!$AL$15</f>
        <v>НДС(-)</v>
      </c>
      <c r="O255" s="203"/>
      <c r="P255" s="190" t="str">
        <f>IF(M255="","",INDEX(KPI!$H:$H,SUMIFS(KPI!$C:$C,KPI!$E:$E,M255)))</f>
        <v>тыс.руб.</v>
      </c>
      <c r="Q255" s="203"/>
      <c r="R255" s="224">
        <f>SUMIFS($W255:$AV255,$W$2:$AV$2,R$2)</f>
        <v>0</v>
      </c>
      <c r="S255" s="203"/>
      <c r="T255" s="224">
        <f>SUMIFS($W255:$AV255,$W$2:$AV$2,T$2)</f>
        <v>0</v>
      </c>
      <c r="U255" s="203"/>
      <c r="V255" s="203"/>
      <c r="W255" s="116"/>
      <c r="X255" s="226">
        <f>X254</f>
        <v>0</v>
      </c>
      <c r="Y255" s="226">
        <f t="shared" ref="Y255" si="294">Y254</f>
        <v>0</v>
      </c>
      <c r="Z255" s="226">
        <f t="shared" ref="Z255" si="295">Z254</f>
        <v>0</v>
      </c>
      <c r="AA255" s="226">
        <f t="shared" ref="AA255" si="296">AA254</f>
        <v>0</v>
      </c>
      <c r="AB255" s="226">
        <f t="shared" ref="AB255" si="297">AB254</f>
        <v>0</v>
      </c>
      <c r="AC255" s="226">
        <f t="shared" ref="AC255" si="298">AC254</f>
        <v>0</v>
      </c>
      <c r="AD255" s="226">
        <f t="shared" ref="AD255" si="299">AD254</f>
        <v>0</v>
      </c>
      <c r="AE255" s="226">
        <f t="shared" ref="AE255" si="300">AE254</f>
        <v>0</v>
      </c>
      <c r="AF255" s="226">
        <f t="shared" ref="AF255" si="301">AF254</f>
        <v>0</v>
      </c>
      <c r="AG255" s="226">
        <f t="shared" ref="AG255" si="302">AG254</f>
        <v>0</v>
      </c>
      <c r="AH255" s="226">
        <f t="shared" ref="AH255" si="303">AH254</f>
        <v>0</v>
      </c>
      <c r="AI255" s="226">
        <f t="shared" ref="AI255" si="304">AI254</f>
        <v>0</v>
      </c>
      <c r="AJ255" s="226">
        <f t="shared" ref="AJ255" si="305">AJ254</f>
        <v>0</v>
      </c>
      <c r="AK255" s="226">
        <f t="shared" ref="AK255" si="306">AK254</f>
        <v>0</v>
      </c>
      <c r="AL255" s="226">
        <f t="shared" ref="AL255" si="307">AL254</f>
        <v>0</v>
      </c>
      <c r="AM255" s="226">
        <f t="shared" ref="AM255" si="308">AM254</f>
        <v>0</v>
      </c>
      <c r="AN255" s="226">
        <f t="shared" ref="AN255" si="309">AN254</f>
        <v>0</v>
      </c>
      <c r="AO255" s="226">
        <f t="shared" ref="AO255" si="310">AO254</f>
        <v>0</v>
      </c>
      <c r="AP255" s="226">
        <f t="shared" ref="AP255" si="311">AP254</f>
        <v>0</v>
      </c>
      <c r="AQ255" s="226">
        <f t="shared" ref="AQ255" si="312">AQ254</f>
        <v>0</v>
      </c>
      <c r="AR255" s="226">
        <f t="shared" ref="AR255" si="313">AR254</f>
        <v>0</v>
      </c>
      <c r="AS255" s="226">
        <f t="shared" ref="AS255" si="314">AS254</f>
        <v>0</v>
      </c>
      <c r="AT255" s="226">
        <f t="shared" ref="AT255" si="315">AT254</f>
        <v>0</v>
      </c>
      <c r="AU255" s="226">
        <f t="shared" ref="AU255" si="316">AU254</f>
        <v>0</v>
      </c>
      <c r="AV255" s="94"/>
      <c r="AW255" s="89"/>
    </row>
    <row r="256" spans="1:49" ht="3.9" customHeight="1" x14ac:dyDescent="0.25">
      <c r="A256" s="3"/>
      <c r="B256" s="3"/>
      <c r="C256" s="3"/>
      <c r="D256" s="3"/>
      <c r="E256" s="179" t="str">
        <f>E142</f>
        <v>Объект-2</v>
      </c>
      <c r="F256" s="3"/>
      <c r="G256" s="178" t="str">
        <f>G142</f>
        <v>Заказчик-2</v>
      </c>
      <c r="H256" s="3"/>
      <c r="I256" s="169"/>
      <c r="J256" s="3"/>
      <c r="K256" s="178"/>
      <c r="L256" s="3"/>
      <c r="M256" s="8"/>
      <c r="N256" s="258"/>
      <c r="O256" s="3"/>
      <c r="P256" s="191"/>
      <c r="Q256" s="3"/>
      <c r="R256" s="8"/>
      <c r="S256" s="3"/>
      <c r="T256" s="8"/>
      <c r="U256" s="3"/>
      <c r="V256" s="3"/>
      <c r="W256" s="49"/>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41"/>
      <c r="AW256" s="3"/>
    </row>
    <row r="257" spans="1:49" s="95" customFormat="1" x14ac:dyDescent="0.25">
      <c r="A257" s="89"/>
      <c r="B257" s="89"/>
      <c r="C257" s="89"/>
      <c r="D257" s="89"/>
      <c r="E257" s="179" t="str">
        <f>E142</f>
        <v>Объект-2</v>
      </c>
      <c r="F257" s="89"/>
      <c r="G257" s="178" t="str">
        <f>G142</f>
        <v>Заказчик-2</v>
      </c>
      <c r="H257" s="89"/>
      <c r="I257" s="169"/>
      <c r="J257" s="12"/>
      <c r="K257" s="178"/>
      <c r="L257" s="3"/>
      <c r="M257" s="183" t="str">
        <f>KPI!$E$210</f>
        <v>натуральное количество накладных расходов</v>
      </c>
      <c r="N257" s="258"/>
      <c r="O257" s="119" t="s">
        <v>1</v>
      </c>
      <c r="P257" s="182" t="s">
        <v>502</v>
      </c>
      <c r="Q257" s="89"/>
      <c r="R257" s="186">
        <f>SUMIFS($W257:$AV257,$W$2:$AV$2,R$2)</f>
        <v>0</v>
      </c>
      <c r="S257" s="89"/>
      <c r="T257" s="186">
        <f>SUMIFS($W257:$AV257,$W$2:$AV$2,T$2)</f>
        <v>0</v>
      </c>
      <c r="U257" s="89"/>
      <c r="V257" s="89"/>
      <c r="W257" s="119" t="s">
        <v>1</v>
      </c>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94"/>
      <c r="AW257" s="89"/>
    </row>
    <row r="258" spans="1:49" s="95" customFormat="1" x14ac:dyDescent="0.25">
      <c r="A258" s="89"/>
      <c r="B258" s="89"/>
      <c r="C258" s="89"/>
      <c r="D258" s="89"/>
      <c r="E258" s="179" t="str">
        <f>E142</f>
        <v>Объект-2</v>
      </c>
      <c r="F258" s="89"/>
      <c r="G258" s="178" t="str">
        <f>G142</f>
        <v>Заказчик-2</v>
      </c>
      <c r="H258" s="89"/>
      <c r="I258" s="169"/>
      <c r="J258" s="4"/>
      <c r="K258" s="178"/>
      <c r="L258" s="4"/>
      <c r="M258" s="184" t="str">
        <f>KPI!$E$211</f>
        <v>стоимость накладных за единицу измерения</v>
      </c>
      <c r="N258" s="258"/>
      <c r="O258" s="89"/>
      <c r="P258" s="189" t="str">
        <f>IF(M258="","",INDEX(KPI!$H:$H,SUMIFS(KPI!$C:$C,KPI!$E:$E,M258)))</f>
        <v>руб.</v>
      </c>
      <c r="Q258" s="89"/>
      <c r="R258" s="187">
        <f>IF(R257=0,0,R259*1000/R257)</f>
        <v>0</v>
      </c>
      <c r="S258" s="89"/>
      <c r="T258" s="187">
        <f>IF(T257=0,0,T259*1000/T257)</f>
        <v>0</v>
      </c>
      <c r="U258" s="89"/>
      <c r="V258" s="89"/>
      <c r="W258" s="119" t="s">
        <v>1</v>
      </c>
      <c r="X258" s="182"/>
      <c r="Y258" s="182"/>
      <c r="Z258" s="182"/>
      <c r="AA258" s="182"/>
      <c r="AB258" s="182"/>
      <c r="AC258" s="182"/>
      <c r="AD258" s="182"/>
      <c r="AE258" s="182"/>
      <c r="AF258" s="182"/>
      <c r="AG258" s="182"/>
      <c r="AH258" s="182"/>
      <c r="AI258" s="182"/>
      <c r="AJ258" s="182"/>
      <c r="AK258" s="182"/>
      <c r="AL258" s="182"/>
      <c r="AM258" s="182"/>
      <c r="AN258" s="182"/>
      <c r="AO258" s="182"/>
      <c r="AP258" s="182"/>
      <c r="AQ258" s="182"/>
      <c r="AR258" s="182"/>
      <c r="AS258" s="182"/>
      <c r="AT258" s="182"/>
      <c r="AU258" s="182"/>
      <c r="AV258" s="94"/>
      <c r="AW258" s="89"/>
    </row>
    <row r="259" spans="1:49" s="5" customFormat="1" x14ac:dyDescent="0.25">
      <c r="A259" s="4"/>
      <c r="B259" s="4"/>
      <c r="C259" s="4"/>
      <c r="D259" s="4"/>
      <c r="E259" s="197" t="str">
        <f>E142</f>
        <v>Объект-2</v>
      </c>
      <c r="F259" s="4"/>
      <c r="G259" s="198" t="str">
        <f>G142</f>
        <v>Заказчик-2</v>
      </c>
      <c r="H259" s="4"/>
      <c r="I259" s="169"/>
      <c r="J259" s="22" t="s">
        <v>1</v>
      </c>
      <c r="K259" s="6" t="s">
        <v>500</v>
      </c>
      <c r="L259" s="4"/>
      <c r="M259" s="205" t="str">
        <f>KPI!$E$84&amp;" - "&amp;$K259</f>
        <v>накладные расходы - доставка</v>
      </c>
      <c r="N259" s="258" t="str">
        <f>структура!$AL$30</f>
        <v>н/р</v>
      </c>
      <c r="O259" s="4"/>
      <c r="P259" s="211">
        <f>IF(M259="","",INDEX(KPI!$H:$H,SUMIFS(KPI!$C:$C,KPI!$E:$E,M259)))</f>
        <v>0</v>
      </c>
      <c r="Q259" s="4"/>
      <c r="R259" s="188">
        <f>SUMIFS($W259:$AV259,$W$2:$AV$2,R$2)</f>
        <v>0</v>
      </c>
      <c r="S259" s="4"/>
      <c r="T259" s="188">
        <f>SUMIFS($W259:$AV259,$W$2:$AV$2,T$2)</f>
        <v>0</v>
      </c>
      <c r="U259" s="4"/>
      <c r="V259" s="4"/>
      <c r="W259" s="49"/>
      <c r="X259" s="207">
        <f>X257*X258/1000</f>
        <v>0</v>
      </c>
      <c r="Y259" s="207">
        <f>Y257*Y258/1000</f>
        <v>0</v>
      </c>
      <c r="Z259" s="207">
        <f t="shared" ref="Z259:AU259" si="317">Z257*Z258/1000</f>
        <v>0</v>
      </c>
      <c r="AA259" s="207">
        <f t="shared" si="317"/>
        <v>0</v>
      </c>
      <c r="AB259" s="207">
        <f t="shared" si="317"/>
        <v>0</v>
      </c>
      <c r="AC259" s="207">
        <f t="shared" si="317"/>
        <v>0</v>
      </c>
      <c r="AD259" s="207">
        <f t="shared" si="317"/>
        <v>0</v>
      </c>
      <c r="AE259" s="207">
        <f t="shared" si="317"/>
        <v>0</v>
      </c>
      <c r="AF259" s="207">
        <f t="shared" si="317"/>
        <v>0</v>
      </c>
      <c r="AG259" s="207">
        <f t="shared" si="317"/>
        <v>0</v>
      </c>
      <c r="AH259" s="207">
        <f t="shared" si="317"/>
        <v>0</v>
      </c>
      <c r="AI259" s="207">
        <f t="shared" si="317"/>
        <v>0</v>
      </c>
      <c r="AJ259" s="207">
        <f t="shared" si="317"/>
        <v>0</v>
      </c>
      <c r="AK259" s="207">
        <f t="shared" si="317"/>
        <v>0</v>
      </c>
      <c r="AL259" s="207">
        <f t="shared" si="317"/>
        <v>0</v>
      </c>
      <c r="AM259" s="207">
        <f t="shared" si="317"/>
        <v>0</v>
      </c>
      <c r="AN259" s="207">
        <f t="shared" si="317"/>
        <v>0</v>
      </c>
      <c r="AO259" s="207">
        <f t="shared" si="317"/>
        <v>0</v>
      </c>
      <c r="AP259" s="207">
        <f t="shared" si="317"/>
        <v>0</v>
      </c>
      <c r="AQ259" s="207">
        <f t="shared" si="317"/>
        <v>0</v>
      </c>
      <c r="AR259" s="207">
        <f t="shared" si="317"/>
        <v>0</v>
      </c>
      <c r="AS259" s="207">
        <f t="shared" si="317"/>
        <v>0</v>
      </c>
      <c r="AT259" s="207">
        <f t="shared" si="317"/>
        <v>0</v>
      </c>
      <c r="AU259" s="207">
        <f t="shared" si="317"/>
        <v>0</v>
      </c>
      <c r="AV259" s="43"/>
      <c r="AW259" s="4"/>
    </row>
    <row r="260" spans="1:49" s="95" customFormat="1" x14ac:dyDescent="0.25">
      <c r="A260" s="89"/>
      <c r="B260" s="89"/>
      <c r="C260" s="89"/>
      <c r="D260" s="89"/>
      <c r="E260" s="194" t="str">
        <f>E142</f>
        <v>Объект-2</v>
      </c>
      <c r="F260" s="89"/>
      <c r="G260" s="195" t="str">
        <f>G142</f>
        <v>Заказчик-2</v>
      </c>
      <c r="H260" s="89"/>
      <c r="I260" s="169"/>
      <c r="J260" s="89"/>
      <c r="K260" s="178"/>
      <c r="L260" s="89"/>
      <c r="M260" s="185" t="str">
        <f>KPI!$E$127</f>
        <v>отток ДС по накладным расходам</v>
      </c>
      <c r="N260" s="259" t="str">
        <f>структура!$AL$15</f>
        <v>НДС(-)</v>
      </c>
      <c r="O260" s="203"/>
      <c r="P260" s="190" t="str">
        <f>IF(M260="","",INDEX(KPI!$H:$H,SUMIFS(KPI!$C:$C,KPI!$E:$E,M260)))</f>
        <v>тыс.руб.</v>
      </c>
      <c r="Q260" s="203"/>
      <c r="R260" s="224">
        <f>SUMIFS($W260:$AV260,$W$2:$AV$2,R$2)</f>
        <v>0</v>
      </c>
      <c r="S260" s="203"/>
      <c r="T260" s="224">
        <f>SUMIFS($W260:$AV260,$W$2:$AV$2,T$2)</f>
        <v>0</v>
      </c>
      <c r="U260" s="203"/>
      <c r="V260" s="203"/>
      <c r="W260" s="116"/>
      <c r="X260" s="226">
        <f>X259</f>
        <v>0</v>
      </c>
      <c r="Y260" s="226">
        <f t="shared" ref="Y260" si="318">Y259</f>
        <v>0</v>
      </c>
      <c r="Z260" s="226">
        <f t="shared" ref="Z260" si="319">Z259</f>
        <v>0</v>
      </c>
      <c r="AA260" s="226">
        <f t="shared" ref="AA260" si="320">AA259</f>
        <v>0</v>
      </c>
      <c r="AB260" s="226">
        <f t="shared" ref="AB260" si="321">AB259</f>
        <v>0</v>
      </c>
      <c r="AC260" s="226">
        <f t="shared" ref="AC260" si="322">AC259</f>
        <v>0</v>
      </c>
      <c r="AD260" s="226">
        <f t="shared" ref="AD260" si="323">AD259</f>
        <v>0</v>
      </c>
      <c r="AE260" s="226">
        <f t="shared" ref="AE260" si="324">AE259</f>
        <v>0</v>
      </c>
      <c r="AF260" s="226">
        <f t="shared" ref="AF260" si="325">AF259</f>
        <v>0</v>
      </c>
      <c r="AG260" s="226">
        <f t="shared" ref="AG260" si="326">AG259</f>
        <v>0</v>
      </c>
      <c r="AH260" s="226">
        <f t="shared" ref="AH260" si="327">AH259</f>
        <v>0</v>
      </c>
      <c r="AI260" s="226">
        <f t="shared" ref="AI260" si="328">AI259</f>
        <v>0</v>
      </c>
      <c r="AJ260" s="226">
        <f t="shared" ref="AJ260" si="329">AJ259</f>
        <v>0</v>
      </c>
      <c r="AK260" s="226">
        <f t="shared" ref="AK260" si="330">AK259</f>
        <v>0</v>
      </c>
      <c r="AL260" s="226">
        <f t="shared" ref="AL260" si="331">AL259</f>
        <v>0</v>
      </c>
      <c r="AM260" s="226">
        <f t="shared" ref="AM260" si="332">AM259</f>
        <v>0</v>
      </c>
      <c r="AN260" s="226">
        <f t="shared" ref="AN260" si="333">AN259</f>
        <v>0</v>
      </c>
      <c r="AO260" s="226">
        <f t="shared" ref="AO260" si="334">AO259</f>
        <v>0</v>
      </c>
      <c r="AP260" s="226">
        <f t="shared" ref="AP260" si="335">AP259</f>
        <v>0</v>
      </c>
      <c r="AQ260" s="226">
        <f t="shared" ref="AQ260" si="336">AQ259</f>
        <v>0</v>
      </c>
      <c r="AR260" s="226">
        <f t="shared" ref="AR260" si="337">AR259</f>
        <v>0</v>
      </c>
      <c r="AS260" s="226">
        <f t="shared" ref="AS260" si="338">AS259</f>
        <v>0</v>
      </c>
      <c r="AT260" s="226">
        <f t="shared" ref="AT260" si="339">AT259</f>
        <v>0</v>
      </c>
      <c r="AU260" s="226">
        <f t="shared" ref="AU260" si="340">AU259</f>
        <v>0</v>
      </c>
      <c r="AV260" s="94"/>
      <c r="AW260" s="89"/>
    </row>
    <row r="261" spans="1:49" ht="3.9" customHeight="1" x14ac:dyDescent="0.25">
      <c r="A261" s="3"/>
      <c r="B261" s="3"/>
      <c r="C261" s="3"/>
      <c r="D261" s="3"/>
      <c r="E261" s="179" t="str">
        <f>E142</f>
        <v>Объект-2</v>
      </c>
      <c r="F261" s="3"/>
      <c r="G261" s="178" t="str">
        <f>G142</f>
        <v>Заказчик-2</v>
      </c>
      <c r="H261" s="3"/>
      <c r="I261" s="169"/>
      <c r="J261" s="3"/>
      <c r="K261" s="178"/>
      <c r="L261" s="3"/>
      <c r="M261" s="8"/>
      <c r="N261" s="258"/>
      <c r="O261" s="3"/>
      <c r="P261" s="191"/>
      <c r="Q261" s="3"/>
      <c r="R261" s="8"/>
      <c r="S261" s="3"/>
      <c r="T261" s="8"/>
      <c r="U261" s="3"/>
      <c r="V261" s="3"/>
      <c r="W261" s="49"/>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41"/>
      <c r="AW261" s="3"/>
    </row>
    <row r="262" spans="1:49" s="95" customFormat="1" x14ac:dyDescent="0.25">
      <c r="A262" s="89"/>
      <c r="B262" s="89"/>
      <c r="C262" s="89"/>
      <c r="D262" s="89"/>
      <c r="E262" s="179" t="str">
        <f>E142</f>
        <v>Объект-2</v>
      </c>
      <c r="F262" s="89"/>
      <c r="G262" s="178" t="str">
        <f>G142</f>
        <v>Заказчик-2</v>
      </c>
      <c r="H262" s="89"/>
      <c r="I262" s="169"/>
      <c r="J262" s="12"/>
      <c r="K262" s="178"/>
      <c r="L262" s="3"/>
      <c r="M262" s="183" t="str">
        <f>KPI!$E$210</f>
        <v>натуральное количество накладных расходов</v>
      </c>
      <c r="N262" s="258"/>
      <c r="O262" s="119" t="s">
        <v>1</v>
      </c>
      <c r="P262" s="182" t="s">
        <v>503</v>
      </c>
      <c r="Q262" s="89"/>
      <c r="R262" s="186">
        <f>SUMIFS($W262:$AV262,$W$2:$AV$2,R$2)</f>
        <v>0</v>
      </c>
      <c r="S262" s="89"/>
      <c r="T262" s="186">
        <f>SUMIFS($W262:$AV262,$W$2:$AV$2,T$2)</f>
        <v>0</v>
      </c>
      <c r="U262" s="89"/>
      <c r="V262" s="89"/>
      <c r="W262" s="119" t="s">
        <v>1</v>
      </c>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94"/>
      <c r="AW262" s="89"/>
    </row>
    <row r="263" spans="1:49" s="95" customFormat="1" x14ac:dyDescent="0.25">
      <c r="A263" s="89"/>
      <c r="B263" s="89"/>
      <c r="C263" s="89"/>
      <c r="D263" s="89"/>
      <c r="E263" s="179" t="str">
        <f>E142</f>
        <v>Объект-2</v>
      </c>
      <c r="F263" s="89"/>
      <c r="G263" s="178" t="str">
        <f>G142</f>
        <v>Заказчик-2</v>
      </c>
      <c r="H263" s="89"/>
      <c r="I263" s="169"/>
      <c r="J263" s="4"/>
      <c r="K263" s="178"/>
      <c r="L263" s="4"/>
      <c r="M263" s="184" t="str">
        <f>KPI!$E$211</f>
        <v>стоимость накладных за единицу измерения</v>
      </c>
      <c r="N263" s="258"/>
      <c r="O263" s="89"/>
      <c r="P263" s="189" t="str">
        <f>IF(M263="","",INDEX(KPI!$H:$H,SUMIFS(KPI!$C:$C,KPI!$E:$E,M263)))</f>
        <v>руб.</v>
      </c>
      <c r="Q263" s="89"/>
      <c r="R263" s="187">
        <f>IF(R262=0,0,R264*1000/R262)</f>
        <v>0</v>
      </c>
      <c r="S263" s="89"/>
      <c r="T263" s="187">
        <f>IF(T262=0,0,T264*1000/T262)</f>
        <v>0</v>
      </c>
      <c r="U263" s="89"/>
      <c r="V263" s="89"/>
      <c r="W263" s="119" t="s">
        <v>1</v>
      </c>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94"/>
      <c r="AW263" s="89"/>
    </row>
    <row r="264" spans="1:49" s="5" customFormat="1" x14ac:dyDescent="0.25">
      <c r="A264" s="4"/>
      <c r="B264" s="4"/>
      <c r="C264" s="4"/>
      <c r="D264" s="4"/>
      <c r="E264" s="197" t="str">
        <f>E142</f>
        <v>Объект-2</v>
      </c>
      <c r="F264" s="4"/>
      <c r="G264" s="198" t="str">
        <f>G142</f>
        <v>Заказчик-2</v>
      </c>
      <c r="H264" s="4"/>
      <c r="I264" s="169"/>
      <c r="J264" s="22" t="s">
        <v>1</v>
      </c>
      <c r="K264" s="6" t="s">
        <v>501</v>
      </c>
      <c r="L264" s="4"/>
      <c r="M264" s="205" t="str">
        <f>KPI!$E$84&amp;" - "&amp;$K264</f>
        <v>накладные расходы - вывоз мусора</v>
      </c>
      <c r="N264" s="258" t="str">
        <f>структура!$AL$30</f>
        <v>н/р</v>
      </c>
      <c r="O264" s="4"/>
      <c r="P264" s="211">
        <f>IF(M264="","",INDEX(KPI!$H:$H,SUMIFS(KPI!$C:$C,KPI!$E:$E,M264)))</f>
        <v>0</v>
      </c>
      <c r="Q264" s="4"/>
      <c r="R264" s="188">
        <f>SUMIFS($W264:$AV264,$W$2:$AV$2,R$2)</f>
        <v>0</v>
      </c>
      <c r="S264" s="4"/>
      <c r="T264" s="188">
        <f>SUMIFS($W264:$AV264,$W$2:$AV$2,T$2)</f>
        <v>0</v>
      </c>
      <c r="U264" s="4"/>
      <c r="V264" s="4"/>
      <c r="W264" s="49"/>
      <c r="X264" s="207">
        <f>X262*X263/1000</f>
        <v>0</v>
      </c>
      <c r="Y264" s="207">
        <f>Y262*Y263/1000</f>
        <v>0</v>
      </c>
      <c r="Z264" s="207">
        <f t="shared" ref="Z264:AU264" si="341">Z262*Z263/1000</f>
        <v>0</v>
      </c>
      <c r="AA264" s="207">
        <f t="shared" si="341"/>
        <v>0</v>
      </c>
      <c r="AB264" s="207">
        <f t="shared" si="341"/>
        <v>0</v>
      </c>
      <c r="AC264" s="207">
        <f t="shared" si="341"/>
        <v>0</v>
      </c>
      <c r="AD264" s="207">
        <f t="shared" si="341"/>
        <v>0</v>
      </c>
      <c r="AE264" s="207">
        <f t="shared" si="341"/>
        <v>0</v>
      </c>
      <c r="AF264" s="207">
        <f t="shared" si="341"/>
        <v>0</v>
      </c>
      <c r="AG264" s="207">
        <f t="shared" si="341"/>
        <v>0</v>
      </c>
      <c r="AH264" s="207">
        <f t="shared" si="341"/>
        <v>0</v>
      </c>
      <c r="AI264" s="207">
        <f t="shared" si="341"/>
        <v>0</v>
      </c>
      <c r="AJ264" s="207">
        <f t="shared" si="341"/>
        <v>0</v>
      </c>
      <c r="AK264" s="207">
        <f t="shared" si="341"/>
        <v>0</v>
      </c>
      <c r="AL264" s="207">
        <f t="shared" si="341"/>
        <v>0</v>
      </c>
      <c r="AM264" s="207">
        <f t="shared" si="341"/>
        <v>0</v>
      </c>
      <c r="AN264" s="207">
        <f t="shared" si="341"/>
        <v>0</v>
      </c>
      <c r="AO264" s="207">
        <f t="shared" si="341"/>
        <v>0</v>
      </c>
      <c r="AP264" s="207">
        <f t="shared" si="341"/>
        <v>0</v>
      </c>
      <c r="AQ264" s="207">
        <f t="shared" si="341"/>
        <v>0</v>
      </c>
      <c r="AR264" s="207">
        <f t="shared" si="341"/>
        <v>0</v>
      </c>
      <c r="AS264" s="207">
        <f t="shared" si="341"/>
        <v>0</v>
      </c>
      <c r="AT264" s="207">
        <f t="shared" si="341"/>
        <v>0</v>
      </c>
      <c r="AU264" s="207">
        <f t="shared" si="341"/>
        <v>0</v>
      </c>
      <c r="AV264" s="43"/>
      <c r="AW264" s="4"/>
    </row>
    <row r="265" spans="1:49" s="95" customFormat="1" x14ac:dyDescent="0.25">
      <c r="A265" s="89"/>
      <c r="B265" s="89"/>
      <c r="C265" s="89"/>
      <c r="D265" s="89"/>
      <c r="E265" s="194" t="str">
        <f>E142</f>
        <v>Объект-2</v>
      </c>
      <c r="F265" s="89"/>
      <c r="G265" s="195" t="str">
        <f>G142</f>
        <v>Заказчик-2</v>
      </c>
      <c r="H265" s="89"/>
      <c r="I265" s="169"/>
      <c r="J265" s="89"/>
      <c r="K265" s="178"/>
      <c r="L265" s="89"/>
      <c r="M265" s="185" t="str">
        <f>KPI!$E$127</f>
        <v>отток ДС по накладным расходам</v>
      </c>
      <c r="N265" s="259" t="str">
        <f>структура!$AL$15</f>
        <v>НДС(-)</v>
      </c>
      <c r="O265" s="203"/>
      <c r="P265" s="190" t="str">
        <f>IF(M265="","",INDEX(KPI!$H:$H,SUMIFS(KPI!$C:$C,KPI!$E:$E,M265)))</f>
        <v>тыс.руб.</v>
      </c>
      <c r="Q265" s="203"/>
      <c r="R265" s="224">
        <f>SUMIFS($W265:$AV265,$W$2:$AV$2,R$2)</f>
        <v>0</v>
      </c>
      <c r="S265" s="203"/>
      <c r="T265" s="224">
        <f>SUMIFS($W265:$AV265,$W$2:$AV$2,T$2)</f>
        <v>0</v>
      </c>
      <c r="U265" s="203"/>
      <c r="V265" s="203"/>
      <c r="W265" s="116"/>
      <c r="X265" s="226">
        <f>X264</f>
        <v>0</v>
      </c>
      <c r="Y265" s="226">
        <f t="shared" ref="Y265" si="342">Y264</f>
        <v>0</v>
      </c>
      <c r="Z265" s="226">
        <f t="shared" ref="Z265" si="343">Z264</f>
        <v>0</v>
      </c>
      <c r="AA265" s="226">
        <f t="shared" ref="AA265" si="344">AA264</f>
        <v>0</v>
      </c>
      <c r="AB265" s="226">
        <f t="shared" ref="AB265" si="345">AB264</f>
        <v>0</v>
      </c>
      <c r="AC265" s="226">
        <f t="shared" ref="AC265" si="346">AC264</f>
        <v>0</v>
      </c>
      <c r="AD265" s="226">
        <f t="shared" ref="AD265" si="347">AD264</f>
        <v>0</v>
      </c>
      <c r="AE265" s="226">
        <f t="shared" ref="AE265" si="348">AE264</f>
        <v>0</v>
      </c>
      <c r="AF265" s="226">
        <f t="shared" ref="AF265" si="349">AF264</f>
        <v>0</v>
      </c>
      <c r="AG265" s="226">
        <f t="shared" ref="AG265" si="350">AG264</f>
        <v>0</v>
      </c>
      <c r="AH265" s="226">
        <f t="shared" ref="AH265" si="351">AH264</f>
        <v>0</v>
      </c>
      <c r="AI265" s="226">
        <f t="shared" ref="AI265" si="352">AI264</f>
        <v>0</v>
      </c>
      <c r="AJ265" s="226">
        <f t="shared" ref="AJ265" si="353">AJ264</f>
        <v>0</v>
      </c>
      <c r="AK265" s="226">
        <f t="shared" ref="AK265" si="354">AK264</f>
        <v>0</v>
      </c>
      <c r="AL265" s="226">
        <f t="shared" ref="AL265" si="355">AL264</f>
        <v>0</v>
      </c>
      <c r="AM265" s="226">
        <f t="shared" ref="AM265" si="356">AM264</f>
        <v>0</v>
      </c>
      <c r="AN265" s="226">
        <f t="shared" ref="AN265" si="357">AN264</f>
        <v>0</v>
      </c>
      <c r="AO265" s="226">
        <f t="shared" ref="AO265" si="358">AO264</f>
        <v>0</v>
      </c>
      <c r="AP265" s="226">
        <f t="shared" ref="AP265" si="359">AP264</f>
        <v>0</v>
      </c>
      <c r="AQ265" s="226">
        <f t="shared" ref="AQ265" si="360">AQ264</f>
        <v>0</v>
      </c>
      <c r="AR265" s="226">
        <f t="shared" ref="AR265" si="361">AR264</f>
        <v>0</v>
      </c>
      <c r="AS265" s="226">
        <f t="shared" ref="AS265" si="362">AS264</f>
        <v>0</v>
      </c>
      <c r="AT265" s="226">
        <f t="shared" ref="AT265" si="363">AT264</f>
        <v>0</v>
      </c>
      <c r="AU265" s="226">
        <f t="shared" ref="AU265" si="364">AU264</f>
        <v>0</v>
      </c>
      <c r="AV265" s="94"/>
      <c r="AW265" s="89"/>
    </row>
    <row r="266" spans="1:49" ht="3.9" customHeight="1" x14ac:dyDescent="0.25">
      <c r="A266" s="3"/>
      <c r="B266" s="3"/>
      <c r="C266" s="3"/>
      <c r="D266" s="3"/>
      <c r="E266" s="179" t="str">
        <f>E142</f>
        <v>Объект-2</v>
      </c>
      <c r="F266" s="3"/>
      <c r="G266" s="178" t="str">
        <f>G142</f>
        <v>Заказчик-2</v>
      </c>
      <c r="H266" s="3"/>
      <c r="I266" s="169"/>
      <c r="J266" s="3"/>
      <c r="K266" s="178"/>
      <c r="L266" s="3"/>
      <c r="M266" s="8"/>
      <c r="N266" s="258"/>
      <c r="O266" s="3"/>
      <c r="P266" s="191"/>
      <c r="Q266" s="3"/>
      <c r="R266" s="8"/>
      <c r="S266" s="3"/>
      <c r="T266" s="8"/>
      <c r="U266" s="3"/>
      <c r="V266" s="3"/>
      <c r="W266" s="49"/>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41"/>
      <c r="AW266" s="3"/>
    </row>
    <row r="267" spans="1:49" ht="3.9" customHeight="1" x14ac:dyDescent="0.25">
      <c r="A267" s="3"/>
      <c r="B267" s="3"/>
      <c r="C267" s="3"/>
      <c r="D267" s="3"/>
      <c r="E267" s="246" t="str">
        <f>E142</f>
        <v>Объект-2</v>
      </c>
      <c r="F267" s="3"/>
      <c r="G267" s="247" t="str">
        <f>G142</f>
        <v>Заказчик-2</v>
      </c>
      <c r="H267" s="3"/>
      <c r="I267" s="240"/>
      <c r="J267" s="3"/>
      <c r="K267" s="240"/>
      <c r="L267" s="3"/>
      <c r="M267" s="241"/>
      <c r="N267" s="258"/>
      <c r="O267" s="3"/>
      <c r="P267" s="242"/>
      <c r="Q267" s="3"/>
      <c r="R267" s="241"/>
      <c r="S267" s="3"/>
      <c r="T267" s="241"/>
      <c r="U267" s="3"/>
      <c r="V267" s="3"/>
      <c r="W267" s="49"/>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41"/>
      <c r="AW267" s="3"/>
    </row>
    <row r="268" spans="1:49" ht="8.1" customHeight="1" x14ac:dyDescent="0.25">
      <c r="A268" s="3"/>
      <c r="B268" s="3"/>
      <c r="C268" s="3"/>
      <c r="D268" s="3"/>
      <c r="E268" s="179" t="str">
        <f>E142</f>
        <v>Объект-2</v>
      </c>
      <c r="F268" s="3"/>
      <c r="G268" s="178" t="str">
        <f>G142</f>
        <v>Заказчик-2</v>
      </c>
      <c r="H268" s="3"/>
      <c r="I268" s="169"/>
      <c r="J268" s="3"/>
      <c r="K268" s="169"/>
      <c r="L268" s="3"/>
      <c r="M268" s="3"/>
      <c r="N268" s="258"/>
      <c r="O268" s="3"/>
      <c r="P268" s="25"/>
      <c r="Q268" s="3"/>
      <c r="R268" s="3"/>
      <c r="S268" s="3"/>
      <c r="T268" s="3"/>
      <c r="U268" s="3"/>
      <c r="V268" s="3"/>
      <c r="W268" s="49"/>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1"/>
      <c r="AW268" s="3"/>
    </row>
    <row r="269" spans="1:49" ht="8.1" customHeight="1" x14ac:dyDescent="0.25">
      <c r="A269" s="3"/>
      <c r="B269" s="3"/>
      <c r="C269" s="3"/>
      <c r="D269" s="3"/>
      <c r="E269" s="178" t="str">
        <f>E271</f>
        <v>Объект-3</v>
      </c>
      <c r="F269" s="3"/>
      <c r="G269" s="178" t="str">
        <f>G271</f>
        <v>Заказчик-3</v>
      </c>
      <c r="H269" s="3"/>
      <c r="I269" s="169"/>
      <c r="J269" s="3"/>
      <c r="K269" s="169"/>
      <c r="L269" s="3"/>
      <c r="M269" s="3"/>
      <c r="N269" s="258"/>
      <c r="O269" s="3"/>
      <c r="P269" s="25"/>
      <c r="Q269" s="3"/>
      <c r="R269" s="3"/>
      <c r="S269" s="3"/>
      <c r="T269" s="3"/>
      <c r="U269" s="3"/>
      <c r="V269" s="3"/>
      <c r="W269" s="49"/>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1"/>
      <c r="AW269" s="3"/>
    </row>
    <row r="270" spans="1:49" ht="3.9" customHeight="1" x14ac:dyDescent="0.25">
      <c r="A270" s="3"/>
      <c r="B270" s="3"/>
      <c r="C270" s="3"/>
      <c r="D270" s="3"/>
      <c r="E270" s="179" t="str">
        <f>E271</f>
        <v>Объект-3</v>
      </c>
      <c r="F270" s="3"/>
      <c r="G270" s="178" t="str">
        <f>G271</f>
        <v>Заказчик-3</v>
      </c>
      <c r="H270" s="3"/>
      <c r="I270" s="169"/>
      <c r="J270" s="3"/>
      <c r="K270" s="169"/>
      <c r="L270" s="3"/>
      <c r="M270" s="3"/>
      <c r="N270" s="258"/>
      <c r="O270" s="3"/>
      <c r="P270" s="25"/>
      <c r="Q270" s="3"/>
      <c r="R270" s="3"/>
      <c r="S270" s="3"/>
      <c r="T270" s="3"/>
      <c r="U270" s="3"/>
      <c r="V270" s="3"/>
      <c r="W270" s="49"/>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1"/>
      <c r="AW270" s="3"/>
    </row>
    <row r="271" spans="1:49" s="5" customFormat="1" x14ac:dyDescent="0.25">
      <c r="A271" s="4"/>
      <c r="B271" s="4"/>
      <c r="C271" s="4"/>
      <c r="D271" s="4"/>
      <c r="E271" s="248" t="s">
        <v>248</v>
      </c>
      <c r="F271" s="20" t="s">
        <v>5</v>
      </c>
      <c r="G271" s="177" t="str">
        <f>INDEX(структура!$Q:$Q,SUMIFS(структура!$C:$C,структура!$N:$N,$E271))</f>
        <v>Заказчик-3</v>
      </c>
      <c r="H271" s="4"/>
      <c r="I271" s="176"/>
      <c r="J271" s="4"/>
      <c r="K271" s="173" t="s">
        <v>337</v>
      </c>
      <c r="L271" s="20" t="s">
        <v>5</v>
      </c>
      <c r="M271" s="90" t="str">
        <f>KPI!$E$198</f>
        <v>Объем сданных работ</v>
      </c>
      <c r="N271" s="258"/>
      <c r="O271" s="119" t="s">
        <v>1</v>
      </c>
      <c r="P271" s="182" t="s">
        <v>363</v>
      </c>
      <c r="Q271" s="89"/>
      <c r="R271" s="92">
        <f>SUMIFS($W271:$AV271,$W$2:$AV$2,R$2)</f>
        <v>0</v>
      </c>
      <c r="S271" s="89"/>
      <c r="T271" s="92">
        <f>SUMIFS($W271:$AV271,$W$2:$AV$2,T$2)</f>
        <v>0</v>
      </c>
      <c r="U271" s="89"/>
      <c r="V271" s="89"/>
      <c r="W271" s="119" t="s">
        <v>1</v>
      </c>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43"/>
      <c r="AW271" s="4"/>
    </row>
    <row r="272" spans="1:49" ht="3.9" customHeight="1" x14ac:dyDescent="0.25">
      <c r="A272" s="3"/>
      <c r="B272" s="3"/>
      <c r="C272" s="3"/>
      <c r="D272" s="3"/>
      <c r="E272" s="179" t="str">
        <f>E271</f>
        <v>Объект-3</v>
      </c>
      <c r="F272" s="3"/>
      <c r="G272" s="178" t="str">
        <f>G271</f>
        <v>Заказчик-3</v>
      </c>
      <c r="H272" s="3"/>
      <c r="I272" s="169"/>
      <c r="J272" s="3"/>
      <c r="K272" s="178" t="str">
        <f>K271</f>
        <v>Заказчик-3-Работы-1</v>
      </c>
      <c r="L272" s="3"/>
      <c r="M272" s="3"/>
      <c r="N272" s="258"/>
      <c r="O272" s="3"/>
      <c r="P272" s="25"/>
      <c r="Q272" s="3"/>
      <c r="R272" s="3"/>
      <c r="S272" s="3"/>
      <c r="T272" s="3"/>
      <c r="U272" s="3"/>
      <c r="V272" s="3"/>
      <c r="W272" s="49"/>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1"/>
      <c r="AW272" s="3"/>
    </row>
    <row r="273" spans="1:49" s="5" customFormat="1" x14ac:dyDescent="0.25">
      <c r="A273" s="4"/>
      <c r="B273" s="4"/>
      <c r="C273" s="4"/>
      <c r="D273" s="4"/>
      <c r="E273" s="180" t="str">
        <f>E271</f>
        <v>Объект-3</v>
      </c>
      <c r="F273" s="4"/>
      <c r="G273" s="181" t="str">
        <f>G271</f>
        <v>Заказчик-3</v>
      </c>
      <c r="H273" s="4"/>
      <c r="I273" s="176"/>
      <c r="J273" s="4"/>
      <c r="K273" s="181" t="str">
        <f>K271</f>
        <v>Заказчик-3-Работы-1</v>
      </c>
      <c r="L273" s="4"/>
      <c r="M273" s="90" t="str">
        <f>KPI!$E$199</f>
        <v>Стоимость работ за единицу измерения</v>
      </c>
      <c r="N273" s="258"/>
      <c r="O273" s="89"/>
      <c r="P273" s="91" t="str">
        <f>IF(M273="","",INDEX(KPI!$H:$H,SUMIFS(KPI!$C:$C,KPI!$E:$E,M273)))</f>
        <v>руб.</v>
      </c>
      <c r="Q273" s="89"/>
      <c r="R273" s="92">
        <f>IF(R271=0,0,R275*1000/R271)</f>
        <v>0</v>
      </c>
      <c r="S273" s="89"/>
      <c r="T273" s="92">
        <f>IF(T271=0,0,T275*1000/T271)</f>
        <v>0</v>
      </c>
      <c r="U273" s="89"/>
      <c r="V273" s="89"/>
      <c r="W273" s="119" t="s">
        <v>1</v>
      </c>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43"/>
      <c r="AW273" s="4"/>
    </row>
    <row r="274" spans="1:49" ht="3.9" customHeight="1" x14ac:dyDescent="0.25">
      <c r="A274" s="3"/>
      <c r="B274" s="3"/>
      <c r="C274" s="3"/>
      <c r="D274" s="3"/>
      <c r="E274" s="179" t="str">
        <f>E271</f>
        <v>Объект-3</v>
      </c>
      <c r="F274" s="3"/>
      <c r="G274" s="178" t="str">
        <f>G271</f>
        <v>Заказчик-3</v>
      </c>
      <c r="H274" s="3"/>
      <c r="I274" s="169"/>
      <c r="J274" s="3"/>
      <c r="K274" s="178" t="str">
        <f>K271</f>
        <v>Заказчик-3-Работы-1</v>
      </c>
      <c r="L274" s="3"/>
      <c r="M274" s="3"/>
      <c r="N274" s="258"/>
      <c r="O274" s="3"/>
      <c r="P274" s="25"/>
      <c r="Q274" s="3"/>
      <c r="R274" s="3"/>
      <c r="S274" s="3"/>
      <c r="T274" s="3"/>
      <c r="U274" s="3"/>
      <c r="V274" s="3"/>
      <c r="W274" s="49"/>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1"/>
      <c r="AW274" s="3"/>
    </row>
    <row r="275" spans="1:49" s="5" customFormat="1" x14ac:dyDescent="0.25">
      <c r="A275" s="4"/>
      <c r="B275" s="4"/>
      <c r="C275" s="4"/>
      <c r="D275" s="4"/>
      <c r="E275" s="180" t="str">
        <f>E271</f>
        <v>Объект-3</v>
      </c>
      <c r="F275" s="4"/>
      <c r="G275" s="181" t="str">
        <f>G271</f>
        <v>Заказчик-3</v>
      </c>
      <c r="H275" s="4"/>
      <c r="I275" s="176"/>
      <c r="J275" s="4"/>
      <c r="K275" s="181" t="str">
        <f>K271</f>
        <v>Заказчик-3-Работы-1</v>
      </c>
      <c r="L275" s="4"/>
      <c r="M275" s="57" t="str">
        <f>KPI!$E$22</f>
        <v>доход от сдачи объектов (подписание КС)</v>
      </c>
      <c r="N275" s="258"/>
      <c r="O275" s="4"/>
      <c r="P275" s="58" t="str">
        <f>IF(M275="","",INDEX(KPI!$H:$H,SUMIFS(KPI!$C:$C,KPI!$E:$E,M275)))</f>
        <v>тыс.руб.</v>
      </c>
      <c r="Q275" s="4"/>
      <c r="R275" s="59">
        <f>SUMIFS($W275:$AV275,$W$2:$AV$2,R$2)</f>
        <v>0</v>
      </c>
      <c r="S275" s="4"/>
      <c r="T275" s="59">
        <f>SUMIFS($W275:$AV275,$W$2:$AV$2,T$2)</f>
        <v>0</v>
      </c>
      <c r="U275" s="4"/>
      <c r="V275" s="4"/>
      <c r="W275" s="49"/>
      <c r="X275" s="60">
        <f>X271*X273/1000</f>
        <v>0</v>
      </c>
      <c r="Y275" s="60">
        <f t="shared" ref="Y275:AU275" si="365">Y271*Y273/1000</f>
        <v>0</v>
      </c>
      <c r="Z275" s="60">
        <f t="shared" si="365"/>
        <v>0</v>
      </c>
      <c r="AA275" s="60">
        <f t="shared" si="365"/>
        <v>0</v>
      </c>
      <c r="AB275" s="60">
        <f t="shared" si="365"/>
        <v>0</v>
      </c>
      <c r="AC275" s="60">
        <f t="shared" si="365"/>
        <v>0</v>
      </c>
      <c r="AD275" s="60">
        <f t="shared" si="365"/>
        <v>0</v>
      </c>
      <c r="AE275" s="60">
        <f t="shared" si="365"/>
        <v>0</v>
      </c>
      <c r="AF275" s="60">
        <f t="shared" si="365"/>
        <v>0</v>
      </c>
      <c r="AG275" s="60">
        <f t="shared" si="365"/>
        <v>0</v>
      </c>
      <c r="AH275" s="60">
        <f t="shared" si="365"/>
        <v>0</v>
      </c>
      <c r="AI275" s="60">
        <f t="shared" si="365"/>
        <v>0</v>
      </c>
      <c r="AJ275" s="60">
        <f t="shared" si="365"/>
        <v>0</v>
      </c>
      <c r="AK275" s="60">
        <f t="shared" si="365"/>
        <v>0</v>
      </c>
      <c r="AL275" s="60">
        <f t="shared" si="365"/>
        <v>0</v>
      </c>
      <c r="AM275" s="60">
        <f t="shared" si="365"/>
        <v>0</v>
      </c>
      <c r="AN275" s="60">
        <f t="shared" si="365"/>
        <v>0</v>
      </c>
      <c r="AO275" s="60">
        <f t="shared" si="365"/>
        <v>0</v>
      </c>
      <c r="AP275" s="60">
        <f t="shared" si="365"/>
        <v>0</v>
      </c>
      <c r="AQ275" s="60">
        <f t="shared" si="365"/>
        <v>0</v>
      </c>
      <c r="AR275" s="60">
        <f t="shared" si="365"/>
        <v>0</v>
      </c>
      <c r="AS275" s="60">
        <f t="shared" si="365"/>
        <v>0</v>
      </c>
      <c r="AT275" s="60">
        <f t="shared" si="365"/>
        <v>0</v>
      </c>
      <c r="AU275" s="60">
        <f t="shared" si="365"/>
        <v>0</v>
      </c>
      <c r="AV275" s="43"/>
      <c r="AW275" s="4"/>
    </row>
    <row r="276" spans="1:49" ht="2.1" customHeight="1" x14ac:dyDescent="0.25">
      <c r="A276" s="3"/>
      <c r="B276" s="3"/>
      <c r="C276" s="3"/>
      <c r="D276" s="3"/>
      <c r="E276" s="179" t="str">
        <f>E271</f>
        <v>Объект-3</v>
      </c>
      <c r="F276" s="3"/>
      <c r="G276" s="178" t="str">
        <f>G271</f>
        <v>Заказчик-3</v>
      </c>
      <c r="H276" s="3"/>
      <c r="I276" s="169"/>
      <c r="J276" s="3"/>
      <c r="K276" s="178" t="str">
        <f>K271</f>
        <v>Заказчик-3-Работы-1</v>
      </c>
      <c r="L276" s="3"/>
      <c r="M276" s="61"/>
      <c r="N276" s="258"/>
      <c r="O276" s="3"/>
      <c r="P276" s="244"/>
      <c r="Q276" s="3"/>
      <c r="R276" s="61"/>
      <c r="S276" s="3"/>
      <c r="T276" s="61"/>
      <c r="U276" s="3"/>
      <c r="V276" s="3"/>
      <c r="W276" s="49"/>
      <c r="X276" s="245"/>
      <c r="Y276" s="245"/>
      <c r="Z276" s="245"/>
      <c r="AA276" s="245"/>
      <c r="AB276" s="245"/>
      <c r="AC276" s="245"/>
      <c r="AD276" s="245"/>
      <c r="AE276" s="245"/>
      <c r="AF276" s="245"/>
      <c r="AG276" s="245"/>
      <c r="AH276" s="245"/>
      <c r="AI276" s="245"/>
      <c r="AJ276" s="245"/>
      <c r="AK276" s="245"/>
      <c r="AL276" s="245"/>
      <c r="AM276" s="245"/>
      <c r="AN276" s="245"/>
      <c r="AO276" s="245"/>
      <c r="AP276" s="245"/>
      <c r="AQ276" s="245"/>
      <c r="AR276" s="245"/>
      <c r="AS276" s="245"/>
      <c r="AT276" s="245"/>
      <c r="AU276" s="245"/>
      <c r="AV276" s="41"/>
      <c r="AW276" s="3"/>
    </row>
    <row r="277" spans="1:49" ht="8.1" customHeight="1" x14ac:dyDescent="0.25">
      <c r="A277" s="3"/>
      <c r="B277" s="3"/>
      <c r="C277" s="3"/>
      <c r="D277" s="3"/>
      <c r="E277" s="179" t="str">
        <f>E271</f>
        <v>Объект-3</v>
      </c>
      <c r="F277" s="3"/>
      <c r="G277" s="178" t="str">
        <f>G271</f>
        <v>Заказчик-3</v>
      </c>
      <c r="H277" s="3"/>
      <c r="I277" s="169"/>
      <c r="J277" s="3"/>
      <c r="K277" s="178" t="str">
        <f>K271</f>
        <v>Заказчик-3-Работы-1</v>
      </c>
      <c r="L277" s="3"/>
      <c r="M277" s="3"/>
      <c r="N277" s="258"/>
      <c r="O277" s="3"/>
      <c r="P277" s="25"/>
      <c r="Q277" s="3"/>
      <c r="R277" s="3"/>
      <c r="S277" s="3"/>
      <c r="T277" s="3"/>
      <c r="U277" s="3"/>
      <c r="V277" s="3"/>
      <c r="W277" s="49"/>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1"/>
      <c r="AW277" s="3"/>
    </row>
    <row r="278" spans="1:49" s="5" customFormat="1" x14ac:dyDescent="0.25">
      <c r="A278" s="4"/>
      <c r="B278" s="4"/>
      <c r="C278" s="4"/>
      <c r="D278" s="4"/>
      <c r="E278" s="197" t="str">
        <f>E271</f>
        <v>Объект-3</v>
      </c>
      <c r="F278" s="4"/>
      <c r="G278" s="198" t="str">
        <f>G271</f>
        <v>Заказчик-3</v>
      </c>
      <c r="H278" s="4"/>
      <c r="I278" s="199"/>
      <c r="J278" s="4"/>
      <c r="K278" s="198" t="str">
        <f>K271</f>
        <v>Заказчик-3-Работы-1</v>
      </c>
      <c r="L278" s="4"/>
      <c r="M278" s="38" t="str">
        <f>KPI!$E$28</f>
        <v>поступления ДС от заказчиков</v>
      </c>
      <c r="N278" s="258"/>
      <c r="O278" s="4"/>
      <c r="P278" s="39" t="str">
        <f>IF(M278="","",INDEX(KPI!$H:$H,SUMIFS(KPI!$C:$C,KPI!$E:$E,M278)))</f>
        <v>тыс.руб.</v>
      </c>
      <c r="Q278" s="4"/>
      <c r="R278" s="47">
        <f>SUMIFS($W278:$AV278,$W$2:$AV$2,R$2)</f>
        <v>0</v>
      </c>
      <c r="S278" s="4"/>
      <c r="T278" s="47">
        <f>SUMIFS($W278:$AV278,$W$2:$AV$2,T$2)</f>
        <v>0</v>
      </c>
      <c r="U278" s="4"/>
      <c r="V278" s="4"/>
      <c r="W278" s="22" t="s">
        <v>1</v>
      </c>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43"/>
      <c r="AW278" s="4"/>
    </row>
    <row r="279" spans="1:49" ht="3.9" customHeight="1" x14ac:dyDescent="0.25">
      <c r="A279" s="3"/>
      <c r="B279" s="3"/>
      <c r="C279" s="3"/>
      <c r="D279" s="3"/>
      <c r="E279" s="179" t="str">
        <f>E271</f>
        <v>Объект-3</v>
      </c>
      <c r="F279" s="3"/>
      <c r="G279" s="178" t="str">
        <f>G271</f>
        <v>Заказчик-3</v>
      </c>
      <c r="H279" s="3"/>
      <c r="I279" s="169"/>
      <c r="J279" s="3"/>
      <c r="K279" s="178" t="str">
        <f>K271</f>
        <v>Заказчик-3-Работы-1</v>
      </c>
      <c r="L279" s="3"/>
      <c r="M279" s="3"/>
      <c r="N279" s="258"/>
      <c r="O279" s="3"/>
      <c r="P279" s="25"/>
      <c r="Q279" s="3"/>
      <c r="R279" s="3"/>
      <c r="S279" s="3"/>
      <c r="T279" s="3"/>
      <c r="U279" s="3"/>
      <c r="V279" s="3"/>
      <c r="W279" s="49"/>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1"/>
      <c r="AW279" s="3"/>
    </row>
    <row r="280" spans="1:49" s="1" customFormat="1" ht="10.199999999999999" x14ac:dyDescent="0.2">
      <c r="A280" s="12"/>
      <c r="B280" s="12"/>
      <c r="C280" s="12"/>
      <c r="D280" s="12"/>
      <c r="E280" s="179" t="str">
        <f>E271</f>
        <v>Объект-3</v>
      </c>
      <c r="F280" s="12"/>
      <c r="G280" s="178" t="str">
        <f>G271</f>
        <v>Заказчик-3</v>
      </c>
      <c r="H280" s="12"/>
      <c r="I280" s="169"/>
      <c r="J280" s="12"/>
      <c r="K280" s="178" t="str">
        <f>K271</f>
        <v>Заказчик-3-Работы-1</v>
      </c>
      <c r="L280" s="12"/>
      <c r="M280" s="12"/>
      <c r="N280" s="258"/>
      <c r="O280" s="12"/>
      <c r="P280" s="13" t="str">
        <f>структура!$AL$28</f>
        <v>контроль</v>
      </c>
      <c r="Q280" s="13"/>
      <c r="R280" s="193">
        <f>R278+T278-R275-T275</f>
        <v>0</v>
      </c>
      <c r="S280" s="13"/>
      <c r="T280" s="193"/>
      <c r="U280" s="12"/>
      <c r="V280" s="12"/>
      <c r="W280" s="73"/>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5"/>
      <c r="AW280" s="12"/>
    </row>
    <row r="281" spans="1:49" ht="8.1" customHeight="1" x14ac:dyDescent="0.25">
      <c r="A281" s="3"/>
      <c r="B281" s="3"/>
      <c r="C281" s="3"/>
      <c r="D281" s="3"/>
      <c r="E281" s="179" t="str">
        <f>E271</f>
        <v>Объект-3</v>
      </c>
      <c r="F281" s="3"/>
      <c r="G281" s="178" t="str">
        <f>G271</f>
        <v>Заказчик-3</v>
      </c>
      <c r="H281" s="3"/>
      <c r="I281" s="169"/>
      <c r="J281" s="3"/>
      <c r="K281" s="178" t="str">
        <f>K271</f>
        <v>Заказчик-3-Работы-1</v>
      </c>
      <c r="L281" s="3"/>
      <c r="M281" s="3"/>
      <c r="N281" s="258"/>
      <c r="O281" s="3"/>
      <c r="P281" s="25"/>
      <c r="Q281" s="3"/>
      <c r="R281" s="3"/>
      <c r="S281" s="3"/>
      <c r="T281" s="3"/>
      <c r="U281" s="3"/>
      <c r="V281" s="3"/>
      <c r="W281" s="49"/>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1"/>
      <c r="AW281" s="3"/>
    </row>
    <row r="282" spans="1:49" s="5" customFormat="1" x14ac:dyDescent="0.25">
      <c r="A282" s="4"/>
      <c r="B282" s="4"/>
      <c r="C282" s="4"/>
      <c r="D282" s="4"/>
      <c r="E282" s="180" t="str">
        <f>E271</f>
        <v>Объект-3</v>
      </c>
      <c r="F282" s="4"/>
      <c r="G282" s="181" t="str">
        <f>G271</f>
        <v>Заказчик-3</v>
      </c>
      <c r="H282" s="4"/>
      <c r="I282" s="176"/>
      <c r="J282" s="4"/>
      <c r="K282" s="181" t="str">
        <f>K271</f>
        <v>Заказчик-3-Работы-1</v>
      </c>
      <c r="L282" s="4"/>
      <c r="M282" s="64" t="str">
        <f>KPI!$E$148</f>
        <v>Себестоимость</v>
      </c>
      <c r="N282" s="258" t="str">
        <f>структура!$AL$29</f>
        <v>с/с</v>
      </c>
      <c r="O282" s="4"/>
      <c r="P282" s="65" t="str">
        <f>IF(M282="","",INDEX(KPI!$H:$H,SUMIFS(KPI!$C:$C,KPI!$E:$E,M282)))</f>
        <v>тыс.руб.</v>
      </c>
      <c r="Q282" s="4"/>
      <c r="R282" s="66">
        <f>SUMIFS($W282:$AV282,$W$2:$AV$2,R$2)</f>
        <v>0</v>
      </c>
      <c r="S282" s="4"/>
      <c r="T282" s="66">
        <f>SUMIFS($W282:$AV282,$W$2:$AV$2,T$2)</f>
        <v>0</v>
      </c>
      <c r="U282" s="4"/>
      <c r="V282" s="4"/>
      <c r="W282" s="49"/>
      <c r="X282" s="67">
        <f>SUMIFS(X284:X369,$N284:$N369,$N282)</f>
        <v>0</v>
      </c>
      <c r="Y282" s="67">
        <f t="shared" ref="Y282:AU282" si="366">SUMIFS(Y284:Y369,$N284:$N369,$N282)</f>
        <v>0</v>
      </c>
      <c r="Z282" s="67">
        <f t="shared" si="366"/>
        <v>0</v>
      </c>
      <c r="AA282" s="67">
        <f t="shared" si="366"/>
        <v>0</v>
      </c>
      <c r="AB282" s="67">
        <f t="shared" si="366"/>
        <v>0</v>
      </c>
      <c r="AC282" s="67">
        <f t="shared" si="366"/>
        <v>0</v>
      </c>
      <c r="AD282" s="67">
        <f t="shared" si="366"/>
        <v>0</v>
      </c>
      <c r="AE282" s="67">
        <f t="shared" si="366"/>
        <v>0</v>
      </c>
      <c r="AF282" s="67">
        <f t="shared" si="366"/>
        <v>0</v>
      </c>
      <c r="AG282" s="67">
        <f t="shared" si="366"/>
        <v>0</v>
      </c>
      <c r="AH282" s="67">
        <f t="shared" si="366"/>
        <v>0</v>
      </c>
      <c r="AI282" s="67">
        <f t="shared" si="366"/>
        <v>0</v>
      </c>
      <c r="AJ282" s="67">
        <f t="shared" si="366"/>
        <v>0</v>
      </c>
      <c r="AK282" s="67">
        <f t="shared" si="366"/>
        <v>0</v>
      </c>
      <c r="AL282" s="67">
        <f t="shared" si="366"/>
        <v>0</v>
      </c>
      <c r="AM282" s="67">
        <f t="shared" si="366"/>
        <v>0</v>
      </c>
      <c r="AN282" s="67">
        <f t="shared" si="366"/>
        <v>0</v>
      </c>
      <c r="AO282" s="67">
        <f t="shared" si="366"/>
        <v>0</v>
      </c>
      <c r="AP282" s="67">
        <f t="shared" si="366"/>
        <v>0</v>
      </c>
      <c r="AQ282" s="67">
        <f t="shared" si="366"/>
        <v>0</v>
      </c>
      <c r="AR282" s="67">
        <f t="shared" si="366"/>
        <v>0</v>
      </c>
      <c r="AS282" s="67">
        <f t="shared" si="366"/>
        <v>0</v>
      </c>
      <c r="AT282" s="67">
        <f t="shared" si="366"/>
        <v>0</v>
      </c>
      <c r="AU282" s="67">
        <f t="shared" si="366"/>
        <v>0</v>
      </c>
      <c r="AV282" s="43"/>
      <c r="AW282" s="4"/>
    </row>
    <row r="283" spans="1:49" ht="2.1" customHeight="1" x14ac:dyDescent="0.25">
      <c r="A283" s="3"/>
      <c r="B283" s="3"/>
      <c r="C283" s="3"/>
      <c r="D283" s="3"/>
      <c r="E283" s="179" t="str">
        <f>E271</f>
        <v>Объект-3</v>
      </c>
      <c r="F283" s="3"/>
      <c r="G283" s="178" t="str">
        <f>G271</f>
        <v>Заказчик-3</v>
      </c>
      <c r="H283" s="3"/>
      <c r="I283" s="169"/>
      <c r="J283" s="3"/>
      <c r="K283" s="178" t="str">
        <f>K271</f>
        <v>Заказчик-3-Работы-1</v>
      </c>
      <c r="L283" s="3"/>
      <c r="M283" s="237"/>
      <c r="N283" s="258"/>
      <c r="O283" s="3"/>
      <c r="P283" s="238"/>
      <c r="Q283" s="3"/>
      <c r="R283" s="237"/>
      <c r="S283" s="3"/>
      <c r="T283" s="237"/>
      <c r="U283" s="3"/>
      <c r="V283" s="3"/>
      <c r="W283" s="4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41"/>
      <c r="AW283" s="3"/>
    </row>
    <row r="284" spans="1:49" s="1" customFormat="1" ht="10.199999999999999" x14ac:dyDescent="0.2">
      <c r="A284" s="12"/>
      <c r="B284" s="12"/>
      <c r="C284" s="12"/>
      <c r="D284" s="12"/>
      <c r="E284" s="179" t="str">
        <f>E271</f>
        <v>Объект-3</v>
      </c>
      <c r="F284" s="12"/>
      <c r="G284" s="178" t="str">
        <f>G271</f>
        <v>Заказчик-3</v>
      </c>
      <c r="H284" s="12"/>
      <c r="I284" s="169"/>
      <c r="J284" s="12"/>
      <c r="K284" s="178"/>
      <c r="L284" s="12"/>
      <c r="M284" s="127" t="str">
        <f>структура!$AL$12</f>
        <v>в т.ч. по номенклатуре затрат</v>
      </c>
      <c r="N284" s="258"/>
      <c r="O284" s="12"/>
      <c r="P284" s="12"/>
      <c r="Q284" s="12"/>
      <c r="R284" s="12"/>
      <c r="S284" s="12"/>
      <c r="T284" s="12"/>
      <c r="U284" s="12"/>
      <c r="V284" s="12"/>
      <c r="W284" s="73"/>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5"/>
      <c r="AW284" s="12"/>
    </row>
    <row r="285" spans="1:49" ht="3.9" customHeight="1" x14ac:dyDescent="0.25">
      <c r="A285" s="3"/>
      <c r="B285" s="3"/>
      <c r="C285" s="3"/>
      <c r="D285" s="3"/>
      <c r="E285" s="179" t="str">
        <f>E271</f>
        <v>Объект-3</v>
      </c>
      <c r="F285" s="3"/>
      <c r="G285" s="178" t="str">
        <f>G271</f>
        <v>Заказчик-3</v>
      </c>
      <c r="H285" s="3"/>
      <c r="I285" s="169"/>
      <c r="J285" s="3"/>
      <c r="K285" s="178" t="str">
        <f>K271</f>
        <v>Заказчик-3-Работы-1</v>
      </c>
      <c r="L285" s="3"/>
      <c r="M285" s="128"/>
      <c r="N285" s="258"/>
      <c r="O285" s="3"/>
      <c r="P285" s="25"/>
      <c r="Q285" s="3"/>
      <c r="R285" s="3"/>
      <c r="S285" s="3"/>
      <c r="T285" s="3"/>
      <c r="U285" s="3"/>
      <c r="V285" s="3"/>
      <c r="W285" s="49"/>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1"/>
      <c r="AW285" s="3"/>
    </row>
    <row r="286" spans="1:49" s="95" customFormat="1" x14ac:dyDescent="0.25">
      <c r="A286" s="89"/>
      <c r="B286" s="89"/>
      <c r="C286" s="89"/>
      <c r="D286" s="89"/>
      <c r="E286" s="179" t="str">
        <f>E271</f>
        <v>Объект-3</v>
      </c>
      <c r="F286" s="89"/>
      <c r="G286" s="178" t="str">
        <f>G271</f>
        <v>Заказчик-3</v>
      </c>
      <c r="H286" s="89"/>
      <c r="I286" s="173" t="s">
        <v>290</v>
      </c>
      <c r="J286" s="20" t="s">
        <v>5</v>
      </c>
      <c r="K286" s="173" t="s">
        <v>408</v>
      </c>
      <c r="L286" s="20" t="s">
        <v>5</v>
      </c>
      <c r="M286" s="183" t="str">
        <f>KPI!$E$200</f>
        <v>количество материала</v>
      </c>
      <c r="N286" s="258"/>
      <c r="O286" s="119" t="s">
        <v>1</v>
      </c>
      <c r="P286" s="182" t="s">
        <v>368</v>
      </c>
      <c r="Q286" s="89"/>
      <c r="R286" s="186">
        <f>SUMIFS($W286:$AV286,$W$2:$AV$2,R$2)</f>
        <v>0</v>
      </c>
      <c r="S286" s="89"/>
      <c r="T286" s="186">
        <f>SUMIFS($W286:$AV286,$W$2:$AV$2,T$2)</f>
        <v>0</v>
      </c>
      <c r="U286" s="89"/>
      <c r="V286" s="89"/>
      <c r="W286" s="119" t="s">
        <v>1</v>
      </c>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182"/>
      <c r="AV286" s="94"/>
      <c r="AW286" s="89"/>
    </row>
    <row r="287" spans="1:49" s="95" customFormat="1" x14ac:dyDescent="0.25">
      <c r="A287" s="89"/>
      <c r="B287" s="89"/>
      <c r="C287" s="89"/>
      <c r="D287" s="89"/>
      <c r="E287" s="179" t="str">
        <f>E271</f>
        <v>Объект-3</v>
      </c>
      <c r="F287" s="89"/>
      <c r="G287" s="178" t="str">
        <f>G271</f>
        <v>Заказчик-3</v>
      </c>
      <c r="H287" s="89"/>
      <c r="I287" s="181" t="str">
        <f>I286</f>
        <v>Поставщик-2</v>
      </c>
      <c r="J287" s="4"/>
      <c r="K287" s="181" t="str">
        <f>K286</f>
        <v>Поставщик-2-Материал-2</v>
      </c>
      <c r="L287" s="4"/>
      <c r="M287" s="184" t="str">
        <f>KPI!$E$201</f>
        <v>стоимость материала за единицу измерения</v>
      </c>
      <c r="N287" s="258"/>
      <c r="O287" s="89"/>
      <c r="P287" s="189" t="str">
        <f>IF(M287="","",INDEX(KPI!$H:$H,SUMIFS(KPI!$C:$C,KPI!$E:$E,M287)))</f>
        <v>руб.</v>
      </c>
      <c r="Q287" s="89"/>
      <c r="R287" s="187">
        <f>IF(R286=0,0,R288*1000/R286)</f>
        <v>0</v>
      </c>
      <c r="S287" s="89"/>
      <c r="T287" s="187">
        <f>IF(T286=0,0,T288*1000/T286)</f>
        <v>0</v>
      </c>
      <c r="U287" s="89"/>
      <c r="V287" s="89"/>
      <c r="W287" s="119" t="s">
        <v>1</v>
      </c>
      <c r="X287" s="182"/>
      <c r="Y287" s="182"/>
      <c r="Z287" s="182"/>
      <c r="AA287" s="182"/>
      <c r="AB287" s="182"/>
      <c r="AC287" s="182"/>
      <c r="AD287" s="182"/>
      <c r="AE287" s="182"/>
      <c r="AF287" s="182"/>
      <c r="AG287" s="182"/>
      <c r="AH287" s="182"/>
      <c r="AI287" s="182"/>
      <c r="AJ287" s="182"/>
      <c r="AK287" s="182"/>
      <c r="AL287" s="182"/>
      <c r="AM287" s="182"/>
      <c r="AN287" s="182"/>
      <c r="AO287" s="182"/>
      <c r="AP287" s="182"/>
      <c r="AQ287" s="182"/>
      <c r="AR287" s="182"/>
      <c r="AS287" s="182"/>
      <c r="AT287" s="182"/>
      <c r="AU287" s="182"/>
      <c r="AV287" s="94"/>
      <c r="AW287" s="89"/>
    </row>
    <row r="288" spans="1:49" s="5" customFormat="1" x14ac:dyDescent="0.25">
      <c r="A288" s="4"/>
      <c r="B288" s="4"/>
      <c r="C288" s="4"/>
      <c r="D288" s="4"/>
      <c r="E288" s="197" t="str">
        <f>E271</f>
        <v>Объект-3</v>
      </c>
      <c r="F288" s="4"/>
      <c r="G288" s="198" t="str">
        <f>G271</f>
        <v>Заказчик-3</v>
      </c>
      <c r="H288" s="4"/>
      <c r="I288" s="198" t="str">
        <f>I286</f>
        <v>Поставщик-2</v>
      </c>
      <c r="J288" s="4"/>
      <c r="K288" s="198" t="str">
        <f>K286</f>
        <v>Поставщик-2-Материал-2</v>
      </c>
      <c r="L288" s="4"/>
      <c r="M288" s="205" t="str">
        <f>KPI!$E$149</f>
        <v>материалы</v>
      </c>
      <c r="N288" s="258" t="str">
        <f>структура!$AL$29</f>
        <v>с/с</v>
      </c>
      <c r="O288" s="4"/>
      <c r="P288" s="211" t="str">
        <f>IF(M288="","",INDEX(KPI!$H:$H,SUMIFS(KPI!$C:$C,KPI!$E:$E,M288)))</f>
        <v>тыс.руб.</v>
      </c>
      <c r="Q288" s="4"/>
      <c r="R288" s="188">
        <f>SUMIFS($W288:$AV288,$W$2:$AV$2,R$2)</f>
        <v>0</v>
      </c>
      <c r="S288" s="4"/>
      <c r="T288" s="188">
        <f>SUMIFS($W288:$AV288,$W$2:$AV$2,T$2)</f>
        <v>0</v>
      </c>
      <c r="U288" s="4"/>
      <c r="V288" s="4"/>
      <c r="W288" s="49"/>
      <c r="X288" s="207">
        <f>X286*X287/1000</f>
        <v>0</v>
      </c>
      <c r="Y288" s="207">
        <f t="shared" ref="Y288:AU288" si="367">Y286*Y287/1000</f>
        <v>0</v>
      </c>
      <c r="Z288" s="207">
        <f t="shared" si="367"/>
        <v>0</v>
      </c>
      <c r="AA288" s="207">
        <f t="shared" si="367"/>
        <v>0</v>
      </c>
      <c r="AB288" s="207">
        <f t="shared" si="367"/>
        <v>0</v>
      </c>
      <c r="AC288" s="207">
        <f t="shared" si="367"/>
        <v>0</v>
      </c>
      <c r="AD288" s="207">
        <f t="shared" si="367"/>
        <v>0</v>
      </c>
      <c r="AE288" s="207">
        <f t="shared" si="367"/>
        <v>0</v>
      </c>
      <c r="AF288" s="207">
        <f t="shared" si="367"/>
        <v>0</v>
      </c>
      <c r="AG288" s="207">
        <f t="shared" si="367"/>
        <v>0</v>
      </c>
      <c r="AH288" s="207">
        <f t="shared" si="367"/>
        <v>0</v>
      </c>
      <c r="AI288" s="207">
        <f t="shared" si="367"/>
        <v>0</v>
      </c>
      <c r="AJ288" s="207">
        <f t="shared" si="367"/>
        <v>0</v>
      </c>
      <c r="AK288" s="207">
        <f t="shared" si="367"/>
        <v>0</v>
      </c>
      <c r="AL288" s="207">
        <f t="shared" si="367"/>
        <v>0</v>
      </c>
      <c r="AM288" s="207">
        <f t="shared" si="367"/>
        <v>0</v>
      </c>
      <c r="AN288" s="207">
        <f t="shared" si="367"/>
        <v>0</v>
      </c>
      <c r="AO288" s="207">
        <f t="shared" si="367"/>
        <v>0</v>
      </c>
      <c r="AP288" s="207">
        <f t="shared" si="367"/>
        <v>0</v>
      </c>
      <c r="AQ288" s="207">
        <f t="shared" si="367"/>
        <v>0</v>
      </c>
      <c r="AR288" s="207">
        <f t="shared" si="367"/>
        <v>0</v>
      </c>
      <c r="AS288" s="207">
        <f t="shared" si="367"/>
        <v>0</v>
      </c>
      <c r="AT288" s="207">
        <f t="shared" si="367"/>
        <v>0</v>
      </c>
      <c r="AU288" s="207">
        <f t="shared" si="367"/>
        <v>0</v>
      </c>
      <c r="AV288" s="43"/>
      <c r="AW288" s="4"/>
    </row>
    <row r="289" spans="1:49" s="95" customFormat="1" x14ac:dyDescent="0.25">
      <c r="A289" s="89"/>
      <c r="B289" s="89"/>
      <c r="C289" s="89"/>
      <c r="D289" s="89"/>
      <c r="E289" s="179" t="str">
        <f>E271</f>
        <v>Объект-3</v>
      </c>
      <c r="F289" s="89"/>
      <c r="G289" s="178" t="str">
        <f>G271</f>
        <v>Заказчик-3</v>
      </c>
      <c r="H289" s="89"/>
      <c r="I289" s="181" t="str">
        <f>I286</f>
        <v>Поставщик-2</v>
      </c>
      <c r="J289" s="4"/>
      <c r="K289" s="181" t="str">
        <f>K286</f>
        <v>Поставщик-2-Материал-2</v>
      </c>
      <c r="L289" s="4"/>
      <c r="M289" s="202" t="str">
        <f>KPI!$E$31</f>
        <v>оборачив-ть материалов в себестоимости</v>
      </c>
      <c r="N289" s="259"/>
      <c r="O289" s="22" t="s">
        <v>1</v>
      </c>
      <c r="P289" s="79"/>
      <c r="Q289" s="203"/>
      <c r="R289" s="204" t="str">
        <f>IF(M289="","",INDEX(KPI!$H:$H,SUMIFS(KPI!$C:$C,KPI!$E:$E,M289)))</f>
        <v>мес</v>
      </c>
      <c r="S289" s="203"/>
      <c r="T289" s="204"/>
      <c r="U289" s="203"/>
      <c r="V289" s="203"/>
      <c r="W289" s="116"/>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94"/>
      <c r="AW289" s="89"/>
    </row>
    <row r="290" spans="1:49" s="5" customFormat="1" x14ac:dyDescent="0.25">
      <c r="A290" s="4"/>
      <c r="B290" s="4"/>
      <c r="C290" s="4"/>
      <c r="D290" s="4"/>
      <c r="E290" s="197" t="str">
        <f>E271</f>
        <v>Объект-3</v>
      </c>
      <c r="F290" s="4"/>
      <c r="G290" s="198" t="str">
        <f>G271</f>
        <v>Заказчик-3</v>
      </c>
      <c r="H290" s="4"/>
      <c r="I290" s="198" t="str">
        <f>I286</f>
        <v>Поставщик-2</v>
      </c>
      <c r="J290" s="4"/>
      <c r="K290" s="198" t="str">
        <f>K286</f>
        <v>Поставщик-2-Материал-2</v>
      </c>
      <c r="L290" s="4"/>
      <c r="M290" s="208" t="str">
        <f>KPI!$E$32</f>
        <v>закупка материалов</v>
      </c>
      <c r="N290" s="259" t="str">
        <f>структура!$AL$15</f>
        <v>НДС(-)</v>
      </c>
      <c r="O290" s="209"/>
      <c r="P290" s="210" t="str">
        <f>IF(M290="","",INDEX(KPI!$H:$H,SUMIFS(KPI!$C:$C,KPI!$E:$E,M290)))</f>
        <v>тыс.руб.</v>
      </c>
      <c r="Q290" s="209"/>
      <c r="R290" s="123">
        <f>SUMIFS($W290:$AV290,$W$2:$AV$2,R$2)</f>
        <v>0</v>
      </c>
      <c r="S290" s="209"/>
      <c r="T290" s="123">
        <f>SUMIFS($W290:$AV290,$W$2:$AV$2,T$2)</f>
        <v>0</v>
      </c>
      <c r="U290" s="209"/>
      <c r="V290" s="209"/>
      <c r="W290" s="49"/>
      <c r="X290" s="207">
        <f t="shared" ref="X290:AU290" si="368">IF(X$7="",0,IF(X$1=1,SUMIFS(288:288,$1:$1,"&gt;="&amp;1,$1:$1,"&lt;="&amp;INT($P289))+($P289-INT($P289))*SUMIFS(288:288,$1:$1,INT($P289)+1),0)+($P289-INT($P289))*SUMIFS(288:288,$1:$1,X$1+INT($P289)+1)+(INT($P289)+1-$P289)*SUMIFS(288:288,$1:$1,X$1+INT($P289)))</f>
        <v>0</v>
      </c>
      <c r="Y290" s="207">
        <f t="shared" si="368"/>
        <v>0</v>
      </c>
      <c r="Z290" s="207">
        <f t="shared" si="368"/>
        <v>0</v>
      </c>
      <c r="AA290" s="207">
        <f t="shared" si="368"/>
        <v>0</v>
      </c>
      <c r="AB290" s="207">
        <f t="shared" si="368"/>
        <v>0</v>
      </c>
      <c r="AC290" s="207">
        <f t="shared" si="368"/>
        <v>0</v>
      </c>
      <c r="AD290" s="207">
        <f t="shared" si="368"/>
        <v>0</v>
      </c>
      <c r="AE290" s="207">
        <f t="shared" si="368"/>
        <v>0</v>
      </c>
      <c r="AF290" s="207">
        <f t="shared" si="368"/>
        <v>0</v>
      </c>
      <c r="AG290" s="207">
        <f t="shared" si="368"/>
        <v>0</v>
      </c>
      <c r="AH290" s="207">
        <f t="shared" si="368"/>
        <v>0</v>
      </c>
      <c r="AI290" s="207">
        <f t="shared" si="368"/>
        <v>0</v>
      </c>
      <c r="AJ290" s="207">
        <f t="shared" si="368"/>
        <v>0</v>
      </c>
      <c r="AK290" s="207">
        <f t="shared" si="368"/>
        <v>0</v>
      </c>
      <c r="AL290" s="207">
        <f t="shared" si="368"/>
        <v>0</v>
      </c>
      <c r="AM290" s="207">
        <f t="shared" si="368"/>
        <v>0</v>
      </c>
      <c r="AN290" s="207">
        <f t="shared" si="368"/>
        <v>0</v>
      </c>
      <c r="AO290" s="207">
        <f t="shared" si="368"/>
        <v>0</v>
      </c>
      <c r="AP290" s="207">
        <f t="shared" si="368"/>
        <v>0</v>
      </c>
      <c r="AQ290" s="207">
        <f t="shared" si="368"/>
        <v>0</v>
      </c>
      <c r="AR290" s="207">
        <f t="shared" si="368"/>
        <v>0</v>
      </c>
      <c r="AS290" s="207">
        <f t="shared" si="368"/>
        <v>0</v>
      </c>
      <c r="AT290" s="207">
        <f t="shared" si="368"/>
        <v>0</v>
      </c>
      <c r="AU290" s="207">
        <f t="shared" si="368"/>
        <v>0</v>
      </c>
      <c r="AV290" s="43"/>
      <c r="AW290" s="4"/>
    </row>
    <row r="291" spans="1:49" s="95" customFormat="1" x14ac:dyDescent="0.25">
      <c r="A291" s="89"/>
      <c r="B291" s="89"/>
      <c r="C291" s="89"/>
      <c r="D291" s="89"/>
      <c r="E291" s="194" t="str">
        <f>E271</f>
        <v>Объект-3</v>
      </c>
      <c r="F291" s="89"/>
      <c r="G291" s="195" t="str">
        <f>G271</f>
        <v>Заказчик-3</v>
      </c>
      <c r="H291" s="89"/>
      <c r="I291" s="195" t="str">
        <f>I286</f>
        <v>Поставщик-2</v>
      </c>
      <c r="J291" s="89"/>
      <c r="K291" s="195" t="str">
        <f>K286</f>
        <v>Поставщик-2-Материал-2</v>
      </c>
      <c r="L291" s="89"/>
      <c r="M291" s="221" t="str">
        <f>KPI!$E$44</f>
        <v>отток ДС на авансы поставщикам за материалы</v>
      </c>
      <c r="N291" s="259"/>
      <c r="O291" s="203"/>
      <c r="P291" s="222" t="str">
        <f>IF(M291="","",INDEX(KPI!$H:$H,SUMIFS(KPI!$C:$C,KPI!$E:$E,M291)))</f>
        <v>тыс.руб.</v>
      </c>
      <c r="Q291" s="203"/>
      <c r="R291" s="223">
        <f>SUMIFS($W291:$AV291,$W$2:$AV$2,R$2)</f>
        <v>0</v>
      </c>
      <c r="S291" s="203"/>
      <c r="T291" s="223">
        <f>SUMIFS($W291:$AV291,$W$2:$AV$2,T$2)</f>
        <v>0</v>
      </c>
      <c r="U291" s="203"/>
      <c r="V291" s="203"/>
      <c r="W291" s="116"/>
      <c r="X291" s="225">
        <f>IF(X$7="",0,IF(X$1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X$1+INT(SUMIFS(структура!$AA:$AA,структура!$W:$W,$I291))+1)+(INT(SUMIFS(структура!$AA:$AA,структура!$W:$W,$I291))+1-SUMIFS(структура!$AA:$AA,структура!$W:$W,$I291))*SUMIFS(структура!$Z:$Z,структура!$W:$W,$I291)*SUMIFS(290:290,$1:$1,X$1+INT(SUMIFS(структура!$AA:$AA,структура!$W:$W,$I291))))</f>
        <v>0</v>
      </c>
      <c r="Y291" s="225">
        <f>IF(Y$7="",0,IF(Y$1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Y$1+INT(SUMIFS(структура!$AA:$AA,структура!$W:$W,$I291))+1)+(INT(SUMIFS(структура!$AA:$AA,структура!$W:$W,$I291))+1-SUMIFS(структура!$AA:$AA,структура!$W:$W,$I291))*SUMIFS(структура!$Z:$Z,структура!$W:$W,$I291)*SUMIFS(290:290,$1:$1,Y$1+INT(SUMIFS(структура!$AA:$AA,структура!$W:$W,$I291))))</f>
        <v>0</v>
      </c>
      <c r="Z291" s="225">
        <f>IF(Z$7="",0,IF(Z$1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Z$1+INT(SUMIFS(структура!$AA:$AA,структура!$W:$W,$I291))+1)+(INT(SUMIFS(структура!$AA:$AA,структура!$W:$W,$I291))+1-SUMIFS(структура!$AA:$AA,структура!$W:$W,$I291))*SUMIFS(структура!$Z:$Z,структура!$W:$W,$I291)*SUMIFS(290:290,$1:$1,Z$1+INT(SUMIFS(структура!$AA:$AA,структура!$W:$W,$I291))))</f>
        <v>0</v>
      </c>
      <c r="AA291" s="225">
        <f>IF(AA$7="",0,IF(AA$1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A$1+INT(SUMIFS(структура!$AA:$AA,структура!$W:$W,$I291))+1)+(INT(SUMIFS(структура!$AA:$AA,структура!$W:$W,$I291))+1-SUMIFS(структура!$AA:$AA,структура!$W:$W,$I291))*SUMIFS(структура!$Z:$Z,структура!$W:$W,$I291)*SUMIFS(290:290,$1:$1,AA$1+INT(SUMIFS(структура!$AA:$AA,структура!$W:$W,$I291))))</f>
        <v>0</v>
      </c>
      <c r="AB291" s="225">
        <f>IF(AB$7="",0,IF(AB$1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B$1+INT(SUMIFS(структура!$AA:$AA,структура!$W:$W,$I291))+1)+(INT(SUMIFS(структура!$AA:$AA,структура!$W:$W,$I291))+1-SUMIFS(структура!$AA:$AA,структура!$W:$W,$I291))*SUMIFS(структура!$Z:$Z,структура!$W:$W,$I291)*SUMIFS(290:290,$1:$1,AB$1+INT(SUMIFS(структура!$AA:$AA,структура!$W:$W,$I291))))</f>
        <v>0</v>
      </c>
      <c r="AC291" s="225">
        <f>IF(AC$7="",0,IF(AC$1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C$1+INT(SUMIFS(структура!$AA:$AA,структура!$W:$W,$I291))+1)+(INT(SUMIFS(структура!$AA:$AA,структура!$W:$W,$I291))+1-SUMIFS(структура!$AA:$AA,структура!$W:$W,$I291))*SUMIFS(структура!$Z:$Z,структура!$W:$W,$I291)*SUMIFS(290:290,$1:$1,AC$1+INT(SUMIFS(структура!$AA:$AA,структура!$W:$W,$I291))))</f>
        <v>0</v>
      </c>
      <c r="AD291" s="225">
        <f>IF(AD$7="",0,IF(AD$1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D$1+INT(SUMIFS(структура!$AA:$AA,структура!$W:$W,$I291))+1)+(INT(SUMIFS(структура!$AA:$AA,структура!$W:$W,$I291))+1-SUMIFS(структура!$AA:$AA,структура!$W:$W,$I291))*SUMIFS(структура!$Z:$Z,структура!$W:$W,$I291)*SUMIFS(290:290,$1:$1,AD$1+INT(SUMIFS(структура!$AA:$AA,структура!$W:$W,$I291))))</f>
        <v>0</v>
      </c>
      <c r="AE291" s="225">
        <f>IF(AE$7="",0,IF(AE$1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E$1+INT(SUMIFS(структура!$AA:$AA,структура!$W:$W,$I291))+1)+(INT(SUMIFS(структура!$AA:$AA,структура!$W:$W,$I291))+1-SUMIFS(структура!$AA:$AA,структура!$W:$W,$I291))*SUMIFS(структура!$Z:$Z,структура!$W:$W,$I291)*SUMIFS(290:290,$1:$1,AE$1+INT(SUMIFS(структура!$AA:$AA,структура!$W:$W,$I291))))</f>
        <v>0</v>
      </c>
      <c r="AF291" s="225">
        <f>IF(AF$7="",0,IF(AF$1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F$1+INT(SUMIFS(структура!$AA:$AA,структура!$W:$W,$I291))+1)+(INT(SUMIFS(структура!$AA:$AA,структура!$W:$W,$I291))+1-SUMIFS(структура!$AA:$AA,структура!$W:$W,$I291))*SUMIFS(структура!$Z:$Z,структура!$W:$W,$I291)*SUMIFS(290:290,$1:$1,AF$1+INT(SUMIFS(структура!$AA:$AA,структура!$W:$W,$I291))))</f>
        <v>0</v>
      </c>
      <c r="AG291" s="225">
        <f>IF(AG$7="",0,IF(AG$1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G$1+INT(SUMIFS(структура!$AA:$AA,структура!$W:$W,$I291))+1)+(INT(SUMIFS(структура!$AA:$AA,структура!$W:$W,$I291))+1-SUMIFS(структура!$AA:$AA,структура!$W:$W,$I291))*SUMIFS(структура!$Z:$Z,структура!$W:$W,$I291)*SUMIFS(290:290,$1:$1,AG$1+INT(SUMIFS(структура!$AA:$AA,структура!$W:$W,$I291))))</f>
        <v>0</v>
      </c>
      <c r="AH291" s="225">
        <f>IF(AH$7="",0,IF(AH$1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H$1+INT(SUMIFS(структура!$AA:$AA,структура!$W:$W,$I291))+1)+(INT(SUMIFS(структура!$AA:$AA,структура!$W:$W,$I291))+1-SUMIFS(структура!$AA:$AA,структура!$W:$W,$I291))*SUMIFS(структура!$Z:$Z,структура!$W:$W,$I291)*SUMIFS(290:290,$1:$1,AH$1+INT(SUMIFS(структура!$AA:$AA,структура!$W:$W,$I291))))</f>
        <v>0</v>
      </c>
      <c r="AI291" s="225">
        <f>IF(AI$7="",0,IF(AI$1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I$1+INT(SUMIFS(структура!$AA:$AA,структура!$W:$W,$I291))+1)+(INT(SUMIFS(структура!$AA:$AA,структура!$W:$W,$I291))+1-SUMIFS(структура!$AA:$AA,структура!$W:$W,$I291))*SUMIFS(структура!$Z:$Z,структура!$W:$W,$I291)*SUMIFS(290:290,$1:$1,AI$1+INT(SUMIFS(структура!$AA:$AA,структура!$W:$W,$I291))))</f>
        <v>0</v>
      </c>
      <c r="AJ291" s="225">
        <f>IF(AJ$7="",0,IF(AJ$1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J$1+INT(SUMIFS(структура!$AA:$AA,структура!$W:$W,$I291))+1)+(INT(SUMIFS(структура!$AA:$AA,структура!$W:$W,$I291))+1-SUMIFS(структура!$AA:$AA,структура!$W:$W,$I291))*SUMIFS(структура!$Z:$Z,структура!$W:$W,$I291)*SUMIFS(290:290,$1:$1,AJ$1+INT(SUMIFS(структура!$AA:$AA,структура!$W:$W,$I291))))</f>
        <v>0</v>
      </c>
      <c r="AK291" s="225">
        <f>IF(AK$7="",0,IF(AK$1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K$1+INT(SUMIFS(структура!$AA:$AA,структура!$W:$W,$I291))+1)+(INT(SUMIFS(структура!$AA:$AA,структура!$W:$W,$I291))+1-SUMIFS(структура!$AA:$AA,структура!$W:$W,$I291))*SUMIFS(структура!$Z:$Z,структура!$W:$W,$I291)*SUMIFS(290:290,$1:$1,AK$1+INT(SUMIFS(структура!$AA:$AA,структура!$W:$W,$I291))))</f>
        <v>0</v>
      </c>
      <c r="AL291" s="225">
        <f>IF(AL$7="",0,IF(AL$1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L$1+INT(SUMIFS(структура!$AA:$AA,структура!$W:$W,$I291))+1)+(INT(SUMIFS(структура!$AA:$AA,структура!$W:$W,$I291))+1-SUMIFS(структура!$AA:$AA,структура!$W:$W,$I291))*SUMIFS(структура!$Z:$Z,структура!$W:$W,$I291)*SUMIFS(290:290,$1:$1,AL$1+INT(SUMIFS(структура!$AA:$AA,структура!$W:$W,$I291))))</f>
        <v>0</v>
      </c>
      <c r="AM291" s="225">
        <f>IF(AM$7="",0,IF(AM$1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M$1+INT(SUMIFS(структура!$AA:$AA,структура!$W:$W,$I291))+1)+(INT(SUMIFS(структура!$AA:$AA,структура!$W:$W,$I291))+1-SUMIFS(структура!$AA:$AA,структура!$W:$W,$I291))*SUMIFS(структура!$Z:$Z,структура!$W:$W,$I291)*SUMIFS(290:290,$1:$1,AM$1+INT(SUMIFS(структура!$AA:$AA,структура!$W:$W,$I291))))</f>
        <v>0</v>
      </c>
      <c r="AN291" s="225">
        <f>IF(AN$7="",0,IF(AN$1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N$1+INT(SUMIFS(структура!$AA:$AA,структура!$W:$W,$I291))+1)+(INT(SUMIFS(структура!$AA:$AA,структура!$W:$W,$I291))+1-SUMIFS(структура!$AA:$AA,структура!$W:$W,$I291))*SUMIFS(структура!$Z:$Z,структура!$W:$W,$I291)*SUMIFS(290:290,$1:$1,AN$1+INT(SUMIFS(структура!$AA:$AA,структура!$W:$W,$I291))))</f>
        <v>0</v>
      </c>
      <c r="AO291" s="225">
        <f>IF(AO$7="",0,IF(AO$1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O$1+INT(SUMIFS(структура!$AA:$AA,структура!$W:$W,$I291))+1)+(INT(SUMIFS(структура!$AA:$AA,структура!$W:$W,$I291))+1-SUMIFS(структура!$AA:$AA,структура!$W:$W,$I291))*SUMIFS(структура!$Z:$Z,структура!$W:$W,$I291)*SUMIFS(290:290,$1:$1,AO$1+INT(SUMIFS(структура!$AA:$AA,структура!$W:$W,$I291))))</f>
        <v>0</v>
      </c>
      <c r="AP291" s="225">
        <f>IF(AP$7="",0,IF(AP$1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P$1+INT(SUMIFS(структура!$AA:$AA,структура!$W:$W,$I291))+1)+(INT(SUMIFS(структура!$AA:$AA,структура!$W:$W,$I291))+1-SUMIFS(структура!$AA:$AA,структура!$W:$W,$I291))*SUMIFS(структура!$Z:$Z,структура!$W:$W,$I291)*SUMIFS(290:290,$1:$1,AP$1+INT(SUMIFS(структура!$AA:$AA,структура!$W:$W,$I291))))</f>
        <v>0</v>
      </c>
      <c r="AQ291" s="225">
        <f>IF(AQ$7="",0,IF(AQ$1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Q$1+INT(SUMIFS(структура!$AA:$AA,структура!$W:$W,$I291))+1)+(INT(SUMIFS(структура!$AA:$AA,структура!$W:$W,$I291))+1-SUMIFS(структура!$AA:$AA,структура!$W:$W,$I291))*SUMIFS(структура!$Z:$Z,структура!$W:$W,$I291)*SUMIFS(290:290,$1:$1,AQ$1+INT(SUMIFS(структура!$AA:$AA,структура!$W:$W,$I291))))</f>
        <v>0</v>
      </c>
      <c r="AR291" s="225">
        <f>IF(AR$7="",0,IF(AR$1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R$1+INT(SUMIFS(структура!$AA:$AA,структура!$W:$W,$I291))+1)+(INT(SUMIFS(структура!$AA:$AA,структура!$W:$W,$I291))+1-SUMIFS(структура!$AA:$AA,структура!$W:$W,$I291))*SUMIFS(структура!$Z:$Z,структура!$W:$W,$I291)*SUMIFS(290:290,$1:$1,AR$1+INT(SUMIFS(структура!$AA:$AA,структура!$W:$W,$I291))))</f>
        <v>0</v>
      </c>
      <c r="AS291" s="225">
        <f>IF(AS$7="",0,IF(AS$1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S$1+INT(SUMIFS(структура!$AA:$AA,структура!$W:$W,$I291))+1)+(INT(SUMIFS(структура!$AA:$AA,структура!$W:$W,$I291))+1-SUMIFS(структура!$AA:$AA,структура!$W:$W,$I291))*SUMIFS(структура!$Z:$Z,структура!$W:$W,$I291)*SUMIFS(290:290,$1:$1,AS$1+INT(SUMIFS(структура!$AA:$AA,структура!$W:$W,$I291))))</f>
        <v>0</v>
      </c>
      <c r="AT291" s="225">
        <f>IF(AT$7="",0,IF(AT$1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T$1+INT(SUMIFS(структура!$AA:$AA,структура!$W:$W,$I291))+1)+(INT(SUMIFS(структура!$AA:$AA,структура!$W:$W,$I291))+1-SUMIFS(структура!$AA:$AA,структура!$W:$W,$I291))*SUMIFS(структура!$Z:$Z,структура!$W:$W,$I291)*SUMIFS(290:290,$1:$1,AT$1+INT(SUMIFS(структура!$AA:$AA,структура!$W:$W,$I291))))</f>
        <v>0</v>
      </c>
      <c r="AU291" s="225">
        <f>IF(AU$7="",0,IF(AU$1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U$1+INT(SUMIFS(структура!$AA:$AA,структура!$W:$W,$I291))+1)+(INT(SUMIFS(структура!$AA:$AA,структура!$W:$W,$I291))+1-SUMIFS(структура!$AA:$AA,структура!$W:$W,$I291))*SUMIFS(структура!$Z:$Z,структура!$W:$W,$I291)*SUMIFS(290:290,$1:$1,AU$1+INT(SUMIFS(структура!$AA:$AA,структура!$W:$W,$I291))))</f>
        <v>0</v>
      </c>
      <c r="AV291" s="94"/>
      <c r="AW291" s="89"/>
    </row>
    <row r="292" spans="1:49" s="95" customFormat="1" x14ac:dyDescent="0.25">
      <c r="A292" s="89"/>
      <c r="B292" s="89"/>
      <c r="C292" s="89"/>
      <c r="D292" s="89"/>
      <c r="E292" s="194" t="str">
        <f>E271</f>
        <v>Объект-3</v>
      </c>
      <c r="F292" s="89"/>
      <c r="G292" s="195" t="str">
        <f>G271</f>
        <v>Заказчик-3</v>
      </c>
      <c r="H292" s="89"/>
      <c r="I292" s="195" t="str">
        <f>I286</f>
        <v>Поставщик-2</v>
      </c>
      <c r="J292" s="89"/>
      <c r="K292" s="195" t="str">
        <f>K286</f>
        <v>Поставщик-2-Материал-2</v>
      </c>
      <c r="L292" s="89"/>
      <c r="M292" s="185" t="str">
        <f>KPI!$E$48</f>
        <v>отток ДС на расчет с поставщ-ми за материалы</v>
      </c>
      <c r="N292" s="259"/>
      <c r="O292" s="203"/>
      <c r="P292" s="190" t="str">
        <f>IF(M292="","",INDEX(KPI!$H:$H,SUMIFS(KPI!$C:$C,KPI!$E:$E,M292)))</f>
        <v>тыс.руб.</v>
      </c>
      <c r="Q292" s="203"/>
      <c r="R292" s="224">
        <f>SUMIFS($W292:$AV292,$W$2:$AV$2,R$2)</f>
        <v>0</v>
      </c>
      <c r="S292" s="203"/>
      <c r="T292" s="224">
        <f>SUMIFS($W292:$AV292,$W$2:$AV$2,T$2)</f>
        <v>0</v>
      </c>
      <c r="U292" s="203"/>
      <c r="V292" s="203"/>
      <c r="W292" s="116"/>
      <c r="X292" s="226">
        <f>IF(X$7="",0,IF(X$1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X$1+INT(-SUMIFS(структура!$AC:$AC,структура!$W:$W,$I292))+1)+(INT(-SUMIFS(структура!$AC:$AC,структура!$W:$W,$I292))+1+SUMIFS(структура!$AC:$AC,структура!$W:$W,$I292))*SUMIFS(структура!$AB:$AB,структура!$W:$W,$I292)*SUMIFS(290:290,$1:$1,X$1+INT(-SUMIFS(структура!$AC:$AC,структура!$W:$W,$I292))))</f>
        <v>0</v>
      </c>
      <c r="Y292" s="226">
        <f>IF(Y$7="",0,IF(Y$1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Y$1+INT(-SUMIFS(структура!$AC:$AC,структура!$W:$W,$I292))+1)+(INT(-SUMIFS(структура!$AC:$AC,структура!$W:$W,$I292))+1+SUMIFS(структура!$AC:$AC,структура!$W:$W,$I292))*SUMIFS(структура!$AB:$AB,структура!$W:$W,$I292)*SUMIFS(290:290,$1:$1,Y$1+INT(-SUMIFS(структура!$AC:$AC,структура!$W:$W,$I292))))</f>
        <v>0</v>
      </c>
      <c r="Z292" s="226">
        <f>IF(Z$7="",0,IF(Z$1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Z$1+INT(-SUMIFS(структура!$AC:$AC,структура!$W:$W,$I292))+1)+(INT(-SUMIFS(структура!$AC:$AC,структура!$W:$W,$I292))+1+SUMIFS(структура!$AC:$AC,структура!$W:$W,$I292))*SUMIFS(структура!$AB:$AB,структура!$W:$W,$I292)*SUMIFS(290:290,$1:$1,Z$1+INT(-SUMIFS(структура!$AC:$AC,структура!$W:$W,$I292))))</f>
        <v>0</v>
      </c>
      <c r="AA292" s="226">
        <f>IF(AA$7="",0,IF(AA$1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A$1+INT(-SUMIFS(структура!$AC:$AC,структура!$W:$W,$I292))+1)+(INT(-SUMIFS(структура!$AC:$AC,структура!$W:$W,$I292))+1+SUMIFS(структура!$AC:$AC,структура!$W:$W,$I292))*SUMIFS(структура!$AB:$AB,структура!$W:$W,$I292)*SUMIFS(290:290,$1:$1,AA$1+INT(-SUMIFS(структура!$AC:$AC,структура!$W:$W,$I292))))</f>
        <v>0</v>
      </c>
      <c r="AB292" s="226">
        <f>IF(AB$7="",0,IF(AB$1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B$1+INT(-SUMIFS(структура!$AC:$AC,структура!$W:$W,$I292))+1)+(INT(-SUMIFS(структура!$AC:$AC,структура!$W:$W,$I292))+1+SUMIFS(структура!$AC:$AC,структура!$W:$W,$I292))*SUMIFS(структура!$AB:$AB,структура!$W:$W,$I292)*SUMIFS(290:290,$1:$1,AB$1+INT(-SUMIFS(структура!$AC:$AC,структура!$W:$W,$I292))))</f>
        <v>0</v>
      </c>
      <c r="AC292" s="226">
        <f>IF(AC$7="",0,IF(AC$1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C$1+INT(-SUMIFS(структура!$AC:$AC,структура!$W:$W,$I292))+1)+(INT(-SUMIFS(структура!$AC:$AC,структура!$W:$W,$I292))+1+SUMIFS(структура!$AC:$AC,структура!$W:$W,$I292))*SUMIFS(структура!$AB:$AB,структура!$W:$W,$I292)*SUMIFS(290:290,$1:$1,AC$1+INT(-SUMIFS(структура!$AC:$AC,структура!$W:$W,$I292))))</f>
        <v>0</v>
      </c>
      <c r="AD292" s="226">
        <f>IF(AD$7="",0,IF(AD$1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D$1+INT(-SUMIFS(структура!$AC:$AC,структура!$W:$W,$I292))+1)+(INT(-SUMIFS(структура!$AC:$AC,структура!$W:$W,$I292))+1+SUMIFS(структура!$AC:$AC,структура!$W:$W,$I292))*SUMIFS(структура!$AB:$AB,структура!$W:$W,$I292)*SUMIFS(290:290,$1:$1,AD$1+INT(-SUMIFS(структура!$AC:$AC,структура!$W:$W,$I292))))</f>
        <v>0</v>
      </c>
      <c r="AE292" s="226">
        <f>IF(AE$7="",0,IF(AE$1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E$1+INT(-SUMIFS(структура!$AC:$AC,структура!$W:$W,$I292))+1)+(INT(-SUMIFS(структура!$AC:$AC,структура!$W:$W,$I292))+1+SUMIFS(структура!$AC:$AC,структура!$W:$W,$I292))*SUMIFS(структура!$AB:$AB,структура!$W:$W,$I292)*SUMIFS(290:290,$1:$1,AE$1+INT(-SUMIFS(структура!$AC:$AC,структура!$W:$W,$I292))))</f>
        <v>0</v>
      </c>
      <c r="AF292" s="226">
        <f>IF(AF$7="",0,IF(AF$1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F$1+INT(-SUMIFS(структура!$AC:$AC,структура!$W:$W,$I292))+1)+(INT(-SUMIFS(структура!$AC:$AC,структура!$W:$W,$I292))+1+SUMIFS(структура!$AC:$AC,структура!$W:$W,$I292))*SUMIFS(структура!$AB:$AB,структура!$W:$W,$I292)*SUMIFS(290:290,$1:$1,AF$1+INT(-SUMIFS(структура!$AC:$AC,структура!$W:$W,$I292))))</f>
        <v>0</v>
      </c>
      <c r="AG292" s="226">
        <f>IF(AG$7="",0,IF(AG$1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G$1+INT(-SUMIFS(структура!$AC:$AC,структура!$W:$W,$I292))+1)+(INT(-SUMIFS(структура!$AC:$AC,структура!$W:$W,$I292))+1+SUMIFS(структура!$AC:$AC,структура!$W:$W,$I292))*SUMIFS(структура!$AB:$AB,структура!$W:$W,$I292)*SUMIFS(290:290,$1:$1,AG$1+INT(-SUMIFS(структура!$AC:$AC,структура!$W:$W,$I292))))</f>
        <v>0</v>
      </c>
      <c r="AH292" s="226">
        <f>IF(AH$7="",0,IF(AH$1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H$1+INT(-SUMIFS(структура!$AC:$AC,структура!$W:$W,$I292))+1)+(INT(-SUMIFS(структура!$AC:$AC,структура!$W:$W,$I292))+1+SUMIFS(структура!$AC:$AC,структура!$W:$W,$I292))*SUMIFS(структура!$AB:$AB,структура!$W:$W,$I292)*SUMIFS(290:290,$1:$1,AH$1+INT(-SUMIFS(структура!$AC:$AC,структура!$W:$W,$I292))))</f>
        <v>0</v>
      </c>
      <c r="AI292" s="226">
        <f>IF(AI$7="",0,IF(AI$1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I$1+INT(-SUMIFS(структура!$AC:$AC,структура!$W:$W,$I292))+1)+(INT(-SUMIFS(структура!$AC:$AC,структура!$W:$W,$I292))+1+SUMIFS(структура!$AC:$AC,структура!$W:$W,$I292))*SUMIFS(структура!$AB:$AB,структура!$W:$W,$I292)*SUMIFS(290:290,$1:$1,AI$1+INT(-SUMIFS(структура!$AC:$AC,структура!$W:$W,$I292))))</f>
        <v>0</v>
      </c>
      <c r="AJ292" s="226">
        <f>IF(AJ$7="",0,IF(AJ$1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J$1+INT(-SUMIFS(структура!$AC:$AC,структура!$W:$W,$I292))+1)+(INT(-SUMIFS(структура!$AC:$AC,структура!$W:$W,$I292))+1+SUMIFS(структура!$AC:$AC,структура!$W:$W,$I292))*SUMIFS(структура!$AB:$AB,структура!$W:$W,$I292)*SUMIFS(290:290,$1:$1,AJ$1+INT(-SUMIFS(структура!$AC:$AC,структура!$W:$W,$I292))))</f>
        <v>0</v>
      </c>
      <c r="AK292" s="226">
        <f>IF(AK$7="",0,IF(AK$1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K$1+INT(-SUMIFS(структура!$AC:$AC,структура!$W:$W,$I292))+1)+(INT(-SUMIFS(структура!$AC:$AC,структура!$W:$W,$I292))+1+SUMIFS(структура!$AC:$AC,структура!$W:$W,$I292))*SUMIFS(структура!$AB:$AB,структура!$W:$W,$I292)*SUMIFS(290:290,$1:$1,AK$1+INT(-SUMIFS(структура!$AC:$AC,структура!$W:$W,$I292))))</f>
        <v>0</v>
      </c>
      <c r="AL292" s="226">
        <f>IF(AL$7="",0,IF(AL$1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L$1+INT(-SUMIFS(структура!$AC:$AC,структура!$W:$W,$I292))+1)+(INT(-SUMIFS(структура!$AC:$AC,структура!$W:$W,$I292))+1+SUMIFS(структура!$AC:$AC,структура!$W:$W,$I292))*SUMIFS(структура!$AB:$AB,структура!$W:$W,$I292)*SUMIFS(290:290,$1:$1,AL$1+INT(-SUMIFS(структура!$AC:$AC,структура!$W:$W,$I292))))</f>
        <v>0</v>
      </c>
      <c r="AM292" s="226">
        <f>IF(AM$7="",0,IF(AM$1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M$1+INT(-SUMIFS(структура!$AC:$AC,структура!$W:$W,$I292))+1)+(INT(-SUMIFS(структура!$AC:$AC,структура!$W:$W,$I292))+1+SUMIFS(структура!$AC:$AC,структура!$W:$W,$I292))*SUMIFS(структура!$AB:$AB,структура!$W:$W,$I292)*SUMIFS(290:290,$1:$1,AM$1+INT(-SUMIFS(структура!$AC:$AC,структура!$W:$W,$I292))))</f>
        <v>0</v>
      </c>
      <c r="AN292" s="226">
        <f>IF(AN$7="",0,IF(AN$1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N$1+INT(-SUMIFS(структура!$AC:$AC,структура!$W:$W,$I292))+1)+(INT(-SUMIFS(структура!$AC:$AC,структура!$W:$W,$I292))+1+SUMIFS(структура!$AC:$AC,структура!$W:$W,$I292))*SUMIFS(структура!$AB:$AB,структура!$W:$W,$I292)*SUMIFS(290:290,$1:$1,AN$1+INT(-SUMIFS(структура!$AC:$AC,структура!$W:$W,$I292))))</f>
        <v>0</v>
      </c>
      <c r="AO292" s="226">
        <f>IF(AO$7="",0,IF(AO$1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O$1+INT(-SUMIFS(структура!$AC:$AC,структура!$W:$W,$I292))+1)+(INT(-SUMIFS(структура!$AC:$AC,структура!$W:$W,$I292))+1+SUMIFS(структура!$AC:$AC,структура!$W:$W,$I292))*SUMIFS(структура!$AB:$AB,структура!$W:$W,$I292)*SUMIFS(290:290,$1:$1,AO$1+INT(-SUMIFS(структура!$AC:$AC,структура!$W:$W,$I292))))</f>
        <v>0</v>
      </c>
      <c r="AP292" s="226">
        <f>IF(AP$7="",0,IF(AP$1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P$1+INT(-SUMIFS(структура!$AC:$AC,структура!$W:$W,$I292))+1)+(INT(-SUMIFS(структура!$AC:$AC,структура!$W:$W,$I292))+1+SUMIFS(структура!$AC:$AC,структура!$W:$W,$I292))*SUMIFS(структура!$AB:$AB,структура!$W:$W,$I292)*SUMIFS(290:290,$1:$1,AP$1+INT(-SUMIFS(структура!$AC:$AC,структура!$W:$W,$I292))))</f>
        <v>0</v>
      </c>
      <c r="AQ292" s="226">
        <f>IF(AQ$7="",0,IF(AQ$1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Q$1+INT(-SUMIFS(структура!$AC:$AC,структура!$W:$W,$I292))+1)+(INT(-SUMIFS(структура!$AC:$AC,структура!$W:$W,$I292))+1+SUMIFS(структура!$AC:$AC,структура!$W:$W,$I292))*SUMIFS(структура!$AB:$AB,структура!$W:$W,$I292)*SUMIFS(290:290,$1:$1,AQ$1+INT(-SUMIFS(структура!$AC:$AC,структура!$W:$W,$I292))))</f>
        <v>0</v>
      </c>
      <c r="AR292" s="226">
        <f>IF(AR$7="",0,IF(AR$1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R$1+INT(-SUMIFS(структура!$AC:$AC,структура!$W:$W,$I292))+1)+(INT(-SUMIFS(структура!$AC:$AC,структура!$W:$W,$I292))+1+SUMIFS(структура!$AC:$AC,структура!$W:$W,$I292))*SUMIFS(структура!$AB:$AB,структура!$W:$W,$I292)*SUMIFS(290:290,$1:$1,AR$1+INT(-SUMIFS(структура!$AC:$AC,структура!$W:$W,$I292))))</f>
        <v>0</v>
      </c>
      <c r="AS292" s="226">
        <f>IF(AS$7="",0,IF(AS$1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S$1+INT(-SUMIFS(структура!$AC:$AC,структура!$W:$W,$I292))+1)+(INT(-SUMIFS(структура!$AC:$AC,структура!$W:$W,$I292))+1+SUMIFS(структура!$AC:$AC,структура!$W:$W,$I292))*SUMIFS(структура!$AB:$AB,структура!$W:$W,$I292)*SUMIFS(290:290,$1:$1,AS$1+INT(-SUMIFS(структура!$AC:$AC,структура!$W:$W,$I292))))</f>
        <v>0</v>
      </c>
      <c r="AT292" s="226">
        <f>IF(AT$7="",0,IF(AT$1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T$1+INT(-SUMIFS(структура!$AC:$AC,структура!$W:$W,$I292))+1)+(INT(-SUMIFS(структура!$AC:$AC,структура!$W:$W,$I292))+1+SUMIFS(структура!$AC:$AC,структура!$W:$W,$I292))*SUMIFS(структура!$AB:$AB,структура!$W:$W,$I292)*SUMIFS(290:290,$1:$1,AT$1+INT(-SUMIFS(структура!$AC:$AC,структура!$W:$W,$I292))))</f>
        <v>0</v>
      </c>
      <c r="AU292" s="226">
        <f>IF(AU$7="",0,IF(AU$1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U$1+INT(-SUMIFS(структура!$AC:$AC,структура!$W:$W,$I292))+1)+(INT(-SUMIFS(структура!$AC:$AC,структура!$W:$W,$I292))+1+SUMIFS(структура!$AC:$AC,структура!$W:$W,$I292))*SUMIFS(структура!$AB:$AB,структура!$W:$W,$I292)*SUMIFS(290:290,$1:$1,AU$1+INT(-SUMIFS(структура!$AC:$AC,структура!$W:$W,$I292))))</f>
        <v>0</v>
      </c>
      <c r="AV292" s="94"/>
      <c r="AW292" s="89"/>
    </row>
    <row r="293" spans="1:49" ht="3.9" customHeight="1" x14ac:dyDescent="0.25">
      <c r="A293" s="3"/>
      <c r="B293" s="3"/>
      <c r="C293" s="3"/>
      <c r="D293" s="3"/>
      <c r="E293" s="179" t="str">
        <f>E271</f>
        <v>Объект-3</v>
      </c>
      <c r="F293" s="3"/>
      <c r="G293" s="178" t="str">
        <f>G271</f>
        <v>Заказчик-3</v>
      </c>
      <c r="H293" s="3"/>
      <c r="I293" s="169" t="str">
        <f>I286</f>
        <v>Поставщик-2</v>
      </c>
      <c r="J293" s="3"/>
      <c r="K293" s="178" t="str">
        <f>K286</f>
        <v>Поставщик-2-Материал-2</v>
      </c>
      <c r="L293" s="3"/>
      <c r="M293" s="8"/>
      <c r="N293" s="258"/>
      <c r="O293" s="3"/>
      <c r="P293" s="191"/>
      <c r="Q293" s="3"/>
      <c r="R293" s="8"/>
      <c r="S293" s="3"/>
      <c r="T293" s="8"/>
      <c r="U293" s="3"/>
      <c r="V293" s="3"/>
      <c r="W293" s="49"/>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41"/>
      <c r="AW293" s="3"/>
    </row>
    <row r="294" spans="1:49" s="95" customFormat="1" x14ac:dyDescent="0.25">
      <c r="A294" s="89"/>
      <c r="B294" s="89"/>
      <c r="C294" s="89"/>
      <c r="D294" s="89"/>
      <c r="E294" s="179" t="str">
        <f>E271</f>
        <v>Объект-3</v>
      </c>
      <c r="F294" s="89"/>
      <c r="G294" s="178" t="str">
        <f>G271</f>
        <v>Заказчик-3</v>
      </c>
      <c r="H294" s="89"/>
      <c r="I294" s="173" t="s">
        <v>297</v>
      </c>
      <c r="J294" s="20" t="s">
        <v>5</v>
      </c>
      <c r="K294" s="173" t="s">
        <v>418</v>
      </c>
      <c r="L294" s="20" t="s">
        <v>5</v>
      </c>
      <c r="M294" s="183" t="str">
        <f>KPI!$E$200</f>
        <v>количество материала</v>
      </c>
      <c r="N294" s="258"/>
      <c r="O294" s="119" t="s">
        <v>1</v>
      </c>
      <c r="P294" s="182" t="s">
        <v>369</v>
      </c>
      <c r="Q294" s="89"/>
      <c r="R294" s="186">
        <f>SUMIFS($W294:$AV294,$W$2:$AV$2,R$2)</f>
        <v>0</v>
      </c>
      <c r="S294" s="89"/>
      <c r="T294" s="186">
        <f>SUMIFS($W294:$AV294,$W$2:$AV$2,T$2)</f>
        <v>0</v>
      </c>
      <c r="U294" s="89"/>
      <c r="V294" s="89"/>
      <c r="W294" s="119" t="s">
        <v>1</v>
      </c>
      <c r="X294" s="182"/>
      <c r="Y294" s="182"/>
      <c r="Z294" s="182"/>
      <c r="AA294" s="182"/>
      <c r="AB294" s="182"/>
      <c r="AC294" s="182"/>
      <c r="AD294" s="182"/>
      <c r="AE294" s="182"/>
      <c r="AF294" s="182"/>
      <c r="AG294" s="182"/>
      <c r="AH294" s="182"/>
      <c r="AI294" s="182"/>
      <c r="AJ294" s="182"/>
      <c r="AK294" s="182"/>
      <c r="AL294" s="182"/>
      <c r="AM294" s="182"/>
      <c r="AN294" s="182"/>
      <c r="AO294" s="182"/>
      <c r="AP294" s="182"/>
      <c r="AQ294" s="182"/>
      <c r="AR294" s="182"/>
      <c r="AS294" s="182"/>
      <c r="AT294" s="182"/>
      <c r="AU294" s="182"/>
      <c r="AV294" s="94"/>
      <c r="AW294" s="89"/>
    </row>
    <row r="295" spans="1:49" s="95" customFormat="1" x14ac:dyDescent="0.25">
      <c r="A295" s="89"/>
      <c r="B295" s="89"/>
      <c r="C295" s="89"/>
      <c r="D295" s="89"/>
      <c r="E295" s="179" t="str">
        <f>E271</f>
        <v>Объект-3</v>
      </c>
      <c r="F295" s="89"/>
      <c r="G295" s="178" t="str">
        <f>G271</f>
        <v>Заказчик-3</v>
      </c>
      <c r="H295" s="89"/>
      <c r="I295" s="181" t="str">
        <f>I294</f>
        <v>Поставщик-9</v>
      </c>
      <c r="J295" s="4"/>
      <c r="K295" s="181" t="str">
        <f>K294</f>
        <v>Поставщик-9-Материал-2</v>
      </c>
      <c r="L295" s="4"/>
      <c r="M295" s="184" t="str">
        <f>KPI!$E$201</f>
        <v>стоимость материала за единицу измерения</v>
      </c>
      <c r="N295" s="258"/>
      <c r="O295" s="89"/>
      <c r="P295" s="189" t="str">
        <f>IF(M295="","",INDEX(KPI!$H:$H,SUMIFS(KPI!$C:$C,KPI!$E:$E,M295)))</f>
        <v>руб.</v>
      </c>
      <c r="Q295" s="89"/>
      <c r="R295" s="187">
        <f>IF(R294=0,0,R296*1000/R294)</f>
        <v>0</v>
      </c>
      <c r="S295" s="89"/>
      <c r="T295" s="187">
        <f>IF(T294=0,0,T296*1000/T294)</f>
        <v>0</v>
      </c>
      <c r="U295" s="89"/>
      <c r="V295" s="89"/>
      <c r="W295" s="119" t="s">
        <v>1</v>
      </c>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94"/>
      <c r="AW295" s="89"/>
    </row>
    <row r="296" spans="1:49" s="5" customFormat="1" x14ac:dyDescent="0.25">
      <c r="A296" s="4"/>
      <c r="B296" s="4"/>
      <c r="C296" s="4"/>
      <c r="D296" s="4"/>
      <c r="E296" s="197" t="str">
        <f>E271</f>
        <v>Объект-3</v>
      </c>
      <c r="F296" s="4"/>
      <c r="G296" s="198" t="str">
        <f>G271</f>
        <v>Заказчик-3</v>
      </c>
      <c r="H296" s="4"/>
      <c r="I296" s="198" t="str">
        <f>I294</f>
        <v>Поставщик-9</v>
      </c>
      <c r="J296" s="4"/>
      <c r="K296" s="198" t="str">
        <f>K294</f>
        <v>Поставщик-9-Материал-2</v>
      </c>
      <c r="L296" s="4"/>
      <c r="M296" s="205" t="str">
        <f>KPI!$E$149</f>
        <v>материалы</v>
      </c>
      <c r="N296" s="258" t="str">
        <f>структура!$AL$29</f>
        <v>с/с</v>
      </c>
      <c r="O296" s="4"/>
      <c r="P296" s="211" t="str">
        <f>IF(M296="","",INDEX(KPI!$H:$H,SUMIFS(KPI!$C:$C,KPI!$E:$E,M296)))</f>
        <v>тыс.руб.</v>
      </c>
      <c r="Q296" s="4"/>
      <c r="R296" s="188">
        <f>SUMIFS($W296:$AV296,$W$2:$AV$2,R$2)</f>
        <v>0</v>
      </c>
      <c r="S296" s="4"/>
      <c r="T296" s="188">
        <f>SUMIFS($W296:$AV296,$W$2:$AV$2,T$2)</f>
        <v>0</v>
      </c>
      <c r="U296" s="4"/>
      <c r="V296" s="4"/>
      <c r="W296" s="49"/>
      <c r="X296" s="207">
        <f>X294*X295/1000</f>
        <v>0</v>
      </c>
      <c r="Y296" s="207">
        <f>Y294*Y295/1000</f>
        <v>0</v>
      </c>
      <c r="Z296" s="207">
        <f t="shared" ref="Z296:AU296" si="369">Z294*Z295/1000</f>
        <v>0</v>
      </c>
      <c r="AA296" s="207">
        <f t="shared" si="369"/>
        <v>0</v>
      </c>
      <c r="AB296" s="207">
        <f t="shared" si="369"/>
        <v>0</v>
      </c>
      <c r="AC296" s="207">
        <f t="shared" si="369"/>
        <v>0</v>
      </c>
      <c r="AD296" s="207">
        <f t="shared" si="369"/>
        <v>0</v>
      </c>
      <c r="AE296" s="207">
        <f t="shared" si="369"/>
        <v>0</v>
      </c>
      <c r="AF296" s="207">
        <f t="shared" si="369"/>
        <v>0</v>
      </c>
      <c r="AG296" s="207">
        <f t="shared" si="369"/>
        <v>0</v>
      </c>
      <c r="AH296" s="207">
        <f t="shared" si="369"/>
        <v>0</v>
      </c>
      <c r="AI296" s="207">
        <f t="shared" si="369"/>
        <v>0</v>
      </c>
      <c r="AJ296" s="207">
        <f t="shared" si="369"/>
        <v>0</v>
      </c>
      <c r="AK296" s="207">
        <f t="shared" si="369"/>
        <v>0</v>
      </c>
      <c r="AL296" s="207">
        <f t="shared" si="369"/>
        <v>0</v>
      </c>
      <c r="AM296" s="207">
        <f t="shared" si="369"/>
        <v>0</v>
      </c>
      <c r="AN296" s="207">
        <f t="shared" si="369"/>
        <v>0</v>
      </c>
      <c r="AO296" s="207">
        <f t="shared" si="369"/>
        <v>0</v>
      </c>
      <c r="AP296" s="207">
        <f t="shared" si="369"/>
        <v>0</v>
      </c>
      <c r="AQ296" s="207">
        <f t="shared" si="369"/>
        <v>0</v>
      </c>
      <c r="AR296" s="207">
        <f t="shared" si="369"/>
        <v>0</v>
      </c>
      <c r="AS296" s="207">
        <f t="shared" si="369"/>
        <v>0</v>
      </c>
      <c r="AT296" s="207">
        <f t="shared" si="369"/>
        <v>0</v>
      </c>
      <c r="AU296" s="207">
        <f t="shared" si="369"/>
        <v>0</v>
      </c>
      <c r="AV296" s="43"/>
      <c r="AW296" s="4"/>
    </row>
    <row r="297" spans="1:49" s="95" customFormat="1" x14ac:dyDescent="0.25">
      <c r="A297" s="89"/>
      <c r="B297" s="89"/>
      <c r="C297" s="89"/>
      <c r="D297" s="89"/>
      <c r="E297" s="179" t="str">
        <f>E271</f>
        <v>Объект-3</v>
      </c>
      <c r="F297" s="89"/>
      <c r="G297" s="178" t="str">
        <f>G271</f>
        <v>Заказчик-3</v>
      </c>
      <c r="H297" s="89"/>
      <c r="I297" s="181" t="str">
        <f>I294</f>
        <v>Поставщик-9</v>
      </c>
      <c r="J297" s="4"/>
      <c r="K297" s="181" t="str">
        <f>K294</f>
        <v>Поставщик-9-Материал-2</v>
      </c>
      <c r="L297" s="4"/>
      <c r="M297" s="202" t="str">
        <f>KPI!$E$31</f>
        <v>оборачив-ть материалов в себестоимости</v>
      </c>
      <c r="N297" s="259"/>
      <c r="O297" s="22" t="s">
        <v>1</v>
      </c>
      <c r="P297" s="79"/>
      <c r="Q297" s="203"/>
      <c r="R297" s="204" t="str">
        <f>IF(M297="","",INDEX(KPI!$H:$H,SUMIFS(KPI!$C:$C,KPI!$E:$E,M297)))</f>
        <v>мес</v>
      </c>
      <c r="S297" s="203"/>
      <c r="T297" s="204"/>
      <c r="U297" s="203"/>
      <c r="V297" s="203"/>
      <c r="W297" s="116"/>
      <c r="X297" s="201"/>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94"/>
      <c r="AW297" s="89"/>
    </row>
    <row r="298" spans="1:49" s="5" customFormat="1" x14ac:dyDescent="0.25">
      <c r="A298" s="4"/>
      <c r="B298" s="4"/>
      <c r="C298" s="4"/>
      <c r="D298" s="4"/>
      <c r="E298" s="197" t="str">
        <f>E271</f>
        <v>Объект-3</v>
      </c>
      <c r="F298" s="4"/>
      <c r="G298" s="198" t="str">
        <f>G271</f>
        <v>Заказчик-3</v>
      </c>
      <c r="H298" s="4"/>
      <c r="I298" s="198" t="str">
        <f>I294</f>
        <v>Поставщик-9</v>
      </c>
      <c r="J298" s="4"/>
      <c r="K298" s="198" t="str">
        <f>K294</f>
        <v>Поставщик-9-Материал-2</v>
      </c>
      <c r="L298" s="4"/>
      <c r="M298" s="208" t="str">
        <f>KPI!$E$32</f>
        <v>закупка материалов</v>
      </c>
      <c r="N298" s="259" t="str">
        <f>структура!$AL$15</f>
        <v>НДС(-)</v>
      </c>
      <c r="O298" s="209"/>
      <c r="P298" s="210" t="str">
        <f>IF(M298="","",INDEX(KPI!$H:$H,SUMIFS(KPI!$C:$C,KPI!$E:$E,M298)))</f>
        <v>тыс.руб.</v>
      </c>
      <c r="Q298" s="209"/>
      <c r="R298" s="123">
        <f>SUMIFS($W298:$AV298,$W$2:$AV$2,R$2)</f>
        <v>0</v>
      </c>
      <c r="S298" s="209"/>
      <c r="T298" s="123">
        <f>SUMIFS($W298:$AV298,$W$2:$AV$2,T$2)</f>
        <v>0</v>
      </c>
      <c r="U298" s="209"/>
      <c r="V298" s="209"/>
      <c r="W298" s="49"/>
      <c r="X298" s="207">
        <f t="shared" ref="X298:AU298" si="370">IF(X$7="",0,IF(X$1=1,SUMIFS(296:296,$1:$1,"&gt;="&amp;1,$1:$1,"&lt;="&amp;INT($P297))+($P297-INT($P297))*SUMIFS(296:296,$1:$1,INT($P297)+1),0)+($P297-INT($P297))*SUMIFS(296:296,$1:$1,X$1+INT($P297)+1)+(INT($P297)+1-$P297)*SUMIFS(296:296,$1:$1,X$1+INT($P297)))</f>
        <v>0</v>
      </c>
      <c r="Y298" s="207">
        <f t="shared" si="370"/>
        <v>0</v>
      </c>
      <c r="Z298" s="207">
        <f t="shared" si="370"/>
        <v>0</v>
      </c>
      <c r="AA298" s="207">
        <f t="shared" si="370"/>
        <v>0</v>
      </c>
      <c r="AB298" s="207">
        <f t="shared" si="370"/>
        <v>0</v>
      </c>
      <c r="AC298" s="207">
        <f t="shared" si="370"/>
        <v>0</v>
      </c>
      <c r="AD298" s="207">
        <f t="shared" si="370"/>
        <v>0</v>
      </c>
      <c r="AE298" s="207">
        <f t="shared" si="370"/>
        <v>0</v>
      </c>
      <c r="AF298" s="207">
        <f t="shared" si="370"/>
        <v>0</v>
      </c>
      <c r="AG298" s="207">
        <f t="shared" si="370"/>
        <v>0</v>
      </c>
      <c r="AH298" s="207">
        <f t="shared" si="370"/>
        <v>0</v>
      </c>
      <c r="AI298" s="207">
        <f t="shared" si="370"/>
        <v>0</v>
      </c>
      <c r="AJ298" s="207">
        <f t="shared" si="370"/>
        <v>0</v>
      </c>
      <c r="AK298" s="207">
        <f t="shared" si="370"/>
        <v>0</v>
      </c>
      <c r="AL298" s="207">
        <f t="shared" si="370"/>
        <v>0</v>
      </c>
      <c r="AM298" s="207">
        <f t="shared" si="370"/>
        <v>0</v>
      </c>
      <c r="AN298" s="207">
        <f t="shared" si="370"/>
        <v>0</v>
      </c>
      <c r="AO298" s="207">
        <f t="shared" si="370"/>
        <v>0</v>
      </c>
      <c r="AP298" s="207">
        <f t="shared" si="370"/>
        <v>0</v>
      </c>
      <c r="AQ298" s="207">
        <f t="shared" si="370"/>
        <v>0</v>
      </c>
      <c r="AR298" s="207">
        <f t="shared" si="370"/>
        <v>0</v>
      </c>
      <c r="AS298" s="207">
        <f t="shared" si="370"/>
        <v>0</v>
      </c>
      <c r="AT298" s="207">
        <f t="shared" si="370"/>
        <v>0</v>
      </c>
      <c r="AU298" s="207">
        <f t="shared" si="370"/>
        <v>0</v>
      </c>
      <c r="AV298" s="43"/>
      <c r="AW298" s="4"/>
    </row>
    <row r="299" spans="1:49" s="95" customFormat="1" x14ac:dyDescent="0.25">
      <c r="A299" s="89"/>
      <c r="B299" s="89"/>
      <c r="C299" s="89"/>
      <c r="D299" s="89"/>
      <c r="E299" s="194" t="str">
        <f>E271</f>
        <v>Объект-3</v>
      </c>
      <c r="F299" s="89"/>
      <c r="G299" s="195" t="str">
        <f>G271</f>
        <v>Заказчик-3</v>
      </c>
      <c r="H299" s="89"/>
      <c r="I299" s="195" t="str">
        <f>I294</f>
        <v>Поставщик-9</v>
      </c>
      <c r="J299" s="89"/>
      <c r="K299" s="195" t="str">
        <f>K294</f>
        <v>Поставщик-9-Материал-2</v>
      </c>
      <c r="L299" s="89"/>
      <c r="M299" s="221" t="str">
        <f>KPI!$E$44</f>
        <v>отток ДС на авансы поставщикам за материалы</v>
      </c>
      <c r="N299" s="259"/>
      <c r="O299" s="203"/>
      <c r="P299" s="222" t="str">
        <f>IF(M299="","",INDEX(KPI!$H:$H,SUMIFS(KPI!$C:$C,KPI!$E:$E,M299)))</f>
        <v>тыс.руб.</v>
      </c>
      <c r="Q299" s="203"/>
      <c r="R299" s="223">
        <f>SUMIFS($W299:$AV299,$W$2:$AV$2,R$2)</f>
        <v>0</v>
      </c>
      <c r="S299" s="203"/>
      <c r="T299" s="223">
        <f>SUMIFS($W299:$AV299,$W$2:$AV$2,T$2)</f>
        <v>0</v>
      </c>
      <c r="U299" s="203"/>
      <c r="V299" s="203"/>
      <c r="W299" s="116"/>
      <c r="X299" s="225">
        <f>IF(X$7="",0,IF(X$1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X$1+INT(SUMIFS(структура!$AA:$AA,структура!$W:$W,$I299))+1)+(INT(SUMIFS(структура!$AA:$AA,структура!$W:$W,$I299))+1-SUMIFS(структура!$AA:$AA,структура!$W:$W,$I299))*SUMIFS(структура!$Z:$Z,структура!$W:$W,$I299)*SUMIFS(298:298,$1:$1,X$1+INT(SUMIFS(структура!$AA:$AA,структура!$W:$W,$I299))))</f>
        <v>0</v>
      </c>
      <c r="Y299" s="225">
        <f>IF(Y$7="",0,IF(Y$1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Y$1+INT(SUMIFS(структура!$AA:$AA,структура!$W:$W,$I299))+1)+(INT(SUMIFS(структура!$AA:$AA,структура!$W:$W,$I299))+1-SUMIFS(структура!$AA:$AA,структура!$W:$W,$I299))*SUMIFS(структура!$Z:$Z,структура!$W:$W,$I299)*SUMIFS(298:298,$1:$1,Y$1+INT(SUMIFS(структура!$AA:$AA,структура!$W:$W,$I299))))</f>
        <v>0</v>
      </c>
      <c r="Z299" s="225">
        <f>IF(Z$7="",0,IF(Z$1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Z$1+INT(SUMIFS(структура!$AA:$AA,структура!$W:$W,$I299))+1)+(INT(SUMIFS(структура!$AA:$AA,структура!$W:$W,$I299))+1-SUMIFS(структура!$AA:$AA,структура!$W:$W,$I299))*SUMIFS(структура!$Z:$Z,структура!$W:$W,$I299)*SUMIFS(298:298,$1:$1,Z$1+INT(SUMIFS(структура!$AA:$AA,структура!$W:$W,$I299))))</f>
        <v>0</v>
      </c>
      <c r="AA299" s="225">
        <f>IF(AA$7="",0,IF(AA$1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A$1+INT(SUMIFS(структура!$AA:$AA,структура!$W:$W,$I299))+1)+(INT(SUMIFS(структура!$AA:$AA,структура!$W:$W,$I299))+1-SUMIFS(структура!$AA:$AA,структура!$W:$W,$I299))*SUMIFS(структура!$Z:$Z,структура!$W:$W,$I299)*SUMIFS(298:298,$1:$1,AA$1+INT(SUMIFS(структура!$AA:$AA,структура!$W:$W,$I299))))</f>
        <v>0</v>
      </c>
      <c r="AB299" s="225">
        <f>IF(AB$7="",0,IF(AB$1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B$1+INT(SUMIFS(структура!$AA:$AA,структура!$W:$W,$I299))+1)+(INT(SUMIFS(структура!$AA:$AA,структура!$W:$W,$I299))+1-SUMIFS(структура!$AA:$AA,структура!$W:$W,$I299))*SUMIFS(структура!$Z:$Z,структура!$W:$W,$I299)*SUMIFS(298:298,$1:$1,AB$1+INT(SUMIFS(структура!$AA:$AA,структура!$W:$W,$I299))))</f>
        <v>0</v>
      </c>
      <c r="AC299" s="225">
        <f>IF(AC$7="",0,IF(AC$1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C$1+INT(SUMIFS(структура!$AA:$AA,структура!$W:$W,$I299))+1)+(INT(SUMIFS(структура!$AA:$AA,структура!$W:$W,$I299))+1-SUMIFS(структура!$AA:$AA,структура!$W:$W,$I299))*SUMIFS(структура!$Z:$Z,структура!$W:$W,$I299)*SUMIFS(298:298,$1:$1,AC$1+INT(SUMIFS(структура!$AA:$AA,структура!$W:$W,$I299))))</f>
        <v>0</v>
      </c>
      <c r="AD299" s="225">
        <f>IF(AD$7="",0,IF(AD$1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D$1+INT(SUMIFS(структура!$AA:$AA,структура!$W:$W,$I299))+1)+(INT(SUMIFS(структура!$AA:$AA,структура!$W:$W,$I299))+1-SUMIFS(структура!$AA:$AA,структура!$W:$W,$I299))*SUMIFS(структура!$Z:$Z,структура!$W:$W,$I299)*SUMIFS(298:298,$1:$1,AD$1+INT(SUMIFS(структура!$AA:$AA,структура!$W:$W,$I299))))</f>
        <v>0</v>
      </c>
      <c r="AE299" s="225">
        <f>IF(AE$7="",0,IF(AE$1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E$1+INT(SUMIFS(структура!$AA:$AA,структура!$W:$W,$I299))+1)+(INT(SUMIFS(структура!$AA:$AA,структура!$W:$W,$I299))+1-SUMIFS(структура!$AA:$AA,структура!$W:$W,$I299))*SUMIFS(структура!$Z:$Z,структура!$W:$W,$I299)*SUMIFS(298:298,$1:$1,AE$1+INT(SUMIFS(структура!$AA:$AA,структура!$W:$W,$I299))))</f>
        <v>0</v>
      </c>
      <c r="AF299" s="225">
        <f>IF(AF$7="",0,IF(AF$1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F$1+INT(SUMIFS(структура!$AA:$AA,структура!$W:$W,$I299))+1)+(INT(SUMIFS(структура!$AA:$AA,структура!$W:$W,$I299))+1-SUMIFS(структура!$AA:$AA,структура!$W:$W,$I299))*SUMIFS(структура!$Z:$Z,структура!$W:$W,$I299)*SUMIFS(298:298,$1:$1,AF$1+INT(SUMIFS(структура!$AA:$AA,структура!$W:$W,$I299))))</f>
        <v>0</v>
      </c>
      <c r="AG299" s="225">
        <f>IF(AG$7="",0,IF(AG$1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G$1+INT(SUMIFS(структура!$AA:$AA,структура!$W:$W,$I299))+1)+(INT(SUMIFS(структура!$AA:$AA,структура!$W:$W,$I299))+1-SUMIFS(структура!$AA:$AA,структура!$W:$W,$I299))*SUMIFS(структура!$Z:$Z,структура!$W:$W,$I299)*SUMIFS(298:298,$1:$1,AG$1+INT(SUMIFS(структура!$AA:$AA,структура!$W:$W,$I299))))</f>
        <v>0</v>
      </c>
      <c r="AH299" s="225">
        <f>IF(AH$7="",0,IF(AH$1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H$1+INT(SUMIFS(структура!$AA:$AA,структура!$W:$W,$I299))+1)+(INT(SUMIFS(структура!$AA:$AA,структура!$W:$W,$I299))+1-SUMIFS(структура!$AA:$AA,структура!$W:$W,$I299))*SUMIFS(структура!$Z:$Z,структура!$W:$W,$I299)*SUMIFS(298:298,$1:$1,AH$1+INT(SUMIFS(структура!$AA:$AA,структура!$W:$W,$I299))))</f>
        <v>0</v>
      </c>
      <c r="AI299" s="225">
        <f>IF(AI$7="",0,IF(AI$1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I$1+INT(SUMIFS(структура!$AA:$AA,структура!$W:$W,$I299))+1)+(INT(SUMIFS(структура!$AA:$AA,структура!$W:$W,$I299))+1-SUMIFS(структура!$AA:$AA,структура!$W:$W,$I299))*SUMIFS(структура!$Z:$Z,структура!$W:$W,$I299)*SUMIFS(298:298,$1:$1,AI$1+INT(SUMIFS(структура!$AA:$AA,структура!$W:$W,$I299))))</f>
        <v>0</v>
      </c>
      <c r="AJ299" s="225">
        <f>IF(AJ$7="",0,IF(AJ$1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J$1+INT(SUMIFS(структура!$AA:$AA,структура!$W:$W,$I299))+1)+(INT(SUMIFS(структура!$AA:$AA,структура!$W:$W,$I299))+1-SUMIFS(структура!$AA:$AA,структура!$W:$W,$I299))*SUMIFS(структура!$Z:$Z,структура!$W:$W,$I299)*SUMIFS(298:298,$1:$1,AJ$1+INT(SUMIFS(структура!$AA:$AA,структура!$W:$W,$I299))))</f>
        <v>0</v>
      </c>
      <c r="AK299" s="225">
        <f>IF(AK$7="",0,IF(AK$1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K$1+INT(SUMIFS(структура!$AA:$AA,структура!$W:$W,$I299))+1)+(INT(SUMIFS(структура!$AA:$AA,структура!$W:$W,$I299))+1-SUMIFS(структура!$AA:$AA,структура!$W:$W,$I299))*SUMIFS(структура!$Z:$Z,структура!$W:$W,$I299)*SUMIFS(298:298,$1:$1,AK$1+INT(SUMIFS(структура!$AA:$AA,структура!$W:$W,$I299))))</f>
        <v>0</v>
      </c>
      <c r="AL299" s="225">
        <f>IF(AL$7="",0,IF(AL$1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L$1+INT(SUMIFS(структура!$AA:$AA,структура!$W:$W,$I299))+1)+(INT(SUMIFS(структура!$AA:$AA,структура!$W:$W,$I299))+1-SUMIFS(структура!$AA:$AA,структура!$W:$W,$I299))*SUMIFS(структура!$Z:$Z,структура!$W:$W,$I299)*SUMIFS(298:298,$1:$1,AL$1+INT(SUMIFS(структура!$AA:$AA,структура!$W:$W,$I299))))</f>
        <v>0</v>
      </c>
      <c r="AM299" s="225">
        <f>IF(AM$7="",0,IF(AM$1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M$1+INT(SUMIFS(структура!$AA:$AA,структура!$W:$W,$I299))+1)+(INT(SUMIFS(структура!$AA:$AA,структура!$W:$W,$I299))+1-SUMIFS(структура!$AA:$AA,структура!$W:$W,$I299))*SUMIFS(структура!$Z:$Z,структура!$W:$W,$I299)*SUMIFS(298:298,$1:$1,AM$1+INT(SUMIFS(структура!$AA:$AA,структура!$W:$W,$I299))))</f>
        <v>0</v>
      </c>
      <c r="AN299" s="225">
        <f>IF(AN$7="",0,IF(AN$1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N$1+INT(SUMIFS(структура!$AA:$AA,структура!$W:$W,$I299))+1)+(INT(SUMIFS(структура!$AA:$AA,структура!$W:$W,$I299))+1-SUMIFS(структура!$AA:$AA,структура!$W:$W,$I299))*SUMIFS(структура!$Z:$Z,структура!$W:$W,$I299)*SUMIFS(298:298,$1:$1,AN$1+INT(SUMIFS(структура!$AA:$AA,структура!$W:$W,$I299))))</f>
        <v>0</v>
      </c>
      <c r="AO299" s="225">
        <f>IF(AO$7="",0,IF(AO$1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O$1+INT(SUMIFS(структура!$AA:$AA,структура!$W:$W,$I299))+1)+(INT(SUMIFS(структура!$AA:$AA,структура!$W:$W,$I299))+1-SUMIFS(структура!$AA:$AA,структура!$W:$W,$I299))*SUMIFS(структура!$Z:$Z,структура!$W:$W,$I299)*SUMIFS(298:298,$1:$1,AO$1+INT(SUMIFS(структура!$AA:$AA,структура!$W:$W,$I299))))</f>
        <v>0</v>
      </c>
      <c r="AP299" s="225">
        <f>IF(AP$7="",0,IF(AP$1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P$1+INT(SUMIFS(структура!$AA:$AA,структура!$W:$W,$I299))+1)+(INT(SUMIFS(структура!$AA:$AA,структура!$W:$W,$I299))+1-SUMIFS(структура!$AA:$AA,структура!$W:$W,$I299))*SUMIFS(структура!$Z:$Z,структура!$W:$W,$I299)*SUMIFS(298:298,$1:$1,AP$1+INT(SUMIFS(структура!$AA:$AA,структура!$W:$W,$I299))))</f>
        <v>0</v>
      </c>
      <c r="AQ299" s="225">
        <f>IF(AQ$7="",0,IF(AQ$1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Q$1+INT(SUMIFS(структура!$AA:$AA,структура!$W:$W,$I299))+1)+(INT(SUMIFS(структура!$AA:$AA,структура!$W:$W,$I299))+1-SUMIFS(структура!$AA:$AA,структура!$W:$W,$I299))*SUMIFS(структура!$Z:$Z,структура!$W:$W,$I299)*SUMIFS(298:298,$1:$1,AQ$1+INT(SUMIFS(структура!$AA:$AA,структура!$W:$W,$I299))))</f>
        <v>0</v>
      </c>
      <c r="AR299" s="225">
        <f>IF(AR$7="",0,IF(AR$1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R$1+INT(SUMIFS(структура!$AA:$AA,структура!$W:$W,$I299))+1)+(INT(SUMIFS(структура!$AA:$AA,структура!$W:$W,$I299))+1-SUMIFS(структура!$AA:$AA,структура!$W:$W,$I299))*SUMIFS(структура!$Z:$Z,структура!$W:$W,$I299)*SUMIFS(298:298,$1:$1,AR$1+INT(SUMIFS(структура!$AA:$AA,структура!$W:$W,$I299))))</f>
        <v>0</v>
      </c>
      <c r="AS299" s="225">
        <f>IF(AS$7="",0,IF(AS$1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S$1+INT(SUMIFS(структура!$AA:$AA,структура!$W:$W,$I299))+1)+(INT(SUMIFS(структура!$AA:$AA,структура!$W:$W,$I299))+1-SUMIFS(структура!$AA:$AA,структура!$W:$W,$I299))*SUMIFS(структура!$Z:$Z,структура!$W:$W,$I299)*SUMIFS(298:298,$1:$1,AS$1+INT(SUMIFS(структура!$AA:$AA,структура!$W:$W,$I299))))</f>
        <v>0</v>
      </c>
      <c r="AT299" s="225">
        <f>IF(AT$7="",0,IF(AT$1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T$1+INT(SUMIFS(структура!$AA:$AA,структура!$W:$W,$I299))+1)+(INT(SUMIFS(структура!$AA:$AA,структура!$W:$W,$I299))+1-SUMIFS(структура!$AA:$AA,структура!$W:$W,$I299))*SUMIFS(структура!$Z:$Z,структура!$W:$W,$I299)*SUMIFS(298:298,$1:$1,AT$1+INT(SUMIFS(структура!$AA:$AA,структура!$W:$W,$I299))))</f>
        <v>0</v>
      </c>
      <c r="AU299" s="225">
        <f>IF(AU$7="",0,IF(AU$1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U$1+INT(SUMIFS(структура!$AA:$AA,структура!$W:$W,$I299))+1)+(INT(SUMIFS(структура!$AA:$AA,структура!$W:$W,$I299))+1-SUMIFS(структура!$AA:$AA,структура!$W:$W,$I299))*SUMIFS(структура!$Z:$Z,структура!$W:$W,$I299)*SUMIFS(298:298,$1:$1,AU$1+INT(SUMIFS(структура!$AA:$AA,структура!$W:$W,$I299))))</f>
        <v>0</v>
      </c>
      <c r="AV299" s="94"/>
      <c r="AW299" s="89"/>
    </row>
    <row r="300" spans="1:49" s="95" customFormat="1" x14ac:dyDescent="0.25">
      <c r="A300" s="89"/>
      <c r="B300" s="89"/>
      <c r="C300" s="89"/>
      <c r="D300" s="89"/>
      <c r="E300" s="194" t="str">
        <f>E271</f>
        <v>Объект-3</v>
      </c>
      <c r="F300" s="89"/>
      <c r="G300" s="195" t="str">
        <f>G271</f>
        <v>Заказчик-3</v>
      </c>
      <c r="H300" s="89"/>
      <c r="I300" s="195" t="str">
        <f>I294</f>
        <v>Поставщик-9</v>
      </c>
      <c r="J300" s="89"/>
      <c r="K300" s="195" t="str">
        <f>K294</f>
        <v>Поставщик-9-Материал-2</v>
      </c>
      <c r="L300" s="89"/>
      <c r="M300" s="185" t="str">
        <f>KPI!$E$48</f>
        <v>отток ДС на расчет с поставщ-ми за материалы</v>
      </c>
      <c r="N300" s="259"/>
      <c r="O300" s="203"/>
      <c r="P300" s="190" t="str">
        <f>IF(M300="","",INDEX(KPI!$H:$H,SUMIFS(KPI!$C:$C,KPI!$E:$E,M300)))</f>
        <v>тыс.руб.</v>
      </c>
      <c r="Q300" s="203"/>
      <c r="R300" s="224">
        <f>SUMIFS($W300:$AV300,$W$2:$AV$2,R$2)</f>
        <v>0</v>
      </c>
      <c r="S300" s="203"/>
      <c r="T300" s="224">
        <f>SUMIFS($W300:$AV300,$W$2:$AV$2,T$2)</f>
        <v>0</v>
      </c>
      <c r="U300" s="203"/>
      <c r="V300" s="203"/>
      <c r="W300" s="116"/>
      <c r="X300" s="226">
        <f>IF(X$7="",0,IF(X$1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X$1+INT(-SUMIFS(структура!$AC:$AC,структура!$W:$W,$I300))+1)+(INT(-SUMIFS(структура!$AC:$AC,структура!$W:$W,$I300))+1+SUMIFS(структура!$AC:$AC,структура!$W:$W,$I300))*SUMIFS(структура!$AB:$AB,структура!$W:$W,$I300)*SUMIFS(298:298,$1:$1,X$1+INT(-SUMIFS(структура!$AC:$AC,структура!$W:$W,$I300))))</f>
        <v>0</v>
      </c>
      <c r="Y300" s="226">
        <f>IF(Y$7="",0,IF(Y$1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Y$1+INT(-SUMIFS(структура!$AC:$AC,структура!$W:$W,$I300))+1)+(INT(-SUMIFS(структура!$AC:$AC,структура!$W:$W,$I300))+1+SUMIFS(структура!$AC:$AC,структура!$W:$W,$I300))*SUMIFS(структура!$AB:$AB,структура!$W:$W,$I300)*SUMIFS(298:298,$1:$1,Y$1+INT(-SUMIFS(структура!$AC:$AC,структура!$W:$W,$I300))))</f>
        <v>0</v>
      </c>
      <c r="Z300" s="226">
        <f>IF(Z$7="",0,IF(Z$1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Z$1+INT(-SUMIFS(структура!$AC:$AC,структура!$W:$W,$I300))+1)+(INT(-SUMIFS(структура!$AC:$AC,структура!$W:$W,$I300))+1+SUMIFS(структура!$AC:$AC,структура!$W:$W,$I300))*SUMIFS(структура!$AB:$AB,структура!$W:$W,$I300)*SUMIFS(298:298,$1:$1,Z$1+INT(-SUMIFS(структура!$AC:$AC,структура!$W:$W,$I300))))</f>
        <v>0</v>
      </c>
      <c r="AA300" s="226">
        <f>IF(AA$7="",0,IF(AA$1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A$1+INT(-SUMIFS(структура!$AC:$AC,структура!$W:$W,$I300))+1)+(INT(-SUMIFS(структура!$AC:$AC,структура!$W:$W,$I300))+1+SUMIFS(структура!$AC:$AC,структура!$W:$W,$I300))*SUMIFS(структура!$AB:$AB,структура!$W:$W,$I300)*SUMIFS(298:298,$1:$1,AA$1+INT(-SUMIFS(структура!$AC:$AC,структура!$W:$W,$I300))))</f>
        <v>0</v>
      </c>
      <c r="AB300" s="226">
        <f>IF(AB$7="",0,IF(AB$1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B$1+INT(-SUMIFS(структура!$AC:$AC,структура!$W:$W,$I300))+1)+(INT(-SUMIFS(структура!$AC:$AC,структура!$W:$W,$I300))+1+SUMIFS(структура!$AC:$AC,структура!$W:$W,$I300))*SUMIFS(структура!$AB:$AB,структура!$W:$W,$I300)*SUMIFS(298:298,$1:$1,AB$1+INT(-SUMIFS(структура!$AC:$AC,структура!$W:$W,$I300))))</f>
        <v>0</v>
      </c>
      <c r="AC300" s="226">
        <f>IF(AC$7="",0,IF(AC$1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C$1+INT(-SUMIFS(структура!$AC:$AC,структура!$W:$W,$I300))+1)+(INT(-SUMIFS(структура!$AC:$AC,структура!$W:$W,$I300))+1+SUMIFS(структура!$AC:$AC,структура!$W:$W,$I300))*SUMIFS(структура!$AB:$AB,структура!$W:$W,$I300)*SUMIFS(298:298,$1:$1,AC$1+INT(-SUMIFS(структура!$AC:$AC,структура!$W:$W,$I300))))</f>
        <v>0</v>
      </c>
      <c r="AD300" s="226">
        <f>IF(AD$7="",0,IF(AD$1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D$1+INT(-SUMIFS(структура!$AC:$AC,структура!$W:$W,$I300))+1)+(INT(-SUMIFS(структура!$AC:$AC,структура!$W:$W,$I300))+1+SUMIFS(структура!$AC:$AC,структура!$W:$W,$I300))*SUMIFS(структура!$AB:$AB,структура!$W:$W,$I300)*SUMIFS(298:298,$1:$1,AD$1+INT(-SUMIFS(структура!$AC:$AC,структура!$W:$W,$I300))))</f>
        <v>0</v>
      </c>
      <c r="AE300" s="226">
        <f>IF(AE$7="",0,IF(AE$1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E$1+INT(-SUMIFS(структура!$AC:$AC,структура!$W:$W,$I300))+1)+(INT(-SUMIFS(структура!$AC:$AC,структура!$W:$W,$I300))+1+SUMIFS(структура!$AC:$AC,структура!$W:$W,$I300))*SUMIFS(структура!$AB:$AB,структура!$W:$W,$I300)*SUMIFS(298:298,$1:$1,AE$1+INT(-SUMIFS(структура!$AC:$AC,структура!$W:$W,$I300))))</f>
        <v>0</v>
      </c>
      <c r="AF300" s="226">
        <f>IF(AF$7="",0,IF(AF$1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F$1+INT(-SUMIFS(структура!$AC:$AC,структура!$W:$W,$I300))+1)+(INT(-SUMIFS(структура!$AC:$AC,структура!$W:$W,$I300))+1+SUMIFS(структура!$AC:$AC,структура!$W:$W,$I300))*SUMIFS(структура!$AB:$AB,структура!$W:$W,$I300)*SUMIFS(298:298,$1:$1,AF$1+INT(-SUMIFS(структура!$AC:$AC,структура!$W:$W,$I300))))</f>
        <v>0</v>
      </c>
      <c r="AG300" s="226">
        <f>IF(AG$7="",0,IF(AG$1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G$1+INT(-SUMIFS(структура!$AC:$AC,структура!$W:$W,$I300))+1)+(INT(-SUMIFS(структура!$AC:$AC,структура!$W:$W,$I300))+1+SUMIFS(структура!$AC:$AC,структура!$W:$W,$I300))*SUMIFS(структура!$AB:$AB,структура!$W:$W,$I300)*SUMIFS(298:298,$1:$1,AG$1+INT(-SUMIFS(структура!$AC:$AC,структура!$W:$W,$I300))))</f>
        <v>0</v>
      </c>
      <c r="AH300" s="226">
        <f>IF(AH$7="",0,IF(AH$1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H$1+INT(-SUMIFS(структура!$AC:$AC,структура!$W:$W,$I300))+1)+(INT(-SUMIFS(структура!$AC:$AC,структура!$W:$W,$I300))+1+SUMIFS(структура!$AC:$AC,структура!$W:$W,$I300))*SUMIFS(структура!$AB:$AB,структура!$W:$W,$I300)*SUMIFS(298:298,$1:$1,AH$1+INT(-SUMIFS(структура!$AC:$AC,структура!$W:$W,$I300))))</f>
        <v>0</v>
      </c>
      <c r="AI300" s="226">
        <f>IF(AI$7="",0,IF(AI$1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I$1+INT(-SUMIFS(структура!$AC:$AC,структура!$W:$W,$I300))+1)+(INT(-SUMIFS(структура!$AC:$AC,структура!$W:$W,$I300))+1+SUMIFS(структура!$AC:$AC,структура!$W:$W,$I300))*SUMIFS(структура!$AB:$AB,структура!$W:$W,$I300)*SUMIFS(298:298,$1:$1,AI$1+INT(-SUMIFS(структура!$AC:$AC,структура!$W:$W,$I300))))</f>
        <v>0</v>
      </c>
      <c r="AJ300" s="226">
        <f>IF(AJ$7="",0,IF(AJ$1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J$1+INT(-SUMIFS(структура!$AC:$AC,структура!$W:$W,$I300))+1)+(INT(-SUMIFS(структура!$AC:$AC,структура!$W:$W,$I300))+1+SUMIFS(структура!$AC:$AC,структура!$W:$W,$I300))*SUMIFS(структура!$AB:$AB,структура!$W:$W,$I300)*SUMIFS(298:298,$1:$1,AJ$1+INT(-SUMIFS(структура!$AC:$AC,структура!$W:$W,$I300))))</f>
        <v>0</v>
      </c>
      <c r="AK300" s="226">
        <f>IF(AK$7="",0,IF(AK$1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K$1+INT(-SUMIFS(структура!$AC:$AC,структура!$W:$W,$I300))+1)+(INT(-SUMIFS(структура!$AC:$AC,структура!$W:$W,$I300))+1+SUMIFS(структура!$AC:$AC,структура!$W:$W,$I300))*SUMIFS(структура!$AB:$AB,структура!$W:$W,$I300)*SUMIFS(298:298,$1:$1,AK$1+INT(-SUMIFS(структура!$AC:$AC,структура!$W:$W,$I300))))</f>
        <v>0</v>
      </c>
      <c r="AL300" s="226">
        <f>IF(AL$7="",0,IF(AL$1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L$1+INT(-SUMIFS(структура!$AC:$AC,структура!$W:$W,$I300))+1)+(INT(-SUMIFS(структура!$AC:$AC,структура!$W:$W,$I300))+1+SUMIFS(структура!$AC:$AC,структура!$W:$W,$I300))*SUMIFS(структура!$AB:$AB,структура!$W:$W,$I300)*SUMIFS(298:298,$1:$1,AL$1+INT(-SUMIFS(структура!$AC:$AC,структура!$W:$W,$I300))))</f>
        <v>0</v>
      </c>
      <c r="AM300" s="226">
        <f>IF(AM$7="",0,IF(AM$1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M$1+INT(-SUMIFS(структура!$AC:$AC,структура!$W:$W,$I300))+1)+(INT(-SUMIFS(структура!$AC:$AC,структура!$W:$W,$I300))+1+SUMIFS(структура!$AC:$AC,структура!$W:$W,$I300))*SUMIFS(структура!$AB:$AB,структура!$W:$W,$I300)*SUMIFS(298:298,$1:$1,AM$1+INT(-SUMIFS(структура!$AC:$AC,структура!$W:$W,$I300))))</f>
        <v>0</v>
      </c>
      <c r="AN300" s="226">
        <f>IF(AN$7="",0,IF(AN$1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N$1+INT(-SUMIFS(структура!$AC:$AC,структура!$W:$W,$I300))+1)+(INT(-SUMIFS(структура!$AC:$AC,структура!$W:$W,$I300))+1+SUMIFS(структура!$AC:$AC,структура!$W:$W,$I300))*SUMIFS(структура!$AB:$AB,структура!$W:$W,$I300)*SUMIFS(298:298,$1:$1,AN$1+INT(-SUMIFS(структура!$AC:$AC,структура!$W:$W,$I300))))</f>
        <v>0</v>
      </c>
      <c r="AO300" s="226">
        <f>IF(AO$7="",0,IF(AO$1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O$1+INT(-SUMIFS(структура!$AC:$AC,структура!$W:$W,$I300))+1)+(INT(-SUMIFS(структура!$AC:$AC,структура!$W:$W,$I300))+1+SUMIFS(структура!$AC:$AC,структура!$W:$W,$I300))*SUMIFS(структура!$AB:$AB,структура!$W:$W,$I300)*SUMIFS(298:298,$1:$1,AO$1+INT(-SUMIFS(структура!$AC:$AC,структура!$W:$W,$I300))))</f>
        <v>0</v>
      </c>
      <c r="AP300" s="226">
        <f>IF(AP$7="",0,IF(AP$1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P$1+INT(-SUMIFS(структура!$AC:$AC,структура!$W:$W,$I300))+1)+(INT(-SUMIFS(структура!$AC:$AC,структура!$W:$W,$I300))+1+SUMIFS(структура!$AC:$AC,структура!$W:$W,$I300))*SUMIFS(структура!$AB:$AB,структура!$W:$W,$I300)*SUMIFS(298:298,$1:$1,AP$1+INT(-SUMIFS(структура!$AC:$AC,структура!$W:$W,$I300))))</f>
        <v>0</v>
      </c>
      <c r="AQ300" s="226">
        <f>IF(AQ$7="",0,IF(AQ$1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Q$1+INT(-SUMIFS(структура!$AC:$AC,структура!$W:$W,$I300))+1)+(INT(-SUMIFS(структура!$AC:$AC,структура!$W:$W,$I300))+1+SUMIFS(структура!$AC:$AC,структура!$W:$W,$I300))*SUMIFS(структура!$AB:$AB,структура!$W:$W,$I300)*SUMIFS(298:298,$1:$1,AQ$1+INT(-SUMIFS(структура!$AC:$AC,структура!$W:$W,$I300))))</f>
        <v>0</v>
      </c>
      <c r="AR300" s="226">
        <f>IF(AR$7="",0,IF(AR$1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R$1+INT(-SUMIFS(структура!$AC:$AC,структура!$W:$W,$I300))+1)+(INT(-SUMIFS(структура!$AC:$AC,структура!$W:$W,$I300))+1+SUMIFS(структура!$AC:$AC,структура!$W:$W,$I300))*SUMIFS(структура!$AB:$AB,структура!$W:$W,$I300)*SUMIFS(298:298,$1:$1,AR$1+INT(-SUMIFS(структура!$AC:$AC,структура!$W:$W,$I300))))</f>
        <v>0</v>
      </c>
      <c r="AS300" s="226">
        <f>IF(AS$7="",0,IF(AS$1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S$1+INT(-SUMIFS(структура!$AC:$AC,структура!$W:$W,$I300))+1)+(INT(-SUMIFS(структура!$AC:$AC,структура!$W:$W,$I300))+1+SUMIFS(структура!$AC:$AC,структура!$W:$W,$I300))*SUMIFS(структура!$AB:$AB,структура!$W:$W,$I300)*SUMIFS(298:298,$1:$1,AS$1+INT(-SUMIFS(структура!$AC:$AC,структура!$W:$W,$I300))))</f>
        <v>0</v>
      </c>
      <c r="AT300" s="226">
        <f>IF(AT$7="",0,IF(AT$1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T$1+INT(-SUMIFS(структура!$AC:$AC,структура!$W:$W,$I300))+1)+(INT(-SUMIFS(структура!$AC:$AC,структура!$W:$W,$I300))+1+SUMIFS(структура!$AC:$AC,структура!$W:$W,$I300))*SUMIFS(структура!$AB:$AB,структура!$W:$W,$I300)*SUMIFS(298:298,$1:$1,AT$1+INT(-SUMIFS(структура!$AC:$AC,структура!$W:$W,$I300))))</f>
        <v>0</v>
      </c>
      <c r="AU300" s="226">
        <f>IF(AU$7="",0,IF(AU$1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U$1+INT(-SUMIFS(структура!$AC:$AC,структура!$W:$W,$I300))+1)+(INT(-SUMIFS(структура!$AC:$AC,структура!$W:$W,$I300))+1+SUMIFS(структура!$AC:$AC,структура!$W:$W,$I300))*SUMIFS(структура!$AB:$AB,структура!$W:$W,$I300)*SUMIFS(298:298,$1:$1,AU$1+INT(-SUMIFS(структура!$AC:$AC,структура!$W:$W,$I300))))</f>
        <v>0</v>
      </c>
      <c r="AV300" s="94"/>
      <c r="AW300" s="89"/>
    </row>
    <row r="301" spans="1:49" ht="3.9" customHeight="1" x14ac:dyDescent="0.25">
      <c r="A301" s="3"/>
      <c r="B301" s="3"/>
      <c r="C301" s="3"/>
      <c r="D301" s="3"/>
      <c r="E301" s="179" t="str">
        <f>E271</f>
        <v>Объект-3</v>
      </c>
      <c r="F301" s="3"/>
      <c r="G301" s="178" t="str">
        <f>G271</f>
        <v>Заказчик-3</v>
      </c>
      <c r="H301" s="3"/>
      <c r="I301" s="169" t="str">
        <f>I294</f>
        <v>Поставщик-9</v>
      </c>
      <c r="J301" s="3"/>
      <c r="K301" s="178" t="str">
        <f>K294</f>
        <v>Поставщик-9-Материал-2</v>
      </c>
      <c r="L301" s="3"/>
      <c r="M301" s="8"/>
      <c r="N301" s="258"/>
      <c r="O301" s="3"/>
      <c r="P301" s="191"/>
      <c r="Q301" s="3"/>
      <c r="R301" s="8"/>
      <c r="S301" s="3"/>
      <c r="T301" s="8"/>
      <c r="U301" s="3"/>
      <c r="V301" s="3"/>
      <c r="W301" s="49"/>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41"/>
      <c r="AW301" s="3"/>
    </row>
    <row r="302" spans="1:49" s="95" customFormat="1" x14ac:dyDescent="0.25">
      <c r="A302" s="89"/>
      <c r="B302" s="89"/>
      <c r="C302" s="89"/>
      <c r="D302" s="89"/>
      <c r="E302" s="179" t="str">
        <f>E271</f>
        <v>Объект-3</v>
      </c>
      <c r="F302" s="89"/>
      <c r="G302" s="178" t="str">
        <f>G271</f>
        <v>Заказчик-3</v>
      </c>
      <c r="H302" s="89"/>
      <c r="I302" s="173" t="s">
        <v>290</v>
      </c>
      <c r="J302" s="20" t="s">
        <v>5</v>
      </c>
      <c r="K302" s="173" t="s">
        <v>409</v>
      </c>
      <c r="L302" s="20" t="s">
        <v>5</v>
      </c>
      <c r="M302" s="183" t="str">
        <f>KPI!$E$200</f>
        <v>количество материала</v>
      </c>
      <c r="N302" s="258"/>
      <c r="O302" s="119" t="s">
        <v>1</v>
      </c>
      <c r="P302" s="182" t="s">
        <v>10</v>
      </c>
      <c r="Q302" s="89"/>
      <c r="R302" s="186">
        <f>SUMIFS($W302:$AV302,$W$2:$AV$2,R$2)</f>
        <v>0</v>
      </c>
      <c r="S302" s="89"/>
      <c r="T302" s="186">
        <f>SUMIFS($W302:$AV302,$W$2:$AV$2,T$2)</f>
        <v>0</v>
      </c>
      <c r="U302" s="89"/>
      <c r="V302" s="89"/>
      <c r="W302" s="119" t="s">
        <v>1</v>
      </c>
      <c r="X302" s="182"/>
      <c r="Y302" s="182"/>
      <c r="Z302" s="182"/>
      <c r="AA302" s="182"/>
      <c r="AB302" s="182"/>
      <c r="AC302" s="182"/>
      <c r="AD302" s="182"/>
      <c r="AE302" s="182"/>
      <c r="AF302" s="182"/>
      <c r="AG302" s="182"/>
      <c r="AH302" s="182"/>
      <c r="AI302" s="182"/>
      <c r="AJ302" s="182"/>
      <c r="AK302" s="182"/>
      <c r="AL302" s="182"/>
      <c r="AM302" s="182"/>
      <c r="AN302" s="182"/>
      <c r="AO302" s="182"/>
      <c r="AP302" s="182"/>
      <c r="AQ302" s="182"/>
      <c r="AR302" s="182"/>
      <c r="AS302" s="182"/>
      <c r="AT302" s="182"/>
      <c r="AU302" s="182"/>
      <c r="AV302" s="94"/>
      <c r="AW302" s="89"/>
    </row>
    <row r="303" spans="1:49" s="95" customFormat="1" x14ac:dyDescent="0.25">
      <c r="A303" s="89"/>
      <c r="B303" s="89"/>
      <c r="C303" s="89"/>
      <c r="D303" s="89"/>
      <c r="E303" s="179" t="str">
        <f>E271</f>
        <v>Объект-3</v>
      </c>
      <c r="F303" s="89"/>
      <c r="G303" s="178" t="str">
        <f>G271</f>
        <v>Заказчик-3</v>
      </c>
      <c r="H303" s="89"/>
      <c r="I303" s="181" t="str">
        <f>I302</f>
        <v>Поставщик-2</v>
      </c>
      <c r="J303" s="4"/>
      <c r="K303" s="181" t="str">
        <f>K302</f>
        <v>Поставщик-2-Материал-3</v>
      </c>
      <c r="L303" s="4"/>
      <c r="M303" s="184" t="str">
        <f>KPI!$E$201</f>
        <v>стоимость материала за единицу измерения</v>
      </c>
      <c r="N303" s="258"/>
      <c r="O303" s="89"/>
      <c r="P303" s="189" t="str">
        <f>IF(M303="","",INDEX(KPI!$H:$H,SUMIFS(KPI!$C:$C,KPI!$E:$E,M303)))</f>
        <v>руб.</v>
      </c>
      <c r="Q303" s="89"/>
      <c r="R303" s="187">
        <f>IF(R302=0,0,R304*1000/R302)</f>
        <v>0</v>
      </c>
      <c r="S303" s="89"/>
      <c r="T303" s="187">
        <f>IF(T302=0,0,T304*1000/T302)</f>
        <v>0</v>
      </c>
      <c r="U303" s="89"/>
      <c r="V303" s="89"/>
      <c r="W303" s="119" t="s">
        <v>1</v>
      </c>
      <c r="X303" s="182"/>
      <c r="Y303" s="182"/>
      <c r="Z303" s="182"/>
      <c r="AA303" s="182"/>
      <c r="AB303" s="182"/>
      <c r="AC303" s="182"/>
      <c r="AD303" s="182"/>
      <c r="AE303" s="182"/>
      <c r="AF303" s="182"/>
      <c r="AG303" s="182"/>
      <c r="AH303" s="182"/>
      <c r="AI303" s="182"/>
      <c r="AJ303" s="182"/>
      <c r="AK303" s="182"/>
      <c r="AL303" s="182"/>
      <c r="AM303" s="182"/>
      <c r="AN303" s="182"/>
      <c r="AO303" s="182"/>
      <c r="AP303" s="182"/>
      <c r="AQ303" s="182"/>
      <c r="AR303" s="182"/>
      <c r="AS303" s="182"/>
      <c r="AT303" s="182"/>
      <c r="AU303" s="182"/>
      <c r="AV303" s="94"/>
      <c r="AW303" s="89"/>
    </row>
    <row r="304" spans="1:49" s="5" customFormat="1" x14ac:dyDescent="0.25">
      <c r="A304" s="4"/>
      <c r="B304" s="4"/>
      <c r="C304" s="4"/>
      <c r="D304" s="4"/>
      <c r="E304" s="197" t="str">
        <f>E271</f>
        <v>Объект-3</v>
      </c>
      <c r="F304" s="4"/>
      <c r="G304" s="198" t="str">
        <f>G271</f>
        <v>Заказчик-3</v>
      </c>
      <c r="H304" s="4"/>
      <c r="I304" s="198" t="str">
        <f>I302</f>
        <v>Поставщик-2</v>
      </c>
      <c r="J304" s="4"/>
      <c r="K304" s="198" t="str">
        <f>K302</f>
        <v>Поставщик-2-Материал-3</v>
      </c>
      <c r="L304" s="4"/>
      <c r="M304" s="205" t="str">
        <f>KPI!$E$149</f>
        <v>материалы</v>
      </c>
      <c r="N304" s="258" t="str">
        <f>структура!$AL$29</f>
        <v>с/с</v>
      </c>
      <c r="O304" s="4"/>
      <c r="P304" s="211" t="str">
        <f>IF(M304="","",INDEX(KPI!$H:$H,SUMIFS(KPI!$C:$C,KPI!$E:$E,M304)))</f>
        <v>тыс.руб.</v>
      </c>
      <c r="Q304" s="4"/>
      <c r="R304" s="188">
        <f>SUMIFS($W304:$AV304,$W$2:$AV$2,R$2)</f>
        <v>0</v>
      </c>
      <c r="S304" s="4"/>
      <c r="T304" s="188">
        <f>SUMIFS($W304:$AV304,$W$2:$AV$2,T$2)</f>
        <v>0</v>
      </c>
      <c r="U304" s="4"/>
      <c r="V304" s="4"/>
      <c r="W304" s="49"/>
      <c r="X304" s="207">
        <f>X302*X303/1000</f>
        <v>0</v>
      </c>
      <c r="Y304" s="207">
        <f>Y302*Y303/1000</f>
        <v>0</v>
      </c>
      <c r="Z304" s="207">
        <f t="shared" ref="Z304:AU304" si="371">Z302*Z303/1000</f>
        <v>0</v>
      </c>
      <c r="AA304" s="207">
        <f t="shared" si="371"/>
        <v>0</v>
      </c>
      <c r="AB304" s="207">
        <f t="shared" si="371"/>
        <v>0</v>
      </c>
      <c r="AC304" s="207">
        <f t="shared" si="371"/>
        <v>0</v>
      </c>
      <c r="AD304" s="207">
        <f t="shared" si="371"/>
        <v>0</v>
      </c>
      <c r="AE304" s="207">
        <f t="shared" si="371"/>
        <v>0</v>
      </c>
      <c r="AF304" s="207">
        <f t="shared" si="371"/>
        <v>0</v>
      </c>
      <c r="AG304" s="207">
        <f t="shared" si="371"/>
        <v>0</v>
      </c>
      <c r="AH304" s="207">
        <f t="shared" si="371"/>
        <v>0</v>
      </c>
      <c r="AI304" s="207">
        <f t="shared" si="371"/>
        <v>0</v>
      </c>
      <c r="AJ304" s="207">
        <f t="shared" si="371"/>
        <v>0</v>
      </c>
      <c r="AK304" s="207">
        <f t="shared" si="371"/>
        <v>0</v>
      </c>
      <c r="AL304" s="207">
        <f t="shared" si="371"/>
        <v>0</v>
      </c>
      <c r="AM304" s="207">
        <f t="shared" si="371"/>
        <v>0</v>
      </c>
      <c r="AN304" s="207">
        <f t="shared" si="371"/>
        <v>0</v>
      </c>
      <c r="AO304" s="207">
        <f t="shared" si="371"/>
        <v>0</v>
      </c>
      <c r="AP304" s="207">
        <f t="shared" si="371"/>
        <v>0</v>
      </c>
      <c r="AQ304" s="207">
        <f t="shared" si="371"/>
        <v>0</v>
      </c>
      <c r="AR304" s="207">
        <f t="shared" si="371"/>
        <v>0</v>
      </c>
      <c r="AS304" s="207">
        <f t="shared" si="371"/>
        <v>0</v>
      </c>
      <c r="AT304" s="207">
        <f t="shared" si="371"/>
        <v>0</v>
      </c>
      <c r="AU304" s="207">
        <f t="shared" si="371"/>
        <v>0</v>
      </c>
      <c r="AV304" s="43"/>
      <c r="AW304" s="4"/>
    </row>
    <row r="305" spans="1:49" s="95" customFormat="1" x14ac:dyDescent="0.25">
      <c r="A305" s="89"/>
      <c r="B305" s="89"/>
      <c r="C305" s="89"/>
      <c r="D305" s="89"/>
      <c r="E305" s="179" t="str">
        <f>E271</f>
        <v>Объект-3</v>
      </c>
      <c r="F305" s="89"/>
      <c r="G305" s="178" t="str">
        <f>G271</f>
        <v>Заказчик-3</v>
      </c>
      <c r="H305" s="89"/>
      <c r="I305" s="181" t="str">
        <f>I302</f>
        <v>Поставщик-2</v>
      </c>
      <c r="J305" s="4"/>
      <c r="K305" s="181" t="str">
        <f>K302</f>
        <v>Поставщик-2-Материал-3</v>
      </c>
      <c r="L305" s="4"/>
      <c r="M305" s="202" t="str">
        <f>KPI!$E$31</f>
        <v>оборачив-ть материалов в себестоимости</v>
      </c>
      <c r="N305" s="259"/>
      <c r="O305" s="22" t="s">
        <v>1</v>
      </c>
      <c r="P305" s="79"/>
      <c r="Q305" s="203"/>
      <c r="R305" s="204" t="str">
        <f>IF(M305="","",INDEX(KPI!$H:$H,SUMIFS(KPI!$C:$C,KPI!$E:$E,M305)))</f>
        <v>мес</v>
      </c>
      <c r="S305" s="203"/>
      <c r="T305" s="204"/>
      <c r="U305" s="203"/>
      <c r="V305" s="203"/>
      <c r="W305" s="116"/>
      <c r="X305" s="201"/>
      <c r="Y305" s="201"/>
      <c r="Z305" s="201"/>
      <c r="AA305" s="201"/>
      <c r="AB305" s="201"/>
      <c r="AC305" s="201"/>
      <c r="AD305" s="201"/>
      <c r="AE305" s="201"/>
      <c r="AF305" s="201"/>
      <c r="AG305" s="201"/>
      <c r="AH305" s="201"/>
      <c r="AI305" s="201"/>
      <c r="AJ305" s="201"/>
      <c r="AK305" s="201"/>
      <c r="AL305" s="201"/>
      <c r="AM305" s="201"/>
      <c r="AN305" s="201"/>
      <c r="AO305" s="201"/>
      <c r="AP305" s="201"/>
      <c r="AQ305" s="201"/>
      <c r="AR305" s="201"/>
      <c r="AS305" s="201"/>
      <c r="AT305" s="201"/>
      <c r="AU305" s="201"/>
      <c r="AV305" s="94"/>
      <c r="AW305" s="89"/>
    </row>
    <row r="306" spans="1:49" s="5" customFormat="1" x14ac:dyDescent="0.25">
      <c r="A306" s="4"/>
      <c r="B306" s="4"/>
      <c r="C306" s="4"/>
      <c r="D306" s="4"/>
      <c r="E306" s="197" t="str">
        <f>E271</f>
        <v>Объект-3</v>
      </c>
      <c r="F306" s="4"/>
      <c r="G306" s="198" t="str">
        <f>G271</f>
        <v>Заказчик-3</v>
      </c>
      <c r="H306" s="4"/>
      <c r="I306" s="198" t="str">
        <f>I302</f>
        <v>Поставщик-2</v>
      </c>
      <c r="J306" s="4"/>
      <c r="K306" s="198" t="str">
        <f>K302</f>
        <v>Поставщик-2-Материал-3</v>
      </c>
      <c r="L306" s="4"/>
      <c r="M306" s="208" t="str">
        <f>KPI!$E$32</f>
        <v>закупка материалов</v>
      </c>
      <c r="N306" s="259" t="str">
        <f>структура!$AL$15</f>
        <v>НДС(-)</v>
      </c>
      <c r="O306" s="209"/>
      <c r="P306" s="210" t="str">
        <f>IF(M306="","",INDEX(KPI!$H:$H,SUMIFS(KPI!$C:$C,KPI!$E:$E,M306)))</f>
        <v>тыс.руб.</v>
      </c>
      <c r="Q306" s="209"/>
      <c r="R306" s="123">
        <f>SUMIFS($W306:$AV306,$W$2:$AV$2,R$2)</f>
        <v>0</v>
      </c>
      <c r="S306" s="209"/>
      <c r="T306" s="123">
        <f>SUMIFS($W306:$AV306,$W$2:$AV$2,T$2)</f>
        <v>0</v>
      </c>
      <c r="U306" s="209"/>
      <c r="V306" s="209"/>
      <c r="W306" s="49"/>
      <c r="X306" s="207">
        <f t="shared" ref="X306:AU306" si="372">IF(X$7="",0,IF(X$1=1,SUMIFS(304:304,$1:$1,"&gt;="&amp;1,$1:$1,"&lt;="&amp;INT($P305))+($P305-INT($P305))*SUMIFS(304:304,$1:$1,INT($P305)+1),0)+($P305-INT($P305))*SUMIFS(304:304,$1:$1,X$1+INT($P305)+1)+(INT($P305)+1-$P305)*SUMIFS(304:304,$1:$1,X$1+INT($P305)))</f>
        <v>0</v>
      </c>
      <c r="Y306" s="207">
        <f t="shared" si="372"/>
        <v>0</v>
      </c>
      <c r="Z306" s="207">
        <f t="shared" si="372"/>
        <v>0</v>
      </c>
      <c r="AA306" s="207">
        <f t="shared" si="372"/>
        <v>0</v>
      </c>
      <c r="AB306" s="207">
        <f t="shared" si="372"/>
        <v>0</v>
      </c>
      <c r="AC306" s="207">
        <f t="shared" si="372"/>
        <v>0</v>
      </c>
      <c r="AD306" s="207">
        <f t="shared" si="372"/>
        <v>0</v>
      </c>
      <c r="AE306" s="207">
        <f t="shared" si="372"/>
        <v>0</v>
      </c>
      <c r="AF306" s="207">
        <f t="shared" si="372"/>
        <v>0</v>
      </c>
      <c r="AG306" s="207">
        <f t="shared" si="372"/>
        <v>0</v>
      </c>
      <c r="AH306" s="207">
        <f t="shared" si="372"/>
        <v>0</v>
      </c>
      <c r="AI306" s="207">
        <f t="shared" si="372"/>
        <v>0</v>
      </c>
      <c r="AJ306" s="207">
        <f t="shared" si="372"/>
        <v>0</v>
      </c>
      <c r="AK306" s="207">
        <f t="shared" si="372"/>
        <v>0</v>
      </c>
      <c r="AL306" s="207">
        <f t="shared" si="372"/>
        <v>0</v>
      </c>
      <c r="AM306" s="207">
        <f t="shared" si="372"/>
        <v>0</v>
      </c>
      <c r="AN306" s="207">
        <f t="shared" si="372"/>
        <v>0</v>
      </c>
      <c r="AO306" s="207">
        <f t="shared" si="372"/>
        <v>0</v>
      </c>
      <c r="AP306" s="207">
        <f t="shared" si="372"/>
        <v>0</v>
      </c>
      <c r="AQ306" s="207">
        <f t="shared" si="372"/>
        <v>0</v>
      </c>
      <c r="AR306" s="207">
        <f t="shared" si="372"/>
        <v>0</v>
      </c>
      <c r="AS306" s="207">
        <f t="shared" si="372"/>
        <v>0</v>
      </c>
      <c r="AT306" s="207">
        <f t="shared" si="372"/>
        <v>0</v>
      </c>
      <c r="AU306" s="207">
        <f t="shared" si="372"/>
        <v>0</v>
      </c>
      <c r="AV306" s="43"/>
      <c r="AW306" s="4"/>
    </row>
    <row r="307" spans="1:49" s="95" customFormat="1" x14ac:dyDescent="0.25">
      <c r="A307" s="89"/>
      <c r="B307" s="89"/>
      <c r="C307" s="89"/>
      <c r="D307" s="89"/>
      <c r="E307" s="194" t="str">
        <f>E271</f>
        <v>Объект-3</v>
      </c>
      <c r="F307" s="89"/>
      <c r="G307" s="195" t="str">
        <f>G271</f>
        <v>Заказчик-3</v>
      </c>
      <c r="H307" s="89"/>
      <c r="I307" s="195" t="str">
        <f>I302</f>
        <v>Поставщик-2</v>
      </c>
      <c r="J307" s="89"/>
      <c r="K307" s="195" t="str">
        <f>K302</f>
        <v>Поставщик-2-Материал-3</v>
      </c>
      <c r="L307" s="89"/>
      <c r="M307" s="221" t="str">
        <f>KPI!$E$44</f>
        <v>отток ДС на авансы поставщикам за материалы</v>
      </c>
      <c r="N307" s="259"/>
      <c r="O307" s="203"/>
      <c r="P307" s="222" t="str">
        <f>IF(M307="","",INDEX(KPI!$H:$H,SUMIFS(KPI!$C:$C,KPI!$E:$E,M307)))</f>
        <v>тыс.руб.</v>
      </c>
      <c r="Q307" s="203"/>
      <c r="R307" s="223">
        <f>SUMIFS($W307:$AV307,$W$2:$AV$2,R$2)</f>
        <v>0</v>
      </c>
      <c r="S307" s="203"/>
      <c r="T307" s="223">
        <f>SUMIFS($W307:$AV307,$W$2:$AV$2,T$2)</f>
        <v>0</v>
      </c>
      <c r="U307" s="203"/>
      <c r="V307" s="203"/>
      <c r="W307" s="116"/>
      <c r="X307" s="225">
        <f>IF(X$7="",0,IF(X$1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X$1+INT(SUMIFS(структура!$AA:$AA,структура!$W:$W,$I307))+1)+(INT(SUMIFS(структура!$AA:$AA,структура!$W:$W,$I307))+1-SUMIFS(структура!$AA:$AA,структура!$W:$W,$I307))*SUMIFS(структура!$Z:$Z,структура!$W:$W,$I307)*SUMIFS(306:306,$1:$1,X$1+INT(SUMIFS(структура!$AA:$AA,структура!$W:$W,$I307))))</f>
        <v>0</v>
      </c>
      <c r="Y307" s="225">
        <f>IF(Y$7="",0,IF(Y$1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Y$1+INT(SUMIFS(структура!$AA:$AA,структура!$W:$W,$I307))+1)+(INT(SUMIFS(структура!$AA:$AA,структура!$W:$W,$I307))+1-SUMIFS(структура!$AA:$AA,структура!$W:$W,$I307))*SUMIFS(структура!$Z:$Z,структура!$W:$W,$I307)*SUMIFS(306:306,$1:$1,Y$1+INT(SUMIFS(структура!$AA:$AA,структура!$W:$W,$I307))))</f>
        <v>0</v>
      </c>
      <c r="Z307" s="225">
        <f>IF(Z$7="",0,IF(Z$1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Z$1+INT(SUMIFS(структура!$AA:$AA,структура!$W:$W,$I307))+1)+(INT(SUMIFS(структура!$AA:$AA,структура!$W:$W,$I307))+1-SUMIFS(структура!$AA:$AA,структура!$W:$W,$I307))*SUMIFS(структура!$Z:$Z,структура!$W:$W,$I307)*SUMIFS(306:306,$1:$1,Z$1+INT(SUMIFS(структура!$AA:$AA,структура!$W:$W,$I307))))</f>
        <v>0</v>
      </c>
      <c r="AA307" s="225">
        <f>IF(AA$7="",0,IF(AA$1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A$1+INT(SUMIFS(структура!$AA:$AA,структура!$W:$W,$I307))+1)+(INT(SUMIFS(структура!$AA:$AA,структура!$W:$W,$I307))+1-SUMIFS(структура!$AA:$AA,структура!$W:$W,$I307))*SUMIFS(структура!$Z:$Z,структура!$W:$W,$I307)*SUMIFS(306:306,$1:$1,AA$1+INT(SUMIFS(структура!$AA:$AA,структура!$W:$W,$I307))))</f>
        <v>0</v>
      </c>
      <c r="AB307" s="225">
        <f>IF(AB$7="",0,IF(AB$1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B$1+INT(SUMIFS(структура!$AA:$AA,структура!$W:$W,$I307))+1)+(INT(SUMIFS(структура!$AA:$AA,структура!$W:$W,$I307))+1-SUMIFS(структура!$AA:$AA,структура!$W:$W,$I307))*SUMIFS(структура!$Z:$Z,структура!$W:$W,$I307)*SUMIFS(306:306,$1:$1,AB$1+INT(SUMIFS(структура!$AA:$AA,структура!$W:$W,$I307))))</f>
        <v>0</v>
      </c>
      <c r="AC307" s="225">
        <f>IF(AC$7="",0,IF(AC$1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C$1+INT(SUMIFS(структура!$AA:$AA,структура!$W:$W,$I307))+1)+(INT(SUMIFS(структура!$AA:$AA,структура!$W:$W,$I307))+1-SUMIFS(структура!$AA:$AA,структура!$W:$W,$I307))*SUMIFS(структура!$Z:$Z,структура!$W:$W,$I307)*SUMIFS(306:306,$1:$1,AC$1+INT(SUMIFS(структура!$AA:$AA,структура!$W:$W,$I307))))</f>
        <v>0</v>
      </c>
      <c r="AD307" s="225">
        <f>IF(AD$7="",0,IF(AD$1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D$1+INT(SUMIFS(структура!$AA:$AA,структура!$W:$W,$I307))+1)+(INT(SUMIFS(структура!$AA:$AA,структура!$W:$W,$I307))+1-SUMIFS(структура!$AA:$AA,структура!$W:$W,$I307))*SUMIFS(структура!$Z:$Z,структура!$W:$W,$I307)*SUMIFS(306:306,$1:$1,AD$1+INT(SUMIFS(структура!$AA:$AA,структура!$W:$W,$I307))))</f>
        <v>0</v>
      </c>
      <c r="AE307" s="225">
        <f>IF(AE$7="",0,IF(AE$1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E$1+INT(SUMIFS(структура!$AA:$AA,структура!$W:$W,$I307))+1)+(INT(SUMIFS(структура!$AA:$AA,структура!$W:$W,$I307))+1-SUMIFS(структура!$AA:$AA,структура!$W:$W,$I307))*SUMIFS(структура!$Z:$Z,структура!$W:$W,$I307)*SUMIFS(306:306,$1:$1,AE$1+INT(SUMIFS(структура!$AA:$AA,структура!$W:$W,$I307))))</f>
        <v>0</v>
      </c>
      <c r="AF307" s="225">
        <f>IF(AF$7="",0,IF(AF$1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F$1+INT(SUMIFS(структура!$AA:$AA,структура!$W:$W,$I307))+1)+(INT(SUMIFS(структура!$AA:$AA,структура!$W:$W,$I307))+1-SUMIFS(структура!$AA:$AA,структура!$W:$W,$I307))*SUMIFS(структура!$Z:$Z,структура!$W:$W,$I307)*SUMIFS(306:306,$1:$1,AF$1+INT(SUMIFS(структура!$AA:$AA,структура!$W:$W,$I307))))</f>
        <v>0</v>
      </c>
      <c r="AG307" s="225">
        <f>IF(AG$7="",0,IF(AG$1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G$1+INT(SUMIFS(структура!$AA:$AA,структура!$W:$W,$I307))+1)+(INT(SUMIFS(структура!$AA:$AA,структура!$W:$W,$I307))+1-SUMIFS(структура!$AA:$AA,структура!$W:$W,$I307))*SUMIFS(структура!$Z:$Z,структура!$W:$W,$I307)*SUMIFS(306:306,$1:$1,AG$1+INT(SUMIFS(структура!$AA:$AA,структура!$W:$W,$I307))))</f>
        <v>0</v>
      </c>
      <c r="AH307" s="225">
        <f>IF(AH$7="",0,IF(AH$1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H$1+INT(SUMIFS(структура!$AA:$AA,структура!$W:$W,$I307))+1)+(INT(SUMIFS(структура!$AA:$AA,структура!$W:$W,$I307))+1-SUMIFS(структура!$AA:$AA,структура!$W:$W,$I307))*SUMIFS(структура!$Z:$Z,структура!$W:$W,$I307)*SUMIFS(306:306,$1:$1,AH$1+INT(SUMIFS(структура!$AA:$AA,структура!$W:$W,$I307))))</f>
        <v>0</v>
      </c>
      <c r="AI307" s="225">
        <f>IF(AI$7="",0,IF(AI$1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I$1+INT(SUMIFS(структура!$AA:$AA,структура!$W:$W,$I307))+1)+(INT(SUMIFS(структура!$AA:$AA,структура!$W:$W,$I307))+1-SUMIFS(структура!$AA:$AA,структура!$W:$W,$I307))*SUMIFS(структура!$Z:$Z,структура!$W:$W,$I307)*SUMIFS(306:306,$1:$1,AI$1+INT(SUMIFS(структура!$AA:$AA,структура!$W:$W,$I307))))</f>
        <v>0</v>
      </c>
      <c r="AJ307" s="225">
        <f>IF(AJ$7="",0,IF(AJ$1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J$1+INT(SUMIFS(структура!$AA:$AA,структура!$W:$W,$I307))+1)+(INT(SUMIFS(структура!$AA:$AA,структура!$W:$W,$I307))+1-SUMIFS(структура!$AA:$AA,структура!$W:$W,$I307))*SUMIFS(структура!$Z:$Z,структура!$W:$W,$I307)*SUMIFS(306:306,$1:$1,AJ$1+INT(SUMIFS(структура!$AA:$AA,структура!$W:$W,$I307))))</f>
        <v>0</v>
      </c>
      <c r="AK307" s="225">
        <f>IF(AK$7="",0,IF(AK$1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K$1+INT(SUMIFS(структура!$AA:$AA,структура!$W:$W,$I307))+1)+(INT(SUMIFS(структура!$AA:$AA,структура!$W:$W,$I307))+1-SUMIFS(структура!$AA:$AA,структура!$W:$W,$I307))*SUMIFS(структура!$Z:$Z,структура!$W:$W,$I307)*SUMIFS(306:306,$1:$1,AK$1+INT(SUMIFS(структура!$AA:$AA,структура!$W:$W,$I307))))</f>
        <v>0</v>
      </c>
      <c r="AL307" s="225">
        <f>IF(AL$7="",0,IF(AL$1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L$1+INT(SUMIFS(структура!$AA:$AA,структура!$W:$W,$I307))+1)+(INT(SUMIFS(структура!$AA:$AA,структура!$W:$W,$I307))+1-SUMIFS(структура!$AA:$AA,структура!$W:$W,$I307))*SUMIFS(структура!$Z:$Z,структура!$W:$W,$I307)*SUMIFS(306:306,$1:$1,AL$1+INT(SUMIFS(структура!$AA:$AA,структура!$W:$W,$I307))))</f>
        <v>0</v>
      </c>
      <c r="AM307" s="225">
        <f>IF(AM$7="",0,IF(AM$1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M$1+INT(SUMIFS(структура!$AA:$AA,структура!$W:$W,$I307))+1)+(INT(SUMIFS(структура!$AA:$AA,структура!$W:$W,$I307))+1-SUMIFS(структура!$AA:$AA,структура!$W:$W,$I307))*SUMIFS(структура!$Z:$Z,структура!$W:$W,$I307)*SUMIFS(306:306,$1:$1,AM$1+INT(SUMIFS(структура!$AA:$AA,структура!$W:$W,$I307))))</f>
        <v>0</v>
      </c>
      <c r="AN307" s="225">
        <f>IF(AN$7="",0,IF(AN$1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N$1+INT(SUMIFS(структура!$AA:$AA,структура!$W:$W,$I307))+1)+(INT(SUMIFS(структура!$AA:$AA,структура!$W:$W,$I307))+1-SUMIFS(структура!$AA:$AA,структура!$W:$W,$I307))*SUMIFS(структура!$Z:$Z,структура!$W:$W,$I307)*SUMIFS(306:306,$1:$1,AN$1+INT(SUMIFS(структура!$AA:$AA,структура!$W:$W,$I307))))</f>
        <v>0</v>
      </c>
      <c r="AO307" s="225">
        <f>IF(AO$7="",0,IF(AO$1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O$1+INT(SUMIFS(структура!$AA:$AA,структура!$W:$W,$I307))+1)+(INT(SUMIFS(структура!$AA:$AA,структура!$W:$W,$I307))+1-SUMIFS(структура!$AA:$AA,структура!$W:$W,$I307))*SUMIFS(структура!$Z:$Z,структура!$W:$W,$I307)*SUMIFS(306:306,$1:$1,AO$1+INT(SUMIFS(структура!$AA:$AA,структура!$W:$W,$I307))))</f>
        <v>0</v>
      </c>
      <c r="AP307" s="225">
        <f>IF(AP$7="",0,IF(AP$1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P$1+INT(SUMIFS(структура!$AA:$AA,структура!$W:$W,$I307))+1)+(INT(SUMIFS(структура!$AA:$AA,структура!$W:$W,$I307))+1-SUMIFS(структура!$AA:$AA,структура!$W:$W,$I307))*SUMIFS(структура!$Z:$Z,структура!$W:$W,$I307)*SUMIFS(306:306,$1:$1,AP$1+INT(SUMIFS(структура!$AA:$AA,структура!$W:$W,$I307))))</f>
        <v>0</v>
      </c>
      <c r="AQ307" s="225">
        <f>IF(AQ$7="",0,IF(AQ$1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Q$1+INT(SUMIFS(структура!$AA:$AA,структура!$W:$W,$I307))+1)+(INT(SUMIFS(структура!$AA:$AA,структура!$W:$W,$I307))+1-SUMIFS(структура!$AA:$AA,структура!$W:$W,$I307))*SUMIFS(структура!$Z:$Z,структура!$W:$W,$I307)*SUMIFS(306:306,$1:$1,AQ$1+INT(SUMIFS(структура!$AA:$AA,структура!$W:$W,$I307))))</f>
        <v>0</v>
      </c>
      <c r="AR307" s="225">
        <f>IF(AR$7="",0,IF(AR$1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R$1+INT(SUMIFS(структура!$AA:$AA,структура!$W:$W,$I307))+1)+(INT(SUMIFS(структура!$AA:$AA,структура!$W:$W,$I307))+1-SUMIFS(структура!$AA:$AA,структура!$W:$W,$I307))*SUMIFS(структура!$Z:$Z,структура!$W:$W,$I307)*SUMIFS(306:306,$1:$1,AR$1+INT(SUMIFS(структура!$AA:$AA,структура!$W:$W,$I307))))</f>
        <v>0</v>
      </c>
      <c r="AS307" s="225">
        <f>IF(AS$7="",0,IF(AS$1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S$1+INT(SUMIFS(структура!$AA:$AA,структура!$W:$W,$I307))+1)+(INT(SUMIFS(структура!$AA:$AA,структура!$W:$W,$I307))+1-SUMIFS(структура!$AA:$AA,структура!$W:$W,$I307))*SUMIFS(структура!$Z:$Z,структура!$W:$W,$I307)*SUMIFS(306:306,$1:$1,AS$1+INT(SUMIFS(структура!$AA:$AA,структура!$W:$W,$I307))))</f>
        <v>0</v>
      </c>
      <c r="AT307" s="225">
        <f>IF(AT$7="",0,IF(AT$1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T$1+INT(SUMIFS(структура!$AA:$AA,структура!$W:$W,$I307))+1)+(INT(SUMIFS(структура!$AA:$AA,структура!$W:$W,$I307))+1-SUMIFS(структура!$AA:$AA,структура!$W:$W,$I307))*SUMIFS(структура!$Z:$Z,структура!$W:$W,$I307)*SUMIFS(306:306,$1:$1,AT$1+INT(SUMIFS(структура!$AA:$AA,структура!$W:$W,$I307))))</f>
        <v>0</v>
      </c>
      <c r="AU307" s="225">
        <f>IF(AU$7="",0,IF(AU$1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U$1+INT(SUMIFS(структура!$AA:$AA,структура!$W:$W,$I307))+1)+(INT(SUMIFS(структура!$AA:$AA,структура!$W:$W,$I307))+1-SUMIFS(структура!$AA:$AA,структура!$W:$W,$I307))*SUMIFS(структура!$Z:$Z,структура!$W:$W,$I307)*SUMIFS(306:306,$1:$1,AU$1+INT(SUMIFS(структура!$AA:$AA,структура!$W:$W,$I307))))</f>
        <v>0</v>
      </c>
      <c r="AV307" s="94"/>
      <c r="AW307" s="89"/>
    </row>
    <row r="308" spans="1:49" s="95" customFormat="1" x14ac:dyDescent="0.25">
      <c r="A308" s="89"/>
      <c r="B308" s="89"/>
      <c r="C308" s="89"/>
      <c r="D308" s="89"/>
      <c r="E308" s="194" t="str">
        <f>E271</f>
        <v>Объект-3</v>
      </c>
      <c r="F308" s="89"/>
      <c r="G308" s="195" t="str">
        <f>G271</f>
        <v>Заказчик-3</v>
      </c>
      <c r="H308" s="89"/>
      <c r="I308" s="195" t="str">
        <f>I302</f>
        <v>Поставщик-2</v>
      </c>
      <c r="J308" s="89"/>
      <c r="K308" s="195" t="str">
        <f>K302</f>
        <v>Поставщик-2-Материал-3</v>
      </c>
      <c r="L308" s="89"/>
      <c r="M308" s="185" t="str">
        <f>KPI!$E$48</f>
        <v>отток ДС на расчет с поставщ-ми за материалы</v>
      </c>
      <c r="N308" s="259"/>
      <c r="O308" s="203"/>
      <c r="P308" s="190" t="str">
        <f>IF(M308="","",INDEX(KPI!$H:$H,SUMIFS(KPI!$C:$C,KPI!$E:$E,M308)))</f>
        <v>тыс.руб.</v>
      </c>
      <c r="Q308" s="203"/>
      <c r="R308" s="224">
        <f>SUMIFS($W308:$AV308,$W$2:$AV$2,R$2)</f>
        <v>0</v>
      </c>
      <c r="S308" s="203"/>
      <c r="T308" s="224">
        <f>SUMIFS($W308:$AV308,$W$2:$AV$2,T$2)</f>
        <v>0</v>
      </c>
      <c r="U308" s="203"/>
      <c r="V308" s="203"/>
      <c r="W308" s="116"/>
      <c r="X308" s="226">
        <f>IF(X$7="",0,IF(X$1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X$1+INT(-SUMIFS(структура!$AC:$AC,структура!$W:$W,$I308))+1)+(INT(-SUMIFS(структура!$AC:$AC,структура!$W:$W,$I308))+1+SUMIFS(структура!$AC:$AC,структура!$W:$W,$I308))*SUMIFS(структура!$AB:$AB,структура!$W:$W,$I308)*SUMIFS(306:306,$1:$1,X$1+INT(-SUMIFS(структура!$AC:$AC,структура!$W:$W,$I308))))</f>
        <v>0</v>
      </c>
      <c r="Y308" s="226">
        <f>IF(Y$7="",0,IF(Y$1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Y$1+INT(-SUMIFS(структура!$AC:$AC,структура!$W:$W,$I308))+1)+(INT(-SUMIFS(структура!$AC:$AC,структура!$W:$W,$I308))+1+SUMIFS(структура!$AC:$AC,структура!$W:$W,$I308))*SUMIFS(структура!$AB:$AB,структура!$W:$W,$I308)*SUMIFS(306:306,$1:$1,Y$1+INT(-SUMIFS(структура!$AC:$AC,структура!$W:$W,$I308))))</f>
        <v>0</v>
      </c>
      <c r="Z308" s="226">
        <f>IF(Z$7="",0,IF(Z$1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Z$1+INT(-SUMIFS(структура!$AC:$AC,структура!$W:$W,$I308))+1)+(INT(-SUMIFS(структура!$AC:$AC,структура!$W:$W,$I308))+1+SUMIFS(структура!$AC:$AC,структура!$W:$W,$I308))*SUMIFS(структура!$AB:$AB,структура!$W:$W,$I308)*SUMIFS(306:306,$1:$1,Z$1+INT(-SUMIFS(структура!$AC:$AC,структура!$W:$W,$I308))))</f>
        <v>0</v>
      </c>
      <c r="AA308" s="226">
        <f>IF(AA$7="",0,IF(AA$1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A$1+INT(-SUMIFS(структура!$AC:$AC,структура!$W:$W,$I308))+1)+(INT(-SUMIFS(структура!$AC:$AC,структура!$W:$W,$I308))+1+SUMIFS(структура!$AC:$AC,структура!$W:$W,$I308))*SUMIFS(структура!$AB:$AB,структура!$W:$W,$I308)*SUMIFS(306:306,$1:$1,AA$1+INT(-SUMIFS(структура!$AC:$AC,структура!$W:$W,$I308))))</f>
        <v>0</v>
      </c>
      <c r="AB308" s="226">
        <f>IF(AB$7="",0,IF(AB$1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B$1+INT(-SUMIFS(структура!$AC:$AC,структура!$W:$W,$I308))+1)+(INT(-SUMIFS(структура!$AC:$AC,структура!$W:$W,$I308))+1+SUMIFS(структура!$AC:$AC,структура!$W:$W,$I308))*SUMIFS(структура!$AB:$AB,структура!$W:$W,$I308)*SUMIFS(306:306,$1:$1,AB$1+INT(-SUMIFS(структура!$AC:$AC,структура!$W:$W,$I308))))</f>
        <v>0</v>
      </c>
      <c r="AC308" s="226">
        <f>IF(AC$7="",0,IF(AC$1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C$1+INT(-SUMIFS(структура!$AC:$AC,структура!$W:$W,$I308))+1)+(INT(-SUMIFS(структура!$AC:$AC,структура!$W:$W,$I308))+1+SUMIFS(структура!$AC:$AC,структура!$W:$W,$I308))*SUMIFS(структура!$AB:$AB,структура!$W:$W,$I308)*SUMIFS(306:306,$1:$1,AC$1+INT(-SUMIFS(структура!$AC:$AC,структура!$W:$W,$I308))))</f>
        <v>0</v>
      </c>
      <c r="AD308" s="226">
        <f>IF(AD$7="",0,IF(AD$1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D$1+INT(-SUMIFS(структура!$AC:$AC,структура!$W:$W,$I308))+1)+(INT(-SUMIFS(структура!$AC:$AC,структура!$W:$W,$I308))+1+SUMIFS(структура!$AC:$AC,структура!$W:$W,$I308))*SUMIFS(структура!$AB:$AB,структура!$W:$W,$I308)*SUMIFS(306:306,$1:$1,AD$1+INT(-SUMIFS(структура!$AC:$AC,структура!$W:$W,$I308))))</f>
        <v>0</v>
      </c>
      <c r="AE308" s="226">
        <f>IF(AE$7="",0,IF(AE$1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E$1+INT(-SUMIFS(структура!$AC:$AC,структура!$W:$W,$I308))+1)+(INT(-SUMIFS(структура!$AC:$AC,структура!$W:$W,$I308))+1+SUMIFS(структура!$AC:$AC,структура!$W:$W,$I308))*SUMIFS(структура!$AB:$AB,структура!$W:$W,$I308)*SUMIFS(306:306,$1:$1,AE$1+INT(-SUMIFS(структура!$AC:$AC,структура!$W:$W,$I308))))</f>
        <v>0</v>
      </c>
      <c r="AF308" s="226">
        <f>IF(AF$7="",0,IF(AF$1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F$1+INT(-SUMIFS(структура!$AC:$AC,структура!$W:$W,$I308))+1)+(INT(-SUMIFS(структура!$AC:$AC,структура!$W:$W,$I308))+1+SUMIFS(структура!$AC:$AC,структура!$W:$W,$I308))*SUMIFS(структура!$AB:$AB,структура!$W:$W,$I308)*SUMIFS(306:306,$1:$1,AF$1+INT(-SUMIFS(структура!$AC:$AC,структура!$W:$W,$I308))))</f>
        <v>0</v>
      </c>
      <c r="AG308" s="226">
        <f>IF(AG$7="",0,IF(AG$1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G$1+INT(-SUMIFS(структура!$AC:$AC,структура!$W:$W,$I308))+1)+(INT(-SUMIFS(структура!$AC:$AC,структура!$W:$W,$I308))+1+SUMIFS(структура!$AC:$AC,структура!$W:$W,$I308))*SUMIFS(структура!$AB:$AB,структура!$W:$W,$I308)*SUMIFS(306:306,$1:$1,AG$1+INT(-SUMIFS(структура!$AC:$AC,структура!$W:$W,$I308))))</f>
        <v>0</v>
      </c>
      <c r="AH308" s="226">
        <f>IF(AH$7="",0,IF(AH$1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H$1+INT(-SUMIFS(структура!$AC:$AC,структура!$W:$W,$I308))+1)+(INT(-SUMIFS(структура!$AC:$AC,структура!$W:$W,$I308))+1+SUMIFS(структура!$AC:$AC,структура!$W:$W,$I308))*SUMIFS(структура!$AB:$AB,структура!$W:$W,$I308)*SUMIFS(306:306,$1:$1,AH$1+INT(-SUMIFS(структура!$AC:$AC,структура!$W:$W,$I308))))</f>
        <v>0</v>
      </c>
      <c r="AI308" s="226">
        <f>IF(AI$7="",0,IF(AI$1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I$1+INT(-SUMIFS(структура!$AC:$AC,структура!$W:$W,$I308))+1)+(INT(-SUMIFS(структура!$AC:$AC,структура!$W:$W,$I308))+1+SUMIFS(структура!$AC:$AC,структура!$W:$W,$I308))*SUMIFS(структура!$AB:$AB,структура!$W:$W,$I308)*SUMIFS(306:306,$1:$1,AI$1+INT(-SUMIFS(структура!$AC:$AC,структура!$W:$W,$I308))))</f>
        <v>0</v>
      </c>
      <c r="AJ308" s="226">
        <f>IF(AJ$7="",0,IF(AJ$1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J$1+INT(-SUMIFS(структура!$AC:$AC,структура!$W:$W,$I308))+1)+(INT(-SUMIFS(структура!$AC:$AC,структура!$W:$W,$I308))+1+SUMIFS(структура!$AC:$AC,структура!$W:$W,$I308))*SUMIFS(структура!$AB:$AB,структура!$W:$W,$I308)*SUMIFS(306:306,$1:$1,AJ$1+INT(-SUMIFS(структура!$AC:$AC,структура!$W:$W,$I308))))</f>
        <v>0</v>
      </c>
      <c r="AK308" s="226">
        <f>IF(AK$7="",0,IF(AK$1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K$1+INT(-SUMIFS(структура!$AC:$AC,структура!$W:$W,$I308))+1)+(INT(-SUMIFS(структура!$AC:$AC,структура!$W:$W,$I308))+1+SUMIFS(структура!$AC:$AC,структура!$W:$W,$I308))*SUMIFS(структура!$AB:$AB,структура!$W:$W,$I308)*SUMIFS(306:306,$1:$1,AK$1+INT(-SUMIFS(структура!$AC:$AC,структура!$W:$W,$I308))))</f>
        <v>0</v>
      </c>
      <c r="AL308" s="226">
        <f>IF(AL$7="",0,IF(AL$1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L$1+INT(-SUMIFS(структура!$AC:$AC,структура!$W:$W,$I308))+1)+(INT(-SUMIFS(структура!$AC:$AC,структура!$W:$W,$I308))+1+SUMIFS(структура!$AC:$AC,структура!$W:$W,$I308))*SUMIFS(структура!$AB:$AB,структура!$W:$W,$I308)*SUMIFS(306:306,$1:$1,AL$1+INT(-SUMIFS(структура!$AC:$AC,структура!$W:$W,$I308))))</f>
        <v>0</v>
      </c>
      <c r="AM308" s="226">
        <f>IF(AM$7="",0,IF(AM$1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M$1+INT(-SUMIFS(структура!$AC:$AC,структура!$W:$W,$I308))+1)+(INT(-SUMIFS(структура!$AC:$AC,структура!$W:$W,$I308))+1+SUMIFS(структура!$AC:$AC,структура!$W:$W,$I308))*SUMIFS(структура!$AB:$AB,структура!$W:$W,$I308)*SUMIFS(306:306,$1:$1,AM$1+INT(-SUMIFS(структура!$AC:$AC,структура!$W:$W,$I308))))</f>
        <v>0</v>
      </c>
      <c r="AN308" s="226">
        <f>IF(AN$7="",0,IF(AN$1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N$1+INT(-SUMIFS(структура!$AC:$AC,структура!$W:$W,$I308))+1)+(INT(-SUMIFS(структура!$AC:$AC,структура!$W:$W,$I308))+1+SUMIFS(структура!$AC:$AC,структура!$W:$W,$I308))*SUMIFS(структура!$AB:$AB,структура!$W:$W,$I308)*SUMIFS(306:306,$1:$1,AN$1+INT(-SUMIFS(структура!$AC:$AC,структура!$W:$W,$I308))))</f>
        <v>0</v>
      </c>
      <c r="AO308" s="226">
        <f>IF(AO$7="",0,IF(AO$1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O$1+INT(-SUMIFS(структура!$AC:$AC,структура!$W:$W,$I308))+1)+(INT(-SUMIFS(структура!$AC:$AC,структура!$W:$W,$I308))+1+SUMIFS(структура!$AC:$AC,структура!$W:$W,$I308))*SUMIFS(структура!$AB:$AB,структура!$W:$W,$I308)*SUMIFS(306:306,$1:$1,AO$1+INT(-SUMIFS(структура!$AC:$AC,структура!$W:$W,$I308))))</f>
        <v>0</v>
      </c>
      <c r="AP308" s="226">
        <f>IF(AP$7="",0,IF(AP$1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P$1+INT(-SUMIFS(структура!$AC:$AC,структура!$W:$W,$I308))+1)+(INT(-SUMIFS(структура!$AC:$AC,структура!$W:$W,$I308))+1+SUMIFS(структура!$AC:$AC,структура!$W:$W,$I308))*SUMIFS(структура!$AB:$AB,структура!$W:$W,$I308)*SUMIFS(306:306,$1:$1,AP$1+INT(-SUMIFS(структура!$AC:$AC,структура!$W:$W,$I308))))</f>
        <v>0</v>
      </c>
      <c r="AQ308" s="226">
        <f>IF(AQ$7="",0,IF(AQ$1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Q$1+INT(-SUMIFS(структура!$AC:$AC,структура!$W:$W,$I308))+1)+(INT(-SUMIFS(структура!$AC:$AC,структура!$W:$W,$I308))+1+SUMIFS(структура!$AC:$AC,структура!$W:$W,$I308))*SUMIFS(структура!$AB:$AB,структура!$W:$W,$I308)*SUMIFS(306:306,$1:$1,AQ$1+INT(-SUMIFS(структура!$AC:$AC,структура!$W:$W,$I308))))</f>
        <v>0</v>
      </c>
      <c r="AR308" s="226">
        <f>IF(AR$7="",0,IF(AR$1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R$1+INT(-SUMIFS(структура!$AC:$AC,структура!$W:$W,$I308))+1)+(INT(-SUMIFS(структура!$AC:$AC,структура!$W:$W,$I308))+1+SUMIFS(структура!$AC:$AC,структура!$W:$W,$I308))*SUMIFS(структура!$AB:$AB,структура!$W:$W,$I308)*SUMIFS(306:306,$1:$1,AR$1+INT(-SUMIFS(структура!$AC:$AC,структура!$W:$W,$I308))))</f>
        <v>0</v>
      </c>
      <c r="AS308" s="226">
        <f>IF(AS$7="",0,IF(AS$1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S$1+INT(-SUMIFS(структура!$AC:$AC,структура!$W:$W,$I308))+1)+(INT(-SUMIFS(структура!$AC:$AC,структура!$W:$W,$I308))+1+SUMIFS(структура!$AC:$AC,структура!$W:$W,$I308))*SUMIFS(структура!$AB:$AB,структура!$W:$W,$I308)*SUMIFS(306:306,$1:$1,AS$1+INT(-SUMIFS(структура!$AC:$AC,структура!$W:$W,$I308))))</f>
        <v>0</v>
      </c>
      <c r="AT308" s="226">
        <f>IF(AT$7="",0,IF(AT$1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T$1+INT(-SUMIFS(структура!$AC:$AC,структура!$W:$W,$I308))+1)+(INT(-SUMIFS(структура!$AC:$AC,структура!$W:$W,$I308))+1+SUMIFS(структура!$AC:$AC,структура!$W:$W,$I308))*SUMIFS(структура!$AB:$AB,структура!$W:$W,$I308)*SUMIFS(306:306,$1:$1,AT$1+INT(-SUMIFS(структура!$AC:$AC,структура!$W:$W,$I308))))</f>
        <v>0</v>
      </c>
      <c r="AU308" s="226">
        <f>IF(AU$7="",0,IF(AU$1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U$1+INT(-SUMIFS(структура!$AC:$AC,структура!$W:$W,$I308))+1)+(INT(-SUMIFS(структура!$AC:$AC,структура!$W:$W,$I308))+1+SUMIFS(структура!$AC:$AC,структура!$W:$W,$I308))*SUMIFS(структура!$AB:$AB,структура!$W:$W,$I308)*SUMIFS(306:306,$1:$1,AU$1+INT(-SUMIFS(структура!$AC:$AC,структура!$W:$W,$I308))))</f>
        <v>0</v>
      </c>
      <c r="AV308" s="94"/>
      <c r="AW308" s="89"/>
    </row>
    <row r="309" spans="1:49" ht="3.9" customHeight="1" x14ac:dyDescent="0.25">
      <c r="A309" s="3"/>
      <c r="B309" s="3"/>
      <c r="C309" s="3"/>
      <c r="D309" s="3"/>
      <c r="E309" s="179" t="str">
        <f>E271</f>
        <v>Объект-3</v>
      </c>
      <c r="F309" s="3"/>
      <c r="G309" s="178" t="str">
        <f>G271</f>
        <v>Заказчик-3</v>
      </c>
      <c r="H309" s="3"/>
      <c r="I309" s="169" t="str">
        <f>I302</f>
        <v>Поставщик-2</v>
      </c>
      <c r="J309" s="3"/>
      <c r="K309" s="178" t="str">
        <f>K302</f>
        <v>Поставщик-2-Материал-3</v>
      </c>
      <c r="L309" s="3"/>
      <c r="M309" s="8"/>
      <c r="N309" s="258"/>
      <c r="O309" s="3"/>
      <c r="P309" s="191"/>
      <c r="Q309" s="3"/>
      <c r="R309" s="8"/>
      <c r="S309" s="3"/>
      <c r="T309" s="8"/>
      <c r="U309" s="3"/>
      <c r="V309" s="3"/>
      <c r="W309" s="49"/>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41"/>
      <c r="AW309" s="3"/>
    </row>
    <row r="310" spans="1:49" s="95" customFormat="1" x14ac:dyDescent="0.25">
      <c r="A310" s="89"/>
      <c r="B310" s="89"/>
      <c r="C310" s="89"/>
      <c r="D310" s="89"/>
      <c r="E310" s="179" t="str">
        <f>E271</f>
        <v>Объект-3</v>
      </c>
      <c r="F310" s="89"/>
      <c r="G310" s="178" t="str">
        <f>G271</f>
        <v>Заказчик-3</v>
      </c>
      <c r="H310" s="89"/>
      <c r="I310" s="173" t="s">
        <v>297</v>
      </c>
      <c r="J310" s="20" t="s">
        <v>5</v>
      </c>
      <c r="K310" s="173" t="s">
        <v>420</v>
      </c>
      <c r="L310" s="20" t="s">
        <v>5</v>
      </c>
      <c r="M310" s="183" t="str">
        <f>KPI!$E$200</f>
        <v>количество материала</v>
      </c>
      <c r="N310" s="258"/>
      <c r="O310" s="119" t="s">
        <v>1</v>
      </c>
      <c r="P310" s="182" t="s">
        <v>370</v>
      </c>
      <c r="Q310" s="89"/>
      <c r="R310" s="186">
        <f>SUMIFS($W310:$AV310,$W$2:$AV$2,R$2)</f>
        <v>0</v>
      </c>
      <c r="S310" s="89"/>
      <c r="T310" s="186">
        <f>SUMIFS($W310:$AV310,$W$2:$AV$2,T$2)</f>
        <v>0</v>
      </c>
      <c r="U310" s="89"/>
      <c r="V310" s="89"/>
      <c r="W310" s="119" t="s">
        <v>1</v>
      </c>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94"/>
      <c r="AW310" s="89"/>
    </row>
    <row r="311" spans="1:49" s="95" customFormat="1" x14ac:dyDescent="0.25">
      <c r="A311" s="89"/>
      <c r="B311" s="89"/>
      <c r="C311" s="89"/>
      <c r="D311" s="89"/>
      <c r="E311" s="179" t="str">
        <f>E271</f>
        <v>Объект-3</v>
      </c>
      <c r="F311" s="89"/>
      <c r="G311" s="178" t="str">
        <f>G271</f>
        <v>Заказчик-3</v>
      </c>
      <c r="H311" s="89"/>
      <c r="I311" s="181" t="str">
        <f>I310</f>
        <v>Поставщик-9</v>
      </c>
      <c r="J311" s="4"/>
      <c r="K311" s="181" t="str">
        <f>K310</f>
        <v>Поставщик-9-Материал-4</v>
      </c>
      <c r="L311" s="4"/>
      <c r="M311" s="184" t="str">
        <f>KPI!$E$201</f>
        <v>стоимость материала за единицу измерения</v>
      </c>
      <c r="N311" s="258"/>
      <c r="O311" s="89"/>
      <c r="P311" s="189" t="str">
        <f>IF(M311="","",INDEX(KPI!$H:$H,SUMIFS(KPI!$C:$C,KPI!$E:$E,M311)))</f>
        <v>руб.</v>
      </c>
      <c r="Q311" s="89"/>
      <c r="R311" s="187">
        <f>IF(R310=0,0,R312*1000/R310)</f>
        <v>0</v>
      </c>
      <c r="S311" s="89"/>
      <c r="T311" s="187">
        <f>IF(T310=0,0,T312*1000/T310)</f>
        <v>0</v>
      </c>
      <c r="U311" s="89"/>
      <c r="V311" s="89"/>
      <c r="W311" s="119" t="s">
        <v>1</v>
      </c>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94"/>
      <c r="AW311" s="89"/>
    </row>
    <row r="312" spans="1:49" s="5" customFormat="1" x14ac:dyDescent="0.25">
      <c r="A312" s="4"/>
      <c r="B312" s="4"/>
      <c r="C312" s="4"/>
      <c r="D312" s="4"/>
      <c r="E312" s="197" t="str">
        <f>E271</f>
        <v>Объект-3</v>
      </c>
      <c r="F312" s="4"/>
      <c r="G312" s="198" t="str">
        <f>G271</f>
        <v>Заказчик-3</v>
      </c>
      <c r="H312" s="4"/>
      <c r="I312" s="198" t="str">
        <f>I310</f>
        <v>Поставщик-9</v>
      </c>
      <c r="J312" s="4"/>
      <c r="K312" s="198" t="str">
        <f>K310</f>
        <v>Поставщик-9-Материал-4</v>
      </c>
      <c r="L312" s="4"/>
      <c r="M312" s="205" t="str">
        <f>KPI!$E$149</f>
        <v>материалы</v>
      </c>
      <c r="N312" s="258" t="str">
        <f>структура!$AL$29</f>
        <v>с/с</v>
      </c>
      <c r="O312" s="4"/>
      <c r="P312" s="211" t="str">
        <f>IF(M312="","",INDEX(KPI!$H:$H,SUMIFS(KPI!$C:$C,KPI!$E:$E,M312)))</f>
        <v>тыс.руб.</v>
      </c>
      <c r="Q312" s="4"/>
      <c r="R312" s="188">
        <f>SUMIFS($W312:$AV312,$W$2:$AV$2,R$2)</f>
        <v>0</v>
      </c>
      <c r="S312" s="4"/>
      <c r="T312" s="188">
        <f>SUMIFS($W312:$AV312,$W$2:$AV$2,T$2)</f>
        <v>0</v>
      </c>
      <c r="U312" s="4"/>
      <c r="V312" s="4"/>
      <c r="W312" s="49"/>
      <c r="X312" s="207">
        <f>X310*X311/1000</f>
        <v>0</v>
      </c>
      <c r="Y312" s="207">
        <f>Y310*Y311/1000</f>
        <v>0</v>
      </c>
      <c r="Z312" s="207">
        <f t="shared" ref="Z312:AU312" si="373">Z310*Z311/1000</f>
        <v>0</v>
      </c>
      <c r="AA312" s="207">
        <f t="shared" si="373"/>
        <v>0</v>
      </c>
      <c r="AB312" s="207">
        <f t="shared" si="373"/>
        <v>0</v>
      </c>
      <c r="AC312" s="207">
        <f t="shared" si="373"/>
        <v>0</v>
      </c>
      <c r="AD312" s="207">
        <f t="shared" si="373"/>
        <v>0</v>
      </c>
      <c r="AE312" s="207">
        <f t="shared" si="373"/>
        <v>0</v>
      </c>
      <c r="AF312" s="207">
        <f t="shared" si="373"/>
        <v>0</v>
      </c>
      <c r="AG312" s="207">
        <f t="shared" si="373"/>
        <v>0</v>
      </c>
      <c r="AH312" s="207">
        <f t="shared" si="373"/>
        <v>0</v>
      </c>
      <c r="AI312" s="207">
        <f t="shared" si="373"/>
        <v>0</v>
      </c>
      <c r="AJ312" s="207">
        <f t="shared" si="373"/>
        <v>0</v>
      </c>
      <c r="AK312" s="207">
        <f t="shared" si="373"/>
        <v>0</v>
      </c>
      <c r="AL312" s="207">
        <f t="shared" si="373"/>
        <v>0</v>
      </c>
      <c r="AM312" s="207">
        <f t="shared" si="373"/>
        <v>0</v>
      </c>
      <c r="AN312" s="207">
        <f t="shared" si="373"/>
        <v>0</v>
      </c>
      <c r="AO312" s="207">
        <f t="shared" si="373"/>
        <v>0</v>
      </c>
      <c r="AP312" s="207">
        <f t="shared" si="373"/>
        <v>0</v>
      </c>
      <c r="AQ312" s="207">
        <f t="shared" si="373"/>
        <v>0</v>
      </c>
      <c r="AR312" s="207">
        <f t="shared" si="373"/>
        <v>0</v>
      </c>
      <c r="AS312" s="207">
        <f t="shared" si="373"/>
        <v>0</v>
      </c>
      <c r="AT312" s="207">
        <f t="shared" si="373"/>
        <v>0</v>
      </c>
      <c r="AU312" s="207">
        <f t="shared" si="373"/>
        <v>0</v>
      </c>
      <c r="AV312" s="43"/>
      <c r="AW312" s="4"/>
    </row>
    <row r="313" spans="1:49" s="95" customFormat="1" x14ac:dyDescent="0.25">
      <c r="A313" s="89"/>
      <c r="B313" s="89"/>
      <c r="C313" s="89"/>
      <c r="D313" s="89"/>
      <c r="E313" s="179" t="str">
        <f>E271</f>
        <v>Объект-3</v>
      </c>
      <c r="F313" s="89"/>
      <c r="G313" s="178" t="str">
        <f>G271</f>
        <v>Заказчик-3</v>
      </c>
      <c r="H313" s="89"/>
      <c r="I313" s="181" t="str">
        <f>I310</f>
        <v>Поставщик-9</v>
      </c>
      <c r="J313" s="4"/>
      <c r="K313" s="181" t="str">
        <f>K310</f>
        <v>Поставщик-9-Материал-4</v>
      </c>
      <c r="L313" s="4"/>
      <c r="M313" s="202" t="str">
        <f>KPI!$E$31</f>
        <v>оборачив-ть материалов в себестоимости</v>
      </c>
      <c r="N313" s="259"/>
      <c r="O313" s="22" t="s">
        <v>1</v>
      </c>
      <c r="P313" s="79"/>
      <c r="Q313" s="203"/>
      <c r="R313" s="204" t="str">
        <f>IF(M313="","",INDEX(KPI!$H:$H,SUMIFS(KPI!$C:$C,KPI!$E:$E,M313)))</f>
        <v>мес</v>
      </c>
      <c r="S313" s="203"/>
      <c r="T313" s="204"/>
      <c r="U313" s="203"/>
      <c r="V313" s="203"/>
      <c r="W313" s="116"/>
      <c r="X313" s="201"/>
      <c r="Y313" s="201"/>
      <c r="Z313" s="201"/>
      <c r="AA313" s="201"/>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94"/>
      <c r="AW313" s="89"/>
    </row>
    <row r="314" spans="1:49" s="5" customFormat="1" x14ac:dyDescent="0.25">
      <c r="A314" s="4"/>
      <c r="B314" s="4"/>
      <c r="C314" s="4"/>
      <c r="D314" s="4"/>
      <c r="E314" s="197" t="str">
        <f>E271</f>
        <v>Объект-3</v>
      </c>
      <c r="F314" s="4"/>
      <c r="G314" s="198" t="str">
        <f>G271</f>
        <v>Заказчик-3</v>
      </c>
      <c r="H314" s="4"/>
      <c r="I314" s="198" t="str">
        <f>I310</f>
        <v>Поставщик-9</v>
      </c>
      <c r="J314" s="4"/>
      <c r="K314" s="198" t="str">
        <f>K310</f>
        <v>Поставщик-9-Материал-4</v>
      </c>
      <c r="L314" s="4"/>
      <c r="M314" s="208" t="str">
        <f>KPI!$E$32</f>
        <v>закупка материалов</v>
      </c>
      <c r="N314" s="259" t="str">
        <f>структура!$AL$15</f>
        <v>НДС(-)</v>
      </c>
      <c r="O314" s="209"/>
      <c r="P314" s="210" t="str">
        <f>IF(M314="","",INDEX(KPI!$H:$H,SUMIFS(KPI!$C:$C,KPI!$E:$E,M314)))</f>
        <v>тыс.руб.</v>
      </c>
      <c r="Q314" s="209"/>
      <c r="R314" s="123">
        <f>SUMIFS($W314:$AV314,$W$2:$AV$2,R$2)</f>
        <v>0</v>
      </c>
      <c r="S314" s="209"/>
      <c r="T314" s="123">
        <f>SUMIFS($W314:$AV314,$W$2:$AV$2,T$2)</f>
        <v>0</v>
      </c>
      <c r="U314" s="209"/>
      <c r="V314" s="209"/>
      <c r="W314" s="49"/>
      <c r="X314" s="207">
        <f t="shared" ref="X314:AU314" si="374">IF(X$7="",0,IF(X$1=1,SUMIFS(312:312,$1:$1,"&gt;="&amp;1,$1:$1,"&lt;="&amp;INT($P313))+($P313-INT($P313))*SUMIFS(312:312,$1:$1,INT($P313)+1),0)+($P313-INT($P313))*SUMIFS(312:312,$1:$1,X$1+INT($P313)+1)+(INT($P313)+1-$P313)*SUMIFS(312:312,$1:$1,X$1+INT($P313)))</f>
        <v>0</v>
      </c>
      <c r="Y314" s="207">
        <f t="shared" si="374"/>
        <v>0</v>
      </c>
      <c r="Z314" s="207">
        <f t="shared" si="374"/>
        <v>0</v>
      </c>
      <c r="AA314" s="207">
        <f t="shared" si="374"/>
        <v>0</v>
      </c>
      <c r="AB314" s="207">
        <f t="shared" si="374"/>
        <v>0</v>
      </c>
      <c r="AC314" s="207">
        <f t="shared" si="374"/>
        <v>0</v>
      </c>
      <c r="AD314" s="207">
        <f t="shared" si="374"/>
        <v>0</v>
      </c>
      <c r="AE314" s="207">
        <f t="shared" si="374"/>
        <v>0</v>
      </c>
      <c r="AF314" s="207">
        <f t="shared" si="374"/>
        <v>0</v>
      </c>
      <c r="AG314" s="207">
        <f t="shared" si="374"/>
        <v>0</v>
      </c>
      <c r="AH314" s="207">
        <f t="shared" si="374"/>
        <v>0</v>
      </c>
      <c r="AI314" s="207">
        <f t="shared" si="374"/>
        <v>0</v>
      </c>
      <c r="AJ314" s="207">
        <f t="shared" si="374"/>
        <v>0</v>
      </c>
      <c r="AK314" s="207">
        <f t="shared" si="374"/>
        <v>0</v>
      </c>
      <c r="AL314" s="207">
        <f t="shared" si="374"/>
        <v>0</v>
      </c>
      <c r="AM314" s="207">
        <f t="shared" si="374"/>
        <v>0</v>
      </c>
      <c r="AN314" s="207">
        <f t="shared" si="374"/>
        <v>0</v>
      </c>
      <c r="AO314" s="207">
        <f t="shared" si="374"/>
        <v>0</v>
      </c>
      <c r="AP314" s="207">
        <f t="shared" si="374"/>
        <v>0</v>
      </c>
      <c r="AQ314" s="207">
        <f t="shared" si="374"/>
        <v>0</v>
      </c>
      <c r="AR314" s="207">
        <f t="shared" si="374"/>
        <v>0</v>
      </c>
      <c r="AS314" s="207">
        <f t="shared" si="374"/>
        <v>0</v>
      </c>
      <c r="AT314" s="207">
        <f t="shared" si="374"/>
        <v>0</v>
      </c>
      <c r="AU314" s="207">
        <f t="shared" si="374"/>
        <v>0</v>
      </c>
      <c r="AV314" s="43"/>
      <c r="AW314" s="4"/>
    </row>
    <row r="315" spans="1:49" s="95" customFormat="1" x14ac:dyDescent="0.25">
      <c r="A315" s="89"/>
      <c r="B315" s="89"/>
      <c r="C315" s="89"/>
      <c r="D315" s="89"/>
      <c r="E315" s="194" t="str">
        <f>E271</f>
        <v>Объект-3</v>
      </c>
      <c r="F315" s="89"/>
      <c r="G315" s="195" t="str">
        <f>G271</f>
        <v>Заказчик-3</v>
      </c>
      <c r="H315" s="89"/>
      <c r="I315" s="195" t="str">
        <f>I310</f>
        <v>Поставщик-9</v>
      </c>
      <c r="J315" s="89"/>
      <c r="K315" s="195" t="str">
        <f>K310</f>
        <v>Поставщик-9-Материал-4</v>
      </c>
      <c r="L315" s="89"/>
      <c r="M315" s="221" t="str">
        <f>KPI!$E$44</f>
        <v>отток ДС на авансы поставщикам за материалы</v>
      </c>
      <c r="N315" s="259"/>
      <c r="O315" s="203"/>
      <c r="P315" s="222" t="str">
        <f>IF(M315="","",INDEX(KPI!$H:$H,SUMIFS(KPI!$C:$C,KPI!$E:$E,M315)))</f>
        <v>тыс.руб.</v>
      </c>
      <c r="Q315" s="203"/>
      <c r="R315" s="223">
        <f>SUMIFS($W315:$AV315,$W$2:$AV$2,R$2)</f>
        <v>0</v>
      </c>
      <c r="S315" s="203"/>
      <c r="T315" s="223">
        <f>SUMIFS($W315:$AV315,$W$2:$AV$2,T$2)</f>
        <v>0</v>
      </c>
      <c r="U315" s="203"/>
      <c r="V315" s="203"/>
      <c r="W315" s="116"/>
      <c r="X315" s="225">
        <f>IF(X$7="",0,IF(X$1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X$1+INT(SUMIFS(структура!$AA:$AA,структура!$W:$W,$I315))+1)+(INT(SUMIFS(структура!$AA:$AA,структура!$W:$W,$I315))+1-SUMIFS(структура!$AA:$AA,структура!$W:$W,$I315))*SUMIFS(структура!$Z:$Z,структура!$W:$W,$I315)*SUMIFS(314:314,$1:$1,X$1+INT(SUMIFS(структура!$AA:$AA,структура!$W:$W,$I315))))</f>
        <v>0</v>
      </c>
      <c r="Y315" s="225">
        <f>IF(Y$7="",0,IF(Y$1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Y$1+INT(SUMIFS(структура!$AA:$AA,структура!$W:$W,$I315))+1)+(INT(SUMIFS(структура!$AA:$AA,структура!$W:$W,$I315))+1-SUMIFS(структура!$AA:$AA,структура!$W:$W,$I315))*SUMIFS(структура!$Z:$Z,структура!$W:$W,$I315)*SUMIFS(314:314,$1:$1,Y$1+INT(SUMIFS(структура!$AA:$AA,структура!$W:$W,$I315))))</f>
        <v>0</v>
      </c>
      <c r="Z315" s="225">
        <f>IF(Z$7="",0,IF(Z$1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Z$1+INT(SUMIFS(структура!$AA:$AA,структура!$W:$W,$I315))+1)+(INT(SUMIFS(структура!$AA:$AA,структура!$W:$W,$I315))+1-SUMIFS(структура!$AA:$AA,структура!$W:$W,$I315))*SUMIFS(структура!$Z:$Z,структура!$W:$W,$I315)*SUMIFS(314:314,$1:$1,Z$1+INT(SUMIFS(структура!$AA:$AA,структура!$W:$W,$I315))))</f>
        <v>0</v>
      </c>
      <c r="AA315" s="225">
        <f>IF(AA$7="",0,IF(AA$1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A$1+INT(SUMIFS(структура!$AA:$AA,структура!$W:$W,$I315))+1)+(INT(SUMIFS(структура!$AA:$AA,структура!$W:$W,$I315))+1-SUMIFS(структура!$AA:$AA,структура!$W:$W,$I315))*SUMIFS(структура!$Z:$Z,структура!$W:$W,$I315)*SUMIFS(314:314,$1:$1,AA$1+INT(SUMIFS(структура!$AA:$AA,структура!$W:$W,$I315))))</f>
        <v>0</v>
      </c>
      <c r="AB315" s="225">
        <f>IF(AB$7="",0,IF(AB$1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B$1+INT(SUMIFS(структура!$AA:$AA,структура!$W:$W,$I315))+1)+(INT(SUMIFS(структура!$AA:$AA,структура!$W:$W,$I315))+1-SUMIFS(структура!$AA:$AA,структура!$W:$W,$I315))*SUMIFS(структура!$Z:$Z,структура!$W:$W,$I315)*SUMIFS(314:314,$1:$1,AB$1+INT(SUMIFS(структура!$AA:$AA,структура!$W:$W,$I315))))</f>
        <v>0</v>
      </c>
      <c r="AC315" s="225">
        <f>IF(AC$7="",0,IF(AC$1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C$1+INT(SUMIFS(структура!$AA:$AA,структура!$W:$W,$I315))+1)+(INT(SUMIFS(структура!$AA:$AA,структура!$W:$W,$I315))+1-SUMIFS(структура!$AA:$AA,структура!$W:$W,$I315))*SUMIFS(структура!$Z:$Z,структура!$W:$W,$I315)*SUMIFS(314:314,$1:$1,AC$1+INT(SUMIFS(структура!$AA:$AA,структура!$W:$W,$I315))))</f>
        <v>0</v>
      </c>
      <c r="AD315" s="225">
        <f>IF(AD$7="",0,IF(AD$1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D$1+INT(SUMIFS(структура!$AA:$AA,структура!$W:$W,$I315))+1)+(INT(SUMIFS(структура!$AA:$AA,структура!$W:$W,$I315))+1-SUMIFS(структура!$AA:$AA,структура!$W:$W,$I315))*SUMIFS(структура!$Z:$Z,структура!$W:$W,$I315)*SUMIFS(314:314,$1:$1,AD$1+INT(SUMIFS(структура!$AA:$AA,структура!$W:$W,$I315))))</f>
        <v>0</v>
      </c>
      <c r="AE315" s="225">
        <f>IF(AE$7="",0,IF(AE$1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E$1+INT(SUMIFS(структура!$AA:$AA,структура!$W:$W,$I315))+1)+(INT(SUMIFS(структура!$AA:$AA,структура!$W:$W,$I315))+1-SUMIFS(структура!$AA:$AA,структура!$W:$W,$I315))*SUMIFS(структура!$Z:$Z,структура!$W:$W,$I315)*SUMIFS(314:314,$1:$1,AE$1+INT(SUMIFS(структура!$AA:$AA,структура!$W:$W,$I315))))</f>
        <v>0</v>
      </c>
      <c r="AF315" s="225">
        <f>IF(AF$7="",0,IF(AF$1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F$1+INT(SUMIFS(структура!$AA:$AA,структура!$W:$W,$I315))+1)+(INT(SUMIFS(структура!$AA:$AA,структура!$W:$W,$I315))+1-SUMIFS(структура!$AA:$AA,структура!$W:$W,$I315))*SUMIFS(структура!$Z:$Z,структура!$W:$W,$I315)*SUMIFS(314:314,$1:$1,AF$1+INT(SUMIFS(структура!$AA:$AA,структура!$W:$W,$I315))))</f>
        <v>0</v>
      </c>
      <c r="AG315" s="225">
        <f>IF(AG$7="",0,IF(AG$1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G$1+INT(SUMIFS(структура!$AA:$AA,структура!$W:$W,$I315))+1)+(INT(SUMIFS(структура!$AA:$AA,структура!$W:$W,$I315))+1-SUMIFS(структура!$AA:$AA,структура!$W:$W,$I315))*SUMIFS(структура!$Z:$Z,структура!$W:$W,$I315)*SUMIFS(314:314,$1:$1,AG$1+INT(SUMIFS(структура!$AA:$AA,структура!$W:$W,$I315))))</f>
        <v>0</v>
      </c>
      <c r="AH315" s="225">
        <f>IF(AH$7="",0,IF(AH$1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H$1+INT(SUMIFS(структура!$AA:$AA,структура!$W:$W,$I315))+1)+(INT(SUMIFS(структура!$AA:$AA,структура!$W:$W,$I315))+1-SUMIFS(структура!$AA:$AA,структура!$W:$W,$I315))*SUMIFS(структура!$Z:$Z,структура!$W:$W,$I315)*SUMIFS(314:314,$1:$1,AH$1+INT(SUMIFS(структура!$AA:$AA,структура!$W:$W,$I315))))</f>
        <v>0</v>
      </c>
      <c r="AI315" s="225">
        <f>IF(AI$7="",0,IF(AI$1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I$1+INT(SUMIFS(структура!$AA:$AA,структура!$W:$W,$I315))+1)+(INT(SUMIFS(структура!$AA:$AA,структура!$W:$W,$I315))+1-SUMIFS(структура!$AA:$AA,структура!$W:$W,$I315))*SUMIFS(структура!$Z:$Z,структура!$W:$W,$I315)*SUMIFS(314:314,$1:$1,AI$1+INT(SUMIFS(структура!$AA:$AA,структура!$W:$W,$I315))))</f>
        <v>0</v>
      </c>
      <c r="AJ315" s="225">
        <f>IF(AJ$7="",0,IF(AJ$1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J$1+INT(SUMIFS(структура!$AA:$AA,структура!$W:$W,$I315))+1)+(INT(SUMIFS(структура!$AA:$AA,структура!$W:$W,$I315))+1-SUMIFS(структура!$AA:$AA,структура!$W:$W,$I315))*SUMIFS(структура!$Z:$Z,структура!$W:$W,$I315)*SUMIFS(314:314,$1:$1,AJ$1+INT(SUMIFS(структура!$AA:$AA,структура!$W:$W,$I315))))</f>
        <v>0</v>
      </c>
      <c r="AK315" s="225">
        <f>IF(AK$7="",0,IF(AK$1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K$1+INT(SUMIFS(структура!$AA:$AA,структура!$W:$W,$I315))+1)+(INT(SUMIFS(структура!$AA:$AA,структура!$W:$W,$I315))+1-SUMIFS(структура!$AA:$AA,структура!$W:$W,$I315))*SUMIFS(структура!$Z:$Z,структура!$W:$W,$I315)*SUMIFS(314:314,$1:$1,AK$1+INT(SUMIFS(структура!$AA:$AA,структура!$W:$W,$I315))))</f>
        <v>0</v>
      </c>
      <c r="AL315" s="225">
        <f>IF(AL$7="",0,IF(AL$1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L$1+INT(SUMIFS(структура!$AA:$AA,структура!$W:$W,$I315))+1)+(INT(SUMIFS(структура!$AA:$AA,структура!$W:$W,$I315))+1-SUMIFS(структура!$AA:$AA,структура!$W:$W,$I315))*SUMIFS(структура!$Z:$Z,структура!$W:$W,$I315)*SUMIFS(314:314,$1:$1,AL$1+INT(SUMIFS(структура!$AA:$AA,структура!$W:$W,$I315))))</f>
        <v>0</v>
      </c>
      <c r="AM315" s="225">
        <f>IF(AM$7="",0,IF(AM$1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M$1+INT(SUMIFS(структура!$AA:$AA,структура!$W:$W,$I315))+1)+(INT(SUMIFS(структура!$AA:$AA,структура!$W:$W,$I315))+1-SUMIFS(структура!$AA:$AA,структура!$W:$W,$I315))*SUMIFS(структура!$Z:$Z,структура!$W:$W,$I315)*SUMIFS(314:314,$1:$1,AM$1+INT(SUMIFS(структура!$AA:$AA,структура!$W:$W,$I315))))</f>
        <v>0</v>
      </c>
      <c r="AN315" s="225">
        <f>IF(AN$7="",0,IF(AN$1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N$1+INT(SUMIFS(структура!$AA:$AA,структура!$W:$W,$I315))+1)+(INT(SUMIFS(структура!$AA:$AA,структура!$W:$W,$I315))+1-SUMIFS(структура!$AA:$AA,структура!$W:$W,$I315))*SUMIFS(структура!$Z:$Z,структура!$W:$W,$I315)*SUMIFS(314:314,$1:$1,AN$1+INT(SUMIFS(структура!$AA:$AA,структура!$W:$W,$I315))))</f>
        <v>0</v>
      </c>
      <c r="AO315" s="225">
        <f>IF(AO$7="",0,IF(AO$1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O$1+INT(SUMIFS(структура!$AA:$AA,структура!$W:$W,$I315))+1)+(INT(SUMIFS(структура!$AA:$AA,структура!$W:$W,$I315))+1-SUMIFS(структура!$AA:$AA,структура!$W:$W,$I315))*SUMIFS(структура!$Z:$Z,структура!$W:$W,$I315)*SUMIFS(314:314,$1:$1,AO$1+INT(SUMIFS(структура!$AA:$AA,структура!$W:$W,$I315))))</f>
        <v>0</v>
      </c>
      <c r="AP315" s="225">
        <f>IF(AP$7="",0,IF(AP$1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P$1+INT(SUMIFS(структура!$AA:$AA,структура!$W:$W,$I315))+1)+(INT(SUMIFS(структура!$AA:$AA,структура!$W:$W,$I315))+1-SUMIFS(структура!$AA:$AA,структура!$W:$W,$I315))*SUMIFS(структура!$Z:$Z,структура!$W:$W,$I315)*SUMIFS(314:314,$1:$1,AP$1+INT(SUMIFS(структура!$AA:$AA,структура!$W:$W,$I315))))</f>
        <v>0</v>
      </c>
      <c r="AQ315" s="225">
        <f>IF(AQ$7="",0,IF(AQ$1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Q$1+INT(SUMIFS(структура!$AA:$AA,структура!$W:$W,$I315))+1)+(INT(SUMIFS(структура!$AA:$AA,структура!$W:$W,$I315))+1-SUMIFS(структура!$AA:$AA,структура!$W:$W,$I315))*SUMIFS(структура!$Z:$Z,структура!$W:$W,$I315)*SUMIFS(314:314,$1:$1,AQ$1+INT(SUMIFS(структура!$AA:$AA,структура!$W:$W,$I315))))</f>
        <v>0</v>
      </c>
      <c r="AR315" s="225">
        <f>IF(AR$7="",0,IF(AR$1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R$1+INT(SUMIFS(структура!$AA:$AA,структура!$W:$W,$I315))+1)+(INT(SUMIFS(структура!$AA:$AA,структура!$W:$W,$I315))+1-SUMIFS(структура!$AA:$AA,структура!$W:$W,$I315))*SUMIFS(структура!$Z:$Z,структура!$W:$W,$I315)*SUMIFS(314:314,$1:$1,AR$1+INT(SUMIFS(структура!$AA:$AA,структура!$W:$W,$I315))))</f>
        <v>0</v>
      </c>
      <c r="AS315" s="225">
        <f>IF(AS$7="",0,IF(AS$1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S$1+INT(SUMIFS(структура!$AA:$AA,структура!$W:$W,$I315))+1)+(INT(SUMIFS(структура!$AA:$AA,структура!$W:$W,$I315))+1-SUMIFS(структура!$AA:$AA,структура!$W:$W,$I315))*SUMIFS(структура!$Z:$Z,структура!$W:$W,$I315)*SUMIFS(314:314,$1:$1,AS$1+INT(SUMIFS(структура!$AA:$AA,структура!$W:$W,$I315))))</f>
        <v>0</v>
      </c>
      <c r="AT315" s="225">
        <f>IF(AT$7="",0,IF(AT$1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T$1+INT(SUMIFS(структура!$AA:$AA,структура!$W:$W,$I315))+1)+(INT(SUMIFS(структура!$AA:$AA,структура!$W:$W,$I315))+1-SUMIFS(структура!$AA:$AA,структура!$W:$W,$I315))*SUMIFS(структура!$Z:$Z,структура!$W:$W,$I315)*SUMIFS(314:314,$1:$1,AT$1+INT(SUMIFS(структура!$AA:$AA,структура!$W:$W,$I315))))</f>
        <v>0</v>
      </c>
      <c r="AU315" s="225">
        <f>IF(AU$7="",0,IF(AU$1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U$1+INT(SUMIFS(структура!$AA:$AA,структура!$W:$W,$I315))+1)+(INT(SUMIFS(структура!$AA:$AA,структура!$W:$W,$I315))+1-SUMIFS(структура!$AA:$AA,структура!$W:$W,$I315))*SUMIFS(структура!$Z:$Z,структура!$W:$W,$I315)*SUMIFS(314:314,$1:$1,AU$1+INT(SUMIFS(структура!$AA:$AA,структура!$W:$W,$I315))))</f>
        <v>0</v>
      </c>
      <c r="AV315" s="94"/>
      <c r="AW315" s="89"/>
    </row>
    <row r="316" spans="1:49" s="95" customFormat="1" x14ac:dyDescent="0.25">
      <c r="A316" s="89"/>
      <c r="B316" s="89"/>
      <c r="C316" s="89"/>
      <c r="D316" s="89"/>
      <c r="E316" s="194" t="str">
        <f>E271</f>
        <v>Объект-3</v>
      </c>
      <c r="F316" s="89"/>
      <c r="G316" s="195" t="str">
        <f>G271</f>
        <v>Заказчик-3</v>
      </c>
      <c r="H316" s="89"/>
      <c r="I316" s="195" t="str">
        <f>I310</f>
        <v>Поставщик-9</v>
      </c>
      <c r="J316" s="89"/>
      <c r="K316" s="195" t="str">
        <f>K310</f>
        <v>Поставщик-9-Материал-4</v>
      </c>
      <c r="L316" s="89"/>
      <c r="M316" s="185" t="str">
        <f>KPI!$E$48</f>
        <v>отток ДС на расчет с поставщ-ми за материалы</v>
      </c>
      <c r="N316" s="259"/>
      <c r="O316" s="203"/>
      <c r="P316" s="190" t="str">
        <f>IF(M316="","",INDEX(KPI!$H:$H,SUMIFS(KPI!$C:$C,KPI!$E:$E,M316)))</f>
        <v>тыс.руб.</v>
      </c>
      <c r="Q316" s="203"/>
      <c r="R316" s="224">
        <f>SUMIFS($W316:$AV316,$W$2:$AV$2,R$2)</f>
        <v>0</v>
      </c>
      <c r="S316" s="203"/>
      <c r="T316" s="224">
        <f>SUMIFS($W316:$AV316,$W$2:$AV$2,T$2)</f>
        <v>0</v>
      </c>
      <c r="U316" s="203"/>
      <c r="V316" s="203"/>
      <c r="W316" s="116"/>
      <c r="X316" s="226">
        <f>IF(X$7="",0,IF(X$1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X$1+INT(-SUMIFS(структура!$AC:$AC,структура!$W:$W,$I316))+1)+(INT(-SUMIFS(структура!$AC:$AC,структура!$W:$W,$I316))+1+SUMIFS(структура!$AC:$AC,структура!$W:$W,$I316))*SUMIFS(структура!$AB:$AB,структура!$W:$W,$I316)*SUMIFS(314:314,$1:$1,X$1+INT(-SUMIFS(структура!$AC:$AC,структура!$W:$W,$I316))))</f>
        <v>0</v>
      </c>
      <c r="Y316" s="226">
        <f>IF(Y$7="",0,IF(Y$1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Y$1+INT(-SUMIFS(структура!$AC:$AC,структура!$W:$W,$I316))+1)+(INT(-SUMIFS(структура!$AC:$AC,структура!$W:$W,$I316))+1+SUMIFS(структура!$AC:$AC,структура!$W:$W,$I316))*SUMIFS(структура!$AB:$AB,структура!$W:$W,$I316)*SUMIFS(314:314,$1:$1,Y$1+INT(-SUMIFS(структура!$AC:$AC,структура!$W:$W,$I316))))</f>
        <v>0</v>
      </c>
      <c r="Z316" s="226">
        <f>IF(Z$7="",0,IF(Z$1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Z$1+INT(-SUMIFS(структура!$AC:$AC,структура!$W:$W,$I316))+1)+(INT(-SUMIFS(структура!$AC:$AC,структура!$W:$W,$I316))+1+SUMIFS(структура!$AC:$AC,структура!$W:$W,$I316))*SUMIFS(структура!$AB:$AB,структура!$W:$W,$I316)*SUMIFS(314:314,$1:$1,Z$1+INT(-SUMIFS(структура!$AC:$AC,структура!$W:$W,$I316))))</f>
        <v>0</v>
      </c>
      <c r="AA316" s="226">
        <f>IF(AA$7="",0,IF(AA$1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A$1+INT(-SUMIFS(структура!$AC:$AC,структура!$W:$W,$I316))+1)+(INT(-SUMIFS(структура!$AC:$AC,структура!$W:$W,$I316))+1+SUMIFS(структура!$AC:$AC,структура!$W:$W,$I316))*SUMIFS(структура!$AB:$AB,структура!$W:$W,$I316)*SUMIFS(314:314,$1:$1,AA$1+INT(-SUMIFS(структура!$AC:$AC,структура!$W:$W,$I316))))</f>
        <v>0</v>
      </c>
      <c r="AB316" s="226">
        <f>IF(AB$7="",0,IF(AB$1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B$1+INT(-SUMIFS(структура!$AC:$AC,структура!$W:$W,$I316))+1)+(INT(-SUMIFS(структура!$AC:$AC,структура!$W:$W,$I316))+1+SUMIFS(структура!$AC:$AC,структура!$W:$W,$I316))*SUMIFS(структура!$AB:$AB,структура!$W:$W,$I316)*SUMIFS(314:314,$1:$1,AB$1+INT(-SUMIFS(структура!$AC:$AC,структура!$W:$W,$I316))))</f>
        <v>0</v>
      </c>
      <c r="AC316" s="226">
        <f>IF(AC$7="",0,IF(AC$1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C$1+INT(-SUMIFS(структура!$AC:$AC,структура!$W:$W,$I316))+1)+(INT(-SUMIFS(структура!$AC:$AC,структура!$W:$W,$I316))+1+SUMIFS(структура!$AC:$AC,структура!$W:$W,$I316))*SUMIFS(структура!$AB:$AB,структура!$W:$W,$I316)*SUMIFS(314:314,$1:$1,AC$1+INT(-SUMIFS(структура!$AC:$AC,структура!$W:$W,$I316))))</f>
        <v>0</v>
      </c>
      <c r="AD316" s="226">
        <f>IF(AD$7="",0,IF(AD$1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D$1+INT(-SUMIFS(структура!$AC:$AC,структура!$W:$W,$I316))+1)+(INT(-SUMIFS(структура!$AC:$AC,структура!$W:$W,$I316))+1+SUMIFS(структура!$AC:$AC,структура!$W:$W,$I316))*SUMIFS(структура!$AB:$AB,структура!$W:$W,$I316)*SUMIFS(314:314,$1:$1,AD$1+INT(-SUMIFS(структура!$AC:$AC,структура!$W:$W,$I316))))</f>
        <v>0</v>
      </c>
      <c r="AE316" s="226">
        <f>IF(AE$7="",0,IF(AE$1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E$1+INT(-SUMIFS(структура!$AC:$AC,структура!$W:$W,$I316))+1)+(INT(-SUMIFS(структура!$AC:$AC,структура!$W:$W,$I316))+1+SUMIFS(структура!$AC:$AC,структура!$W:$W,$I316))*SUMIFS(структура!$AB:$AB,структура!$W:$W,$I316)*SUMIFS(314:314,$1:$1,AE$1+INT(-SUMIFS(структура!$AC:$AC,структура!$W:$W,$I316))))</f>
        <v>0</v>
      </c>
      <c r="AF316" s="226">
        <f>IF(AF$7="",0,IF(AF$1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F$1+INT(-SUMIFS(структура!$AC:$AC,структура!$W:$W,$I316))+1)+(INT(-SUMIFS(структура!$AC:$AC,структура!$W:$W,$I316))+1+SUMIFS(структура!$AC:$AC,структура!$W:$W,$I316))*SUMIFS(структура!$AB:$AB,структура!$W:$W,$I316)*SUMIFS(314:314,$1:$1,AF$1+INT(-SUMIFS(структура!$AC:$AC,структура!$W:$W,$I316))))</f>
        <v>0</v>
      </c>
      <c r="AG316" s="226">
        <f>IF(AG$7="",0,IF(AG$1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G$1+INT(-SUMIFS(структура!$AC:$AC,структура!$W:$W,$I316))+1)+(INT(-SUMIFS(структура!$AC:$AC,структура!$W:$W,$I316))+1+SUMIFS(структура!$AC:$AC,структура!$W:$W,$I316))*SUMIFS(структура!$AB:$AB,структура!$W:$W,$I316)*SUMIFS(314:314,$1:$1,AG$1+INT(-SUMIFS(структура!$AC:$AC,структура!$W:$W,$I316))))</f>
        <v>0</v>
      </c>
      <c r="AH316" s="226">
        <f>IF(AH$7="",0,IF(AH$1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H$1+INT(-SUMIFS(структура!$AC:$AC,структура!$W:$W,$I316))+1)+(INT(-SUMIFS(структура!$AC:$AC,структура!$W:$W,$I316))+1+SUMIFS(структура!$AC:$AC,структура!$W:$W,$I316))*SUMIFS(структура!$AB:$AB,структура!$W:$W,$I316)*SUMIFS(314:314,$1:$1,AH$1+INT(-SUMIFS(структура!$AC:$AC,структура!$W:$W,$I316))))</f>
        <v>0</v>
      </c>
      <c r="AI316" s="226">
        <f>IF(AI$7="",0,IF(AI$1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I$1+INT(-SUMIFS(структура!$AC:$AC,структура!$W:$W,$I316))+1)+(INT(-SUMIFS(структура!$AC:$AC,структура!$W:$W,$I316))+1+SUMIFS(структура!$AC:$AC,структура!$W:$W,$I316))*SUMIFS(структура!$AB:$AB,структура!$W:$W,$I316)*SUMIFS(314:314,$1:$1,AI$1+INT(-SUMIFS(структура!$AC:$AC,структура!$W:$W,$I316))))</f>
        <v>0</v>
      </c>
      <c r="AJ316" s="226">
        <f>IF(AJ$7="",0,IF(AJ$1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J$1+INT(-SUMIFS(структура!$AC:$AC,структура!$W:$W,$I316))+1)+(INT(-SUMIFS(структура!$AC:$AC,структура!$W:$W,$I316))+1+SUMIFS(структура!$AC:$AC,структура!$W:$W,$I316))*SUMIFS(структура!$AB:$AB,структура!$W:$W,$I316)*SUMIFS(314:314,$1:$1,AJ$1+INT(-SUMIFS(структура!$AC:$AC,структура!$W:$W,$I316))))</f>
        <v>0</v>
      </c>
      <c r="AK316" s="226">
        <f>IF(AK$7="",0,IF(AK$1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K$1+INT(-SUMIFS(структура!$AC:$AC,структура!$W:$W,$I316))+1)+(INT(-SUMIFS(структура!$AC:$AC,структура!$W:$W,$I316))+1+SUMIFS(структура!$AC:$AC,структура!$W:$W,$I316))*SUMIFS(структура!$AB:$AB,структура!$W:$W,$I316)*SUMIFS(314:314,$1:$1,AK$1+INT(-SUMIFS(структура!$AC:$AC,структура!$W:$W,$I316))))</f>
        <v>0</v>
      </c>
      <c r="AL316" s="226">
        <f>IF(AL$7="",0,IF(AL$1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L$1+INT(-SUMIFS(структура!$AC:$AC,структура!$W:$W,$I316))+1)+(INT(-SUMIFS(структура!$AC:$AC,структура!$W:$W,$I316))+1+SUMIFS(структура!$AC:$AC,структура!$W:$W,$I316))*SUMIFS(структура!$AB:$AB,структура!$W:$W,$I316)*SUMIFS(314:314,$1:$1,AL$1+INT(-SUMIFS(структура!$AC:$AC,структура!$W:$W,$I316))))</f>
        <v>0</v>
      </c>
      <c r="AM316" s="226">
        <f>IF(AM$7="",0,IF(AM$1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M$1+INT(-SUMIFS(структура!$AC:$AC,структура!$W:$W,$I316))+1)+(INT(-SUMIFS(структура!$AC:$AC,структура!$W:$W,$I316))+1+SUMIFS(структура!$AC:$AC,структура!$W:$W,$I316))*SUMIFS(структура!$AB:$AB,структура!$W:$W,$I316)*SUMIFS(314:314,$1:$1,AM$1+INT(-SUMIFS(структура!$AC:$AC,структура!$W:$W,$I316))))</f>
        <v>0</v>
      </c>
      <c r="AN316" s="226">
        <f>IF(AN$7="",0,IF(AN$1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N$1+INT(-SUMIFS(структура!$AC:$AC,структура!$W:$W,$I316))+1)+(INT(-SUMIFS(структура!$AC:$AC,структура!$W:$W,$I316))+1+SUMIFS(структура!$AC:$AC,структура!$W:$W,$I316))*SUMIFS(структура!$AB:$AB,структура!$W:$W,$I316)*SUMIFS(314:314,$1:$1,AN$1+INT(-SUMIFS(структура!$AC:$AC,структура!$W:$W,$I316))))</f>
        <v>0</v>
      </c>
      <c r="AO316" s="226">
        <f>IF(AO$7="",0,IF(AO$1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O$1+INT(-SUMIFS(структура!$AC:$AC,структура!$W:$W,$I316))+1)+(INT(-SUMIFS(структура!$AC:$AC,структура!$W:$W,$I316))+1+SUMIFS(структура!$AC:$AC,структура!$W:$W,$I316))*SUMIFS(структура!$AB:$AB,структура!$W:$W,$I316)*SUMIFS(314:314,$1:$1,AO$1+INT(-SUMIFS(структура!$AC:$AC,структура!$W:$W,$I316))))</f>
        <v>0</v>
      </c>
      <c r="AP316" s="226">
        <f>IF(AP$7="",0,IF(AP$1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P$1+INT(-SUMIFS(структура!$AC:$AC,структура!$W:$W,$I316))+1)+(INT(-SUMIFS(структура!$AC:$AC,структура!$W:$W,$I316))+1+SUMIFS(структура!$AC:$AC,структура!$W:$W,$I316))*SUMIFS(структура!$AB:$AB,структура!$W:$W,$I316)*SUMIFS(314:314,$1:$1,AP$1+INT(-SUMIFS(структура!$AC:$AC,структура!$W:$W,$I316))))</f>
        <v>0</v>
      </c>
      <c r="AQ316" s="226">
        <f>IF(AQ$7="",0,IF(AQ$1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Q$1+INT(-SUMIFS(структура!$AC:$AC,структура!$W:$W,$I316))+1)+(INT(-SUMIFS(структура!$AC:$AC,структура!$W:$W,$I316))+1+SUMIFS(структура!$AC:$AC,структура!$W:$W,$I316))*SUMIFS(структура!$AB:$AB,структура!$W:$W,$I316)*SUMIFS(314:314,$1:$1,AQ$1+INT(-SUMIFS(структура!$AC:$AC,структура!$W:$W,$I316))))</f>
        <v>0</v>
      </c>
      <c r="AR316" s="226">
        <f>IF(AR$7="",0,IF(AR$1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R$1+INT(-SUMIFS(структура!$AC:$AC,структура!$W:$W,$I316))+1)+(INT(-SUMIFS(структура!$AC:$AC,структура!$W:$W,$I316))+1+SUMIFS(структура!$AC:$AC,структура!$W:$W,$I316))*SUMIFS(структура!$AB:$AB,структура!$W:$W,$I316)*SUMIFS(314:314,$1:$1,AR$1+INT(-SUMIFS(структура!$AC:$AC,структура!$W:$W,$I316))))</f>
        <v>0</v>
      </c>
      <c r="AS316" s="226">
        <f>IF(AS$7="",0,IF(AS$1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S$1+INT(-SUMIFS(структура!$AC:$AC,структура!$W:$W,$I316))+1)+(INT(-SUMIFS(структура!$AC:$AC,структура!$W:$W,$I316))+1+SUMIFS(структура!$AC:$AC,структура!$W:$W,$I316))*SUMIFS(структура!$AB:$AB,структура!$W:$W,$I316)*SUMIFS(314:314,$1:$1,AS$1+INT(-SUMIFS(структура!$AC:$AC,структура!$W:$W,$I316))))</f>
        <v>0</v>
      </c>
      <c r="AT316" s="226">
        <f>IF(AT$7="",0,IF(AT$1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T$1+INT(-SUMIFS(структура!$AC:$AC,структура!$W:$W,$I316))+1)+(INT(-SUMIFS(структура!$AC:$AC,структура!$W:$W,$I316))+1+SUMIFS(структура!$AC:$AC,структура!$W:$W,$I316))*SUMIFS(структура!$AB:$AB,структура!$W:$W,$I316)*SUMIFS(314:314,$1:$1,AT$1+INT(-SUMIFS(структура!$AC:$AC,структура!$W:$W,$I316))))</f>
        <v>0</v>
      </c>
      <c r="AU316" s="226">
        <f>IF(AU$7="",0,IF(AU$1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U$1+INT(-SUMIFS(структура!$AC:$AC,структура!$W:$W,$I316))+1)+(INT(-SUMIFS(структура!$AC:$AC,структура!$W:$W,$I316))+1+SUMIFS(структура!$AC:$AC,структура!$W:$W,$I316))*SUMIFS(структура!$AB:$AB,структура!$W:$W,$I316)*SUMIFS(314:314,$1:$1,AU$1+INT(-SUMIFS(структура!$AC:$AC,структура!$W:$W,$I316))))</f>
        <v>0</v>
      </c>
      <c r="AV316" s="94"/>
      <c r="AW316" s="89"/>
    </row>
    <row r="317" spans="1:49" ht="3.9" customHeight="1" x14ac:dyDescent="0.25">
      <c r="A317" s="3"/>
      <c r="B317" s="3"/>
      <c r="C317" s="3"/>
      <c r="D317" s="3"/>
      <c r="E317" s="179" t="str">
        <f>E271</f>
        <v>Объект-3</v>
      </c>
      <c r="F317" s="3"/>
      <c r="G317" s="178" t="str">
        <f>G271</f>
        <v>Заказчик-3</v>
      </c>
      <c r="H317" s="3"/>
      <c r="I317" s="169" t="str">
        <f>I310</f>
        <v>Поставщик-9</v>
      </c>
      <c r="J317" s="3"/>
      <c r="K317" s="178" t="str">
        <f>K310</f>
        <v>Поставщик-9-Материал-4</v>
      </c>
      <c r="L317" s="3"/>
      <c r="M317" s="8"/>
      <c r="N317" s="258"/>
      <c r="O317" s="3"/>
      <c r="P317" s="191"/>
      <c r="Q317" s="3"/>
      <c r="R317" s="8"/>
      <c r="S317" s="3"/>
      <c r="T317" s="8"/>
      <c r="U317" s="3"/>
      <c r="V317" s="3"/>
      <c r="W317" s="49"/>
      <c r="X317" s="192"/>
      <c r="Y317" s="192"/>
      <c r="Z317" s="192"/>
      <c r="AA317" s="192"/>
      <c r="AB317" s="192"/>
      <c r="AC317" s="192"/>
      <c r="AD317" s="192"/>
      <c r="AE317" s="192"/>
      <c r="AF317" s="192"/>
      <c r="AG317" s="192"/>
      <c r="AH317" s="192"/>
      <c r="AI317" s="192"/>
      <c r="AJ317" s="192"/>
      <c r="AK317" s="192"/>
      <c r="AL317" s="192"/>
      <c r="AM317" s="192"/>
      <c r="AN317" s="192"/>
      <c r="AO317" s="192"/>
      <c r="AP317" s="192"/>
      <c r="AQ317" s="192"/>
      <c r="AR317" s="192"/>
      <c r="AS317" s="192"/>
      <c r="AT317" s="192"/>
      <c r="AU317" s="192"/>
      <c r="AV317" s="41"/>
      <c r="AW317" s="3"/>
    </row>
    <row r="318" spans="1:49" s="95" customFormat="1" x14ac:dyDescent="0.25">
      <c r="A318" s="89"/>
      <c r="B318" s="89"/>
      <c r="C318" s="89"/>
      <c r="D318" s="89"/>
      <c r="E318" s="179" t="str">
        <f>E271</f>
        <v>Объект-3</v>
      </c>
      <c r="F318" s="89"/>
      <c r="G318" s="178" t="str">
        <f>G271</f>
        <v>Заказчик-3</v>
      </c>
      <c r="H318" s="89"/>
      <c r="I318" s="173" t="s">
        <v>372</v>
      </c>
      <c r="J318" s="20" t="s">
        <v>5</v>
      </c>
      <c r="K318" s="173" t="s">
        <v>383</v>
      </c>
      <c r="L318" s="20" t="s">
        <v>5</v>
      </c>
      <c r="M318" s="183" t="str">
        <f>KPI!$E$202</f>
        <v>объем работ изготовления</v>
      </c>
      <c r="N318" s="258"/>
      <c r="O318" s="119" t="s">
        <v>1</v>
      </c>
      <c r="P318" s="182" t="s">
        <v>10</v>
      </c>
      <c r="Q318" s="89"/>
      <c r="R318" s="186">
        <f>SUMIFS($W318:$AV318,$W$2:$AV$2,R$2)</f>
        <v>0</v>
      </c>
      <c r="S318" s="89"/>
      <c r="T318" s="186">
        <f>SUMIFS($W318:$AV318,$W$2:$AV$2,T$2)</f>
        <v>0</v>
      </c>
      <c r="U318" s="89"/>
      <c r="V318" s="89"/>
      <c r="W318" s="119" t="s">
        <v>1</v>
      </c>
      <c r="X318" s="182"/>
      <c r="Y318" s="182"/>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2"/>
      <c r="AU318" s="182"/>
      <c r="AV318" s="94"/>
      <c r="AW318" s="89"/>
    </row>
    <row r="319" spans="1:49" s="95" customFormat="1" x14ac:dyDescent="0.25">
      <c r="A319" s="89"/>
      <c r="B319" s="89"/>
      <c r="C319" s="89"/>
      <c r="D319" s="89"/>
      <c r="E319" s="179" t="str">
        <f>E271</f>
        <v>Объект-3</v>
      </c>
      <c r="F319" s="89"/>
      <c r="G319" s="178" t="str">
        <f>G271</f>
        <v>Заказчик-3</v>
      </c>
      <c r="H319" s="89"/>
      <c r="I319" s="181" t="str">
        <f>I318</f>
        <v>Подрядчик-2</v>
      </c>
      <c r="J319" s="4"/>
      <c r="K319" s="181" t="str">
        <f>K318</f>
        <v>Подрядчик-2-Изготовл-3</v>
      </c>
      <c r="L319" s="4"/>
      <c r="M319" s="184" t="str">
        <f>KPI!$E$203</f>
        <v>стоимость работ по изготовлению за ед.изм.</v>
      </c>
      <c r="N319" s="258"/>
      <c r="O319" s="89"/>
      <c r="P319" s="189" t="str">
        <f>IF(M319="","",INDEX(KPI!$H:$H,SUMIFS(KPI!$C:$C,KPI!$E:$E,M319)))</f>
        <v>руб.</v>
      </c>
      <c r="Q319" s="89"/>
      <c r="R319" s="187">
        <f>IF(R318=0,0,R320*1000/R318)</f>
        <v>0</v>
      </c>
      <c r="S319" s="89"/>
      <c r="T319" s="187">
        <f>IF(T318=0,0,T320*1000/T318)</f>
        <v>0</v>
      </c>
      <c r="U319" s="89"/>
      <c r="V319" s="89"/>
      <c r="W319" s="119" t="s">
        <v>1</v>
      </c>
      <c r="X319" s="182"/>
      <c r="Y319" s="182"/>
      <c r="Z319" s="182"/>
      <c r="AA319" s="182"/>
      <c r="AB319" s="182"/>
      <c r="AC319" s="182"/>
      <c r="AD319" s="182"/>
      <c r="AE319" s="182"/>
      <c r="AF319" s="182"/>
      <c r="AG319" s="182"/>
      <c r="AH319" s="182"/>
      <c r="AI319" s="182"/>
      <c r="AJ319" s="182"/>
      <c r="AK319" s="182"/>
      <c r="AL319" s="182"/>
      <c r="AM319" s="182"/>
      <c r="AN319" s="182"/>
      <c r="AO319" s="182"/>
      <c r="AP319" s="182"/>
      <c r="AQ319" s="182"/>
      <c r="AR319" s="182"/>
      <c r="AS319" s="182"/>
      <c r="AT319" s="182"/>
      <c r="AU319" s="182"/>
      <c r="AV319" s="94"/>
      <c r="AW319" s="89"/>
    </row>
    <row r="320" spans="1:49" s="5" customFormat="1" x14ac:dyDescent="0.25">
      <c r="A320" s="4"/>
      <c r="B320" s="4"/>
      <c r="C320" s="4"/>
      <c r="D320" s="4"/>
      <c r="E320" s="197" t="str">
        <f>E271</f>
        <v>Объект-3</v>
      </c>
      <c r="F320" s="4"/>
      <c r="G320" s="198" t="str">
        <f>G271</f>
        <v>Заказчик-3</v>
      </c>
      <c r="H320" s="4"/>
      <c r="I320" s="198" t="str">
        <f>I318</f>
        <v>Подрядчик-2</v>
      </c>
      <c r="J320" s="4"/>
      <c r="K320" s="198" t="str">
        <f>K318</f>
        <v>Подрядчик-2-Изготовл-3</v>
      </c>
      <c r="L320" s="4"/>
      <c r="M320" s="205" t="str">
        <f>KPI!$E$150</f>
        <v>изготовление</v>
      </c>
      <c r="N320" s="258" t="str">
        <f>структура!$AL$29</f>
        <v>с/с</v>
      </c>
      <c r="O320" s="4"/>
      <c r="P320" s="211" t="str">
        <f>IF(M320="","",INDEX(KPI!$H:$H,SUMIFS(KPI!$C:$C,KPI!$E:$E,M320)))</f>
        <v>тыс.руб.</v>
      </c>
      <c r="Q320" s="4"/>
      <c r="R320" s="188">
        <f>SUMIFS($W320:$AV320,$W$2:$AV$2,R$2)</f>
        <v>0</v>
      </c>
      <c r="S320" s="4"/>
      <c r="T320" s="188">
        <f>SUMIFS($W320:$AV320,$W$2:$AV$2,T$2)</f>
        <v>0</v>
      </c>
      <c r="U320" s="4"/>
      <c r="V320" s="4"/>
      <c r="W320" s="49"/>
      <c r="X320" s="207">
        <f>X318*X319/1000</f>
        <v>0</v>
      </c>
      <c r="Y320" s="207">
        <f>Y318*Y319/1000</f>
        <v>0</v>
      </c>
      <c r="Z320" s="207">
        <f t="shared" ref="Z320:AU320" si="375">Z318*Z319/1000</f>
        <v>0</v>
      </c>
      <c r="AA320" s="207">
        <f t="shared" si="375"/>
        <v>0</v>
      </c>
      <c r="AB320" s="207">
        <f t="shared" si="375"/>
        <v>0</v>
      </c>
      <c r="AC320" s="207">
        <f t="shared" si="375"/>
        <v>0</v>
      </c>
      <c r="AD320" s="207">
        <f t="shared" si="375"/>
        <v>0</v>
      </c>
      <c r="AE320" s="207">
        <f t="shared" si="375"/>
        <v>0</v>
      </c>
      <c r="AF320" s="207">
        <f t="shared" si="375"/>
        <v>0</v>
      </c>
      <c r="AG320" s="207">
        <f t="shared" si="375"/>
        <v>0</v>
      </c>
      <c r="AH320" s="207">
        <f t="shared" si="375"/>
        <v>0</v>
      </c>
      <c r="AI320" s="207">
        <f t="shared" si="375"/>
        <v>0</v>
      </c>
      <c r="AJ320" s="207">
        <f t="shared" si="375"/>
        <v>0</v>
      </c>
      <c r="AK320" s="207">
        <f t="shared" si="375"/>
        <v>0</v>
      </c>
      <c r="AL320" s="207">
        <f t="shared" si="375"/>
        <v>0</v>
      </c>
      <c r="AM320" s="207">
        <f t="shared" si="375"/>
        <v>0</v>
      </c>
      <c r="AN320" s="207">
        <f t="shared" si="375"/>
        <v>0</v>
      </c>
      <c r="AO320" s="207">
        <f t="shared" si="375"/>
        <v>0</v>
      </c>
      <c r="AP320" s="207">
        <f t="shared" si="375"/>
        <v>0</v>
      </c>
      <c r="AQ320" s="207">
        <f t="shared" si="375"/>
        <v>0</v>
      </c>
      <c r="AR320" s="207">
        <f t="shared" si="375"/>
        <v>0</v>
      </c>
      <c r="AS320" s="207">
        <f t="shared" si="375"/>
        <v>0</v>
      </c>
      <c r="AT320" s="207">
        <f t="shared" si="375"/>
        <v>0</v>
      </c>
      <c r="AU320" s="207">
        <f t="shared" si="375"/>
        <v>0</v>
      </c>
      <c r="AV320" s="43"/>
      <c r="AW320" s="4"/>
    </row>
    <row r="321" spans="1:49" s="95" customFormat="1" x14ac:dyDescent="0.25">
      <c r="A321" s="89"/>
      <c r="B321" s="89"/>
      <c r="C321" s="89"/>
      <c r="D321" s="89"/>
      <c r="E321" s="179" t="str">
        <f>E271</f>
        <v>Объект-3</v>
      </c>
      <c r="F321" s="89"/>
      <c r="G321" s="178" t="str">
        <f>G271</f>
        <v>Заказчик-3</v>
      </c>
      <c r="H321" s="89"/>
      <c r="I321" s="181" t="str">
        <f>I318</f>
        <v>Подрядчик-2</v>
      </c>
      <c r="J321" s="4"/>
      <c r="K321" s="181" t="str">
        <f>K318</f>
        <v>Подрядчик-2-Изготовл-3</v>
      </c>
      <c r="L321" s="4"/>
      <c r="M321" s="202" t="str">
        <f>KPI!$E$33</f>
        <v>оборачив-ть изготовления в себестоимости</v>
      </c>
      <c r="N321" s="259"/>
      <c r="O321" s="22" t="s">
        <v>1</v>
      </c>
      <c r="P321" s="79"/>
      <c r="Q321" s="203"/>
      <c r="R321" s="204" t="str">
        <f>IF(M321="","",INDEX(KPI!$H:$H,SUMIFS(KPI!$C:$C,KPI!$E:$E,M321)))</f>
        <v>мес</v>
      </c>
      <c r="S321" s="203"/>
      <c r="T321" s="204"/>
      <c r="U321" s="203"/>
      <c r="V321" s="203"/>
      <c r="W321" s="116"/>
      <c r="X321" s="201"/>
      <c r="Y321" s="201"/>
      <c r="Z321" s="201"/>
      <c r="AA321" s="201"/>
      <c r="AB321" s="201"/>
      <c r="AC321" s="201"/>
      <c r="AD321" s="201"/>
      <c r="AE321" s="201"/>
      <c r="AF321" s="201"/>
      <c r="AG321" s="201"/>
      <c r="AH321" s="201"/>
      <c r="AI321" s="201"/>
      <c r="AJ321" s="201"/>
      <c r="AK321" s="201"/>
      <c r="AL321" s="201"/>
      <c r="AM321" s="201"/>
      <c r="AN321" s="201"/>
      <c r="AO321" s="201"/>
      <c r="AP321" s="201"/>
      <c r="AQ321" s="201"/>
      <c r="AR321" s="201"/>
      <c r="AS321" s="201"/>
      <c r="AT321" s="201"/>
      <c r="AU321" s="201"/>
      <c r="AV321" s="94"/>
      <c r="AW321" s="89"/>
    </row>
    <row r="322" spans="1:49" s="5" customFormat="1" x14ac:dyDescent="0.25">
      <c r="A322" s="4"/>
      <c r="B322" s="4"/>
      <c r="C322" s="4"/>
      <c r="D322" s="4"/>
      <c r="E322" s="197" t="str">
        <f>E271</f>
        <v>Объект-3</v>
      </c>
      <c r="F322" s="4"/>
      <c r="G322" s="198" t="str">
        <f>G271</f>
        <v>Заказчик-3</v>
      </c>
      <c r="H322" s="4"/>
      <c r="I322" s="198" t="str">
        <f>I318</f>
        <v>Подрядчик-2</v>
      </c>
      <c r="J322" s="4"/>
      <c r="K322" s="198" t="str">
        <f>K318</f>
        <v>Подрядчик-2-Изготовл-3</v>
      </c>
      <c r="L322" s="4"/>
      <c r="M322" s="208" t="str">
        <f>KPI!$E$34</f>
        <v>расходы изготовления</v>
      </c>
      <c r="N322" s="259" t="str">
        <f>структура!$AL$15</f>
        <v>НДС(-)</v>
      </c>
      <c r="O322" s="209"/>
      <c r="P322" s="210" t="str">
        <f>IF(M322="","",INDEX(KPI!$H:$H,SUMIFS(KPI!$C:$C,KPI!$E:$E,M322)))</f>
        <v>тыс.руб.</v>
      </c>
      <c r="Q322" s="209"/>
      <c r="R322" s="123">
        <f>SUMIFS($W322:$AV322,$W$2:$AV$2,R$2)</f>
        <v>0</v>
      </c>
      <c r="S322" s="209"/>
      <c r="T322" s="123">
        <f>SUMIFS($W322:$AV322,$W$2:$AV$2,T$2)</f>
        <v>0</v>
      </c>
      <c r="U322" s="209"/>
      <c r="V322" s="209"/>
      <c r="W322" s="49"/>
      <c r="X322" s="207">
        <f t="shared" ref="X322:AU322" si="376">IF(X$7="",0,IF(X$1=1,SUMIFS(320:320,$1:$1,"&gt;="&amp;1,$1:$1,"&lt;="&amp;INT($P321))+($P321-INT($P321))*SUMIFS(320:320,$1:$1,INT($P321)+1),0)+($P321-INT($P321))*SUMIFS(320:320,$1:$1,X$1+INT($P321)+1)+(INT($P321)+1-$P321)*SUMIFS(320:320,$1:$1,X$1+INT($P321)))</f>
        <v>0</v>
      </c>
      <c r="Y322" s="207">
        <f t="shared" si="376"/>
        <v>0</v>
      </c>
      <c r="Z322" s="207">
        <f t="shared" si="376"/>
        <v>0</v>
      </c>
      <c r="AA322" s="207">
        <f t="shared" si="376"/>
        <v>0</v>
      </c>
      <c r="AB322" s="207">
        <f t="shared" si="376"/>
        <v>0</v>
      </c>
      <c r="AC322" s="207">
        <f t="shared" si="376"/>
        <v>0</v>
      </c>
      <c r="AD322" s="207">
        <f t="shared" si="376"/>
        <v>0</v>
      </c>
      <c r="AE322" s="207">
        <f t="shared" si="376"/>
        <v>0</v>
      </c>
      <c r="AF322" s="207">
        <f t="shared" si="376"/>
        <v>0</v>
      </c>
      <c r="AG322" s="207">
        <f t="shared" si="376"/>
        <v>0</v>
      </c>
      <c r="AH322" s="207">
        <f t="shared" si="376"/>
        <v>0</v>
      </c>
      <c r="AI322" s="207">
        <f t="shared" si="376"/>
        <v>0</v>
      </c>
      <c r="AJ322" s="207">
        <f t="shared" si="376"/>
        <v>0</v>
      </c>
      <c r="AK322" s="207">
        <f t="shared" si="376"/>
        <v>0</v>
      </c>
      <c r="AL322" s="207">
        <f t="shared" si="376"/>
        <v>0</v>
      </c>
      <c r="AM322" s="207">
        <f t="shared" si="376"/>
        <v>0</v>
      </c>
      <c r="AN322" s="207">
        <f t="shared" si="376"/>
        <v>0</v>
      </c>
      <c r="AO322" s="207">
        <f t="shared" si="376"/>
        <v>0</v>
      </c>
      <c r="AP322" s="207">
        <f t="shared" si="376"/>
        <v>0</v>
      </c>
      <c r="AQ322" s="207">
        <f t="shared" si="376"/>
        <v>0</v>
      </c>
      <c r="AR322" s="207">
        <f t="shared" si="376"/>
        <v>0</v>
      </c>
      <c r="AS322" s="207">
        <f t="shared" si="376"/>
        <v>0</v>
      </c>
      <c r="AT322" s="207">
        <f t="shared" si="376"/>
        <v>0</v>
      </c>
      <c r="AU322" s="207">
        <f t="shared" si="376"/>
        <v>0</v>
      </c>
      <c r="AV322" s="43"/>
      <c r="AW322" s="4"/>
    </row>
    <row r="323" spans="1:49" s="95" customFormat="1" x14ac:dyDescent="0.25">
      <c r="A323" s="89"/>
      <c r="B323" s="89"/>
      <c r="C323" s="89"/>
      <c r="D323" s="89"/>
      <c r="E323" s="194" t="str">
        <f>E271</f>
        <v>Объект-3</v>
      </c>
      <c r="F323" s="89"/>
      <c r="G323" s="195" t="str">
        <f>G271</f>
        <v>Заказчик-3</v>
      </c>
      <c r="H323" s="89"/>
      <c r="I323" s="195" t="str">
        <f>I318</f>
        <v>Подрядчик-2</v>
      </c>
      <c r="J323" s="89"/>
      <c r="K323" s="195" t="str">
        <f>K318</f>
        <v>Подрядчик-2-Изготовл-3</v>
      </c>
      <c r="L323" s="89"/>
      <c r="M323" s="221" t="str">
        <f>KPI!$E$52</f>
        <v>отток ДС на авансы подрядчикам по изготовл-ю</v>
      </c>
      <c r="N323" s="259"/>
      <c r="O323" s="203"/>
      <c r="P323" s="222" t="str">
        <f>IF(M323="","",INDEX(KPI!$H:$H,SUMIFS(KPI!$C:$C,KPI!$E:$E,M323)))</f>
        <v>тыс.руб.</v>
      </c>
      <c r="Q323" s="203"/>
      <c r="R323" s="223">
        <f>SUMIFS($W323:$AV323,$W$2:$AV$2,R$2)</f>
        <v>0</v>
      </c>
      <c r="S323" s="203"/>
      <c r="T323" s="223">
        <f>SUMIFS($W323:$AV323,$W$2:$AV$2,T$2)</f>
        <v>0</v>
      </c>
      <c r="U323" s="203"/>
      <c r="V323" s="203"/>
      <c r="W323" s="116"/>
      <c r="X323" s="225">
        <f>IF(X$7="",0,IF(X$1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X$1+INT(SUMIFS(структура!$AA:$AA,структура!$W:$W,$I323))+1)+(INT(SUMIFS(структура!$AA:$AA,структура!$W:$W,$I323))+1-SUMIFS(структура!$AA:$AA,структура!$W:$W,$I323))*SUMIFS(структура!$Z:$Z,структура!$W:$W,$I323)*SUMIFS(322:322,$1:$1,X$1+INT(SUMIFS(структура!$AA:$AA,структура!$W:$W,$I323))))</f>
        <v>0</v>
      </c>
      <c r="Y323" s="225">
        <f>IF(Y$7="",0,IF(Y$1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Y$1+INT(SUMIFS(структура!$AA:$AA,структура!$W:$W,$I323))+1)+(INT(SUMIFS(структура!$AA:$AA,структура!$W:$W,$I323))+1-SUMIFS(структура!$AA:$AA,структура!$W:$W,$I323))*SUMIFS(структура!$Z:$Z,структура!$W:$W,$I323)*SUMIFS(322:322,$1:$1,Y$1+INT(SUMIFS(структура!$AA:$AA,структура!$W:$W,$I323))))</f>
        <v>0</v>
      </c>
      <c r="Z323" s="225">
        <f>IF(Z$7="",0,IF(Z$1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Z$1+INT(SUMIFS(структура!$AA:$AA,структура!$W:$W,$I323))+1)+(INT(SUMIFS(структура!$AA:$AA,структура!$W:$W,$I323))+1-SUMIFS(структура!$AA:$AA,структура!$W:$W,$I323))*SUMIFS(структура!$Z:$Z,структура!$W:$W,$I323)*SUMIFS(322:322,$1:$1,Z$1+INT(SUMIFS(структура!$AA:$AA,структура!$W:$W,$I323))))</f>
        <v>0</v>
      </c>
      <c r="AA323" s="225">
        <f>IF(AA$7="",0,IF(AA$1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A$1+INT(SUMIFS(структура!$AA:$AA,структура!$W:$W,$I323))+1)+(INT(SUMIFS(структура!$AA:$AA,структура!$W:$W,$I323))+1-SUMIFS(структура!$AA:$AA,структура!$W:$W,$I323))*SUMIFS(структура!$Z:$Z,структура!$W:$W,$I323)*SUMIFS(322:322,$1:$1,AA$1+INT(SUMIFS(структура!$AA:$AA,структура!$W:$W,$I323))))</f>
        <v>0</v>
      </c>
      <c r="AB323" s="225">
        <f>IF(AB$7="",0,IF(AB$1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B$1+INT(SUMIFS(структура!$AA:$AA,структура!$W:$W,$I323))+1)+(INT(SUMIFS(структура!$AA:$AA,структура!$W:$W,$I323))+1-SUMIFS(структура!$AA:$AA,структура!$W:$W,$I323))*SUMIFS(структура!$Z:$Z,структура!$W:$W,$I323)*SUMIFS(322:322,$1:$1,AB$1+INT(SUMIFS(структура!$AA:$AA,структура!$W:$W,$I323))))</f>
        <v>0</v>
      </c>
      <c r="AC323" s="225">
        <f>IF(AC$7="",0,IF(AC$1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C$1+INT(SUMIFS(структура!$AA:$AA,структура!$W:$W,$I323))+1)+(INT(SUMIFS(структура!$AA:$AA,структура!$W:$W,$I323))+1-SUMIFS(структура!$AA:$AA,структура!$W:$W,$I323))*SUMIFS(структура!$Z:$Z,структура!$W:$W,$I323)*SUMIFS(322:322,$1:$1,AC$1+INT(SUMIFS(структура!$AA:$AA,структура!$W:$W,$I323))))</f>
        <v>0</v>
      </c>
      <c r="AD323" s="225">
        <f>IF(AD$7="",0,IF(AD$1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D$1+INT(SUMIFS(структура!$AA:$AA,структура!$W:$W,$I323))+1)+(INT(SUMIFS(структура!$AA:$AA,структура!$W:$W,$I323))+1-SUMIFS(структура!$AA:$AA,структура!$W:$W,$I323))*SUMIFS(структура!$Z:$Z,структура!$W:$W,$I323)*SUMIFS(322:322,$1:$1,AD$1+INT(SUMIFS(структура!$AA:$AA,структура!$W:$W,$I323))))</f>
        <v>0</v>
      </c>
      <c r="AE323" s="225">
        <f>IF(AE$7="",0,IF(AE$1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E$1+INT(SUMIFS(структура!$AA:$AA,структура!$W:$W,$I323))+1)+(INT(SUMIFS(структура!$AA:$AA,структура!$W:$W,$I323))+1-SUMIFS(структура!$AA:$AA,структура!$W:$W,$I323))*SUMIFS(структура!$Z:$Z,структура!$W:$W,$I323)*SUMIFS(322:322,$1:$1,AE$1+INT(SUMIFS(структура!$AA:$AA,структура!$W:$W,$I323))))</f>
        <v>0</v>
      </c>
      <c r="AF323" s="225">
        <f>IF(AF$7="",0,IF(AF$1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F$1+INT(SUMIFS(структура!$AA:$AA,структура!$W:$W,$I323))+1)+(INT(SUMIFS(структура!$AA:$AA,структура!$W:$W,$I323))+1-SUMIFS(структура!$AA:$AA,структура!$W:$W,$I323))*SUMIFS(структура!$Z:$Z,структура!$W:$W,$I323)*SUMIFS(322:322,$1:$1,AF$1+INT(SUMIFS(структура!$AA:$AA,структура!$W:$W,$I323))))</f>
        <v>0</v>
      </c>
      <c r="AG323" s="225">
        <f>IF(AG$7="",0,IF(AG$1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G$1+INT(SUMIFS(структура!$AA:$AA,структура!$W:$W,$I323))+1)+(INT(SUMIFS(структура!$AA:$AA,структура!$W:$W,$I323))+1-SUMIFS(структура!$AA:$AA,структура!$W:$W,$I323))*SUMIFS(структура!$Z:$Z,структура!$W:$W,$I323)*SUMIFS(322:322,$1:$1,AG$1+INT(SUMIFS(структура!$AA:$AA,структура!$W:$W,$I323))))</f>
        <v>0</v>
      </c>
      <c r="AH323" s="225">
        <f>IF(AH$7="",0,IF(AH$1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H$1+INT(SUMIFS(структура!$AA:$AA,структура!$W:$W,$I323))+1)+(INT(SUMIFS(структура!$AA:$AA,структура!$W:$W,$I323))+1-SUMIFS(структура!$AA:$AA,структура!$W:$W,$I323))*SUMIFS(структура!$Z:$Z,структура!$W:$W,$I323)*SUMIFS(322:322,$1:$1,AH$1+INT(SUMIFS(структура!$AA:$AA,структура!$W:$W,$I323))))</f>
        <v>0</v>
      </c>
      <c r="AI323" s="225">
        <f>IF(AI$7="",0,IF(AI$1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I$1+INT(SUMIFS(структура!$AA:$AA,структура!$W:$W,$I323))+1)+(INT(SUMIFS(структура!$AA:$AA,структура!$W:$W,$I323))+1-SUMIFS(структура!$AA:$AA,структура!$W:$W,$I323))*SUMIFS(структура!$Z:$Z,структура!$W:$W,$I323)*SUMIFS(322:322,$1:$1,AI$1+INT(SUMIFS(структура!$AA:$AA,структура!$W:$W,$I323))))</f>
        <v>0</v>
      </c>
      <c r="AJ323" s="225">
        <f>IF(AJ$7="",0,IF(AJ$1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J$1+INT(SUMIFS(структура!$AA:$AA,структура!$W:$W,$I323))+1)+(INT(SUMIFS(структура!$AA:$AA,структура!$W:$W,$I323))+1-SUMIFS(структура!$AA:$AA,структура!$W:$W,$I323))*SUMIFS(структура!$Z:$Z,структура!$W:$W,$I323)*SUMIFS(322:322,$1:$1,AJ$1+INT(SUMIFS(структура!$AA:$AA,структура!$W:$W,$I323))))</f>
        <v>0</v>
      </c>
      <c r="AK323" s="225">
        <f>IF(AK$7="",0,IF(AK$1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K$1+INT(SUMIFS(структура!$AA:$AA,структура!$W:$W,$I323))+1)+(INT(SUMIFS(структура!$AA:$AA,структура!$W:$W,$I323))+1-SUMIFS(структура!$AA:$AA,структура!$W:$W,$I323))*SUMIFS(структура!$Z:$Z,структура!$W:$W,$I323)*SUMIFS(322:322,$1:$1,AK$1+INT(SUMIFS(структура!$AA:$AA,структура!$W:$W,$I323))))</f>
        <v>0</v>
      </c>
      <c r="AL323" s="225">
        <f>IF(AL$7="",0,IF(AL$1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L$1+INT(SUMIFS(структура!$AA:$AA,структура!$W:$W,$I323))+1)+(INT(SUMIFS(структура!$AA:$AA,структура!$W:$W,$I323))+1-SUMIFS(структура!$AA:$AA,структура!$W:$W,$I323))*SUMIFS(структура!$Z:$Z,структура!$W:$W,$I323)*SUMIFS(322:322,$1:$1,AL$1+INT(SUMIFS(структура!$AA:$AA,структура!$W:$W,$I323))))</f>
        <v>0</v>
      </c>
      <c r="AM323" s="225">
        <f>IF(AM$7="",0,IF(AM$1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M$1+INT(SUMIFS(структура!$AA:$AA,структура!$W:$W,$I323))+1)+(INT(SUMIFS(структура!$AA:$AA,структура!$W:$W,$I323))+1-SUMIFS(структура!$AA:$AA,структура!$W:$W,$I323))*SUMIFS(структура!$Z:$Z,структура!$W:$W,$I323)*SUMIFS(322:322,$1:$1,AM$1+INT(SUMIFS(структура!$AA:$AA,структура!$W:$W,$I323))))</f>
        <v>0</v>
      </c>
      <c r="AN323" s="225">
        <f>IF(AN$7="",0,IF(AN$1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N$1+INT(SUMIFS(структура!$AA:$AA,структура!$W:$W,$I323))+1)+(INT(SUMIFS(структура!$AA:$AA,структура!$W:$W,$I323))+1-SUMIFS(структура!$AA:$AA,структура!$W:$W,$I323))*SUMIFS(структура!$Z:$Z,структура!$W:$W,$I323)*SUMIFS(322:322,$1:$1,AN$1+INT(SUMIFS(структура!$AA:$AA,структура!$W:$W,$I323))))</f>
        <v>0</v>
      </c>
      <c r="AO323" s="225">
        <f>IF(AO$7="",0,IF(AO$1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O$1+INT(SUMIFS(структура!$AA:$AA,структура!$W:$W,$I323))+1)+(INT(SUMIFS(структура!$AA:$AA,структура!$W:$W,$I323))+1-SUMIFS(структура!$AA:$AA,структура!$W:$W,$I323))*SUMIFS(структура!$Z:$Z,структура!$W:$W,$I323)*SUMIFS(322:322,$1:$1,AO$1+INT(SUMIFS(структура!$AA:$AA,структура!$W:$W,$I323))))</f>
        <v>0</v>
      </c>
      <c r="AP323" s="225">
        <f>IF(AP$7="",0,IF(AP$1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P$1+INT(SUMIFS(структура!$AA:$AA,структура!$W:$W,$I323))+1)+(INT(SUMIFS(структура!$AA:$AA,структура!$W:$W,$I323))+1-SUMIFS(структура!$AA:$AA,структура!$W:$W,$I323))*SUMIFS(структура!$Z:$Z,структура!$W:$W,$I323)*SUMIFS(322:322,$1:$1,AP$1+INT(SUMIFS(структура!$AA:$AA,структура!$W:$W,$I323))))</f>
        <v>0</v>
      </c>
      <c r="AQ323" s="225">
        <f>IF(AQ$7="",0,IF(AQ$1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Q$1+INT(SUMIFS(структура!$AA:$AA,структура!$W:$W,$I323))+1)+(INT(SUMIFS(структура!$AA:$AA,структура!$W:$W,$I323))+1-SUMIFS(структура!$AA:$AA,структура!$W:$W,$I323))*SUMIFS(структура!$Z:$Z,структура!$W:$W,$I323)*SUMIFS(322:322,$1:$1,AQ$1+INT(SUMIFS(структура!$AA:$AA,структура!$W:$W,$I323))))</f>
        <v>0</v>
      </c>
      <c r="AR323" s="225">
        <f>IF(AR$7="",0,IF(AR$1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R$1+INT(SUMIFS(структура!$AA:$AA,структура!$W:$W,$I323))+1)+(INT(SUMIFS(структура!$AA:$AA,структура!$W:$W,$I323))+1-SUMIFS(структура!$AA:$AA,структура!$W:$W,$I323))*SUMIFS(структура!$Z:$Z,структура!$W:$W,$I323)*SUMIFS(322:322,$1:$1,AR$1+INT(SUMIFS(структура!$AA:$AA,структура!$W:$W,$I323))))</f>
        <v>0</v>
      </c>
      <c r="AS323" s="225">
        <f>IF(AS$7="",0,IF(AS$1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S$1+INT(SUMIFS(структура!$AA:$AA,структура!$W:$W,$I323))+1)+(INT(SUMIFS(структура!$AA:$AA,структура!$W:$W,$I323))+1-SUMIFS(структура!$AA:$AA,структура!$W:$W,$I323))*SUMIFS(структура!$Z:$Z,структура!$W:$W,$I323)*SUMIFS(322:322,$1:$1,AS$1+INT(SUMIFS(структура!$AA:$AA,структура!$W:$W,$I323))))</f>
        <v>0</v>
      </c>
      <c r="AT323" s="225">
        <f>IF(AT$7="",0,IF(AT$1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T$1+INT(SUMIFS(структура!$AA:$AA,структура!$W:$W,$I323))+1)+(INT(SUMIFS(структура!$AA:$AA,структура!$W:$W,$I323))+1-SUMIFS(структура!$AA:$AA,структура!$W:$W,$I323))*SUMIFS(структура!$Z:$Z,структура!$W:$W,$I323)*SUMIFS(322:322,$1:$1,AT$1+INT(SUMIFS(структура!$AA:$AA,структура!$W:$W,$I323))))</f>
        <v>0</v>
      </c>
      <c r="AU323" s="225">
        <f>IF(AU$7="",0,IF(AU$1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U$1+INT(SUMIFS(структура!$AA:$AA,структура!$W:$W,$I323))+1)+(INT(SUMIFS(структура!$AA:$AA,структура!$W:$W,$I323))+1-SUMIFS(структура!$AA:$AA,структура!$W:$W,$I323))*SUMIFS(структура!$Z:$Z,структура!$W:$W,$I323)*SUMIFS(322:322,$1:$1,AU$1+INT(SUMIFS(структура!$AA:$AA,структура!$W:$W,$I323))))</f>
        <v>0</v>
      </c>
      <c r="AV323" s="94"/>
      <c r="AW323" s="89"/>
    </row>
    <row r="324" spans="1:49" s="95" customFormat="1" x14ac:dyDescent="0.25">
      <c r="A324" s="89"/>
      <c r="B324" s="89"/>
      <c r="C324" s="89"/>
      <c r="D324" s="89"/>
      <c r="E324" s="194" t="str">
        <f>E271</f>
        <v>Объект-3</v>
      </c>
      <c r="F324" s="89"/>
      <c r="G324" s="195" t="str">
        <f>G271</f>
        <v>Заказчик-3</v>
      </c>
      <c r="H324" s="89"/>
      <c r="I324" s="195" t="str">
        <f>I318</f>
        <v>Подрядчик-2</v>
      </c>
      <c r="J324" s="89"/>
      <c r="K324" s="195" t="str">
        <f>K318</f>
        <v>Подрядчик-2-Изготовл-3</v>
      </c>
      <c r="L324" s="89"/>
      <c r="M324" s="185" t="str">
        <f>KPI!$E$56</f>
        <v>отток ДС на расчет с подрядчиками по изготовл.</v>
      </c>
      <c r="N324" s="259"/>
      <c r="O324" s="203"/>
      <c r="P324" s="190" t="str">
        <f>IF(M324="","",INDEX(KPI!$H:$H,SUMIFS(KPI!$C:$C,KPI!$E:$E,M324)))</f>
        <v>тыс.руб.</v>
      </c>
      <c r="Q324" s="203"/>
      <c r="R324" s="224">
        <f>SUMIFS($W324:$AV324,$W$2:$AV$2,R$2)</f>
        <v>0</v>
      </c>
      <c r="S324" s="203"/>
      <c r="T324" s="224">
        <f>SUMIFS($W324:$AV324,$W$2:$AV$2,T$2)</f>
        <v>0</v>
      </c>
      <c r="U324" s="203"/>
      <c r="V324" s="203"/>
      <c r="W324" s="116"/>
      <c r="X324" s="226">
        <f>IF(X$7="",0,IF(X$1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X$1+INT(-SUMIFS(структура!$AC:$AC,структура!$W:$W,$I324))+1)+(INT(-SUMIFS(структура!$AC:$AC,структура!$W:$W,$I324))+1+SUMIFS(структура!$AC:$AC,структура!$W:$W,$I324))*SUMIFS(структура!$AB:$AB,структура!$W:$W,$I324)*SUMIFS(322:322,$1:$1,X$1+INT(-SUMIFS(структура!$AC:$AC,структура!$W:$W,$I324))))</f>
        <v>0</v>
      </c>
      <c r="Y324" s="226">
        <f>IF(Y$7="",0,IF(Y$1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Y$1+INT(-SUMIFS(структура!$AC:$AC,структура!$W:$W,$I324))+1)+(INT(-SUMIFS(структура!$AC:$AC,структура!$W:$W,$I324))+1+SUMIFS(структура!$AC:$AC,структура!$W:$W,$I324))*SUMIFS(структура!$AB:$AB,структура!$W:$W,$I324)*SUMIFS(322:322,$1:$1,Y$1+INT(-SUMIFS(структура!$AC:$AC,структура!$W:$W,$I324))))</f>
        <v>0</v>
      </c>
      <c r="Z324" s="226">
        <f>IF(Z$7="",0,IF(Z$1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Z$1+INT(-SUMIFS(структура!$AC:$AC,структура!$W:$W,$I324))+1)+(INT(-SUMIFS(структура!$AC:$AC,структура!$W:$W,$I324))+1+SUMIFS(структура!$AC:$AC,структура!$W:$W,$I324))*SUMIFS(структура!$AB:$AB,структура!$W:$W,$I324)*SUMIFS(322:322,$1:$1,Z$1+INT(-SUMIFS(структура!$AC:$AC,структура!$W:$W,$I324))))</f>
        <v>0</v>
      </c>
      <c r="AA324" s="226">
        <f>IF(AA$7="",0,IF(AA$1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A$1+INT(-SUMIFS(структура!$AC:$AC,структура!$W:$W,$I324))+1)+(INT(-SUMIFS(структура!$AC:$AC,структура!$W:$W,$I324))+1+SUMIFS(структура!$AC:$AC,структура!$W:$W,$I324))*SUMIFS(структура!$AB:$AB,структура!$W:$W,$I324)*SUMIFS(322:322,$1:$1,AA$1+INT(-SUMIFS(структура!$AC:$AC,структура!$W:$W,$I324))))</f>
        <v>0</v>
      </c>
      <c r="AB324" s="226">
        <f>IF(AB$7="",0,IF(AB$1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B$1+INT(-SUMIFS(структура!$AC:$AC,структура!$W:$W,$I324))+1)+(INT(-SUMIFS(структура!$AC:$AC,структура!$W:$W,$I324))+1+SUMIFS(структура!$AC:$AC,структура!$W:$W,$I324))*SUMIFS(структура!$AB:$AB,структура!$W:$W,$I324)*SUMIFS(322:322,$1:$1,AB$1+INT(-SUMIFS(структура!$AC:$AC,структура!$W:$W,$I324))))</f>
        <v>0</v>
      </c>
      <c r="AC324" s="226">
        <f>IF(AC$7="",0,IF(AC$1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C$1+INT(-SUMIFS(структура!$AC:$AC,структура!$W:$W,$I324))+1)+(INT(-SUMIFS(структура!$AC:$AC,структура!$W:$W,$I324))+1+SUMIFS(структура!$AC:$AC,структура!$W:$W,$I324))*SUMIFS(структура!$AB:$AB,структура!$W:$W,$I324)*SUMIFS(322:322,$1:$1,AC$1+INT(-SUMIFS(структура!$AC:$AC,структура!$W:$W,$I324))))</f>
        <v>0</v>
      </c>
      <c r="AD324" s="226">
        <f>IF(AD$7="",0,IF(AD$1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D$1+INT(-SUMIFS(структура!$AC:$AC,структура!$W:$W,$I324))+1)+(INT(-SUMIFS(структура!$AC:$AC,структура!$W:$W,$I324))+1+SUMIFS(структура!$AC:$AC,структура!$W:$W,$I324))*SUMIFS(структура!$AB:$AB,структура!$W:$W,$I324)*SUMIFS(322:322,$1:$1,AD$1+INT(-SUMIFS(структура!$AC:$AC,структура!$W:$W,$I324))))</f>
        <v>0</v>
      </c>
      <c r="AE324" s="226">
        <f>IF(AE$7="",0,IF(AE$1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E$1+INT(-SUMIFS(структура!$AC:$AC,структура!$W:$W,$I324))+1)+(INT(-SUMIFS(структура!$AC:$AC,структура!$W:$W,$I324))+1+SUMIFS(структура!$AC:$AC,структура!$W:$W,$I324))*SUMIFS(структура!$AB:$AB,структура!$W:$W,$I324)*SUMIFS(322:322,$1:$1,AE$1+INT(-SUMIFS(структура!$AC:$AC,структура!$W:$W,$I324))))</f>
        <v>0</v>
      </c>
      <c r="AF324" s="226">
        <f>IF(AF$7="",0,IF(AF$1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F$1+INT(-SUMIFS(структура!$AC:$AC,структура!$W:$W,$I324))+1)+(INT(-SUMIFS(структура!$AC:$AC,структура!$W:$W,$I324))+1+SUMIFS(структура!$AC:$AC,структура!$W:$W,$I324))*SUMIFS(структура!$AB:$AB,структура!$W:$W,$I324)*SUMIFS(322:322,$1:$1,AF$1+INT(-SUMIFS(структура!$AC:$AC,структура!$W:$W,$I324))))</f>
        <v>0</v>
      </c>
      <c r="AG324" s="226">
        <f>IF(AG$7="",0,IF(AG$1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G$1+INT(-SUMIFS(структура!$AC:$AC,структура!$W:$W,$I324))+1)+(INT(-SUMIFS(структура!$AC:$AC,структура!$W:$W,$I324))+1+SUMIFS(структура!$AC:$AC,структура!$W:$W,$I324))*SUMIFS(структура!$AB:$AB,структура!$W:$W,$I324)*SUMIFS(322:322,$1:$1,AG$1+INT(-SUMIFS(структура!$AC:$AC,структура!$W:$W,$I324))))</f>
        <v>0</v>
      </c>
      <c r="AH324" s="226">
        <f>IF(AH$7="",0,IF(AH$1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H$1+INT(-SUMIFS(структура!$AC:$AC,структура!$W:$W,$I324))+1)+(INT(-SUMIFS(структура!$AC:$AC,структура!$W:$W,$I324))+1+SUMIFS(структура!$AC:$AC,структура!$W:$W,$I324))*SUMIFS(структура!$AB:$AB,структура!$W:$W,$I324)*SUMIFS(322:322,$1:$1,AH$1+INT(-SUMIFS(структура!$AC:$AC,структура!$W:$W,$I324))))</f>
        <v>0</v>
      </c>
      <c r="AI324" s="226">
        <f>IF(AI$7="",0,IF(AI$1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I$1+INT(-SUMIFS(структура!$AC:$AC,структура!$W:$W,$I324))+1)+(INT(-SUMIFS(структура!$AC:$AC,структура!$W:$W,$I324))+1+SUMIFS(структура!$AC:$AC,структура!$W:$W,$I324))*SUMIFS(структура!$AB:$AB,структура!$W:$W,$I324)*SUMIFS(322:322,$1:$1,AI$1+INT(-SUMIFS(структура!$AC:$AC,структура!$W:$W,$I324))))</f>
        <v>0</v>
      </c>
      <c r="AJ324" s="226">
        <f>IF(AJ$7="",0,IF(AJ$1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J$1+INT(-SUMIFS(структура!$AC:$AC,структура!$W:$W,$I324))+1)+(INT(-SUMIFS(структура!$AC:$AC,структура!$W:$W,$I324))+1+SUMIFS(структура!$AC:$AC,структура!$W:$W,$I324))*SUMIFS(структура!$AB:$AB,структура!$W:$W,$I324)*SUMIFS(322:322,$1:$1,AJ$1+INT(-SUMIFS(структура!$AC:$AC,структура!$W:$W,$I324))))</f>
        <v>0</v>
      </c>
      <c r="AK324" s="226">
        <f>IF(AK$7="",0,IF(AK$1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K$1+INT(-SUMIFS(структура!$AC:$AC,структура!$W:$W,$I324))+1)+(INT(-SUMIFS(структура!$AC:$AC,структура!$W:$W,$I324))+1+SUMIFS(структура!$AC:$AC,структура!$W:$W,$I324))*SUMIFS(структура!$AB:$AB,структура!$W:$W,$I324)*SUMIFS(322:322,$1:$1,AK$1+INT(-SUMIFS(структура!$AC:$AC,структура!$W:$W,$I324))))</f>
        <v>0</v>
      </c>
      <c r="AL324" s="226">
        <f>IF(AL$7="",0,IF(AL$1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L$1+INT(-SUMIFS(структура!$AC:$AC,структура!$W:$W,$I324))+1)+(INT(-SUMIFS(структура!$AC:$AC,структура!$W:$W,$I324))+1+SUMIFS(структура!$AC:$AC,структура!$W:$W,$I324))*SUMIFS(структура!$AB:$AB,структура!$W:$W,$I324)*SUMIFS(322:322,$1:$1,AL$1+INT(-SUMIFS(структура!$AC:$AC,структура!$W:$W,$I324))))</f>
        <v>0</v>
      </c>
      <c r="AM324" s="226">
        <f>IF(AM$7="",0,IF(AM$1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M$1+INT(-SUMIFS(структура!$AC:$AC,структура!$W:$W,$I324))+1)+(INT(-SUMIFS(структура!$AC:$AC,структура!$W:$W,$I324))+1+SUMIFS(структура!$AC:$AC,структура!$W:$W,$I324))*SUMIFS(структура!$AB:$AB,структура!$W:$W,$I324)*SUMIFS(322:322,$1:$1,AM$1+INT(-SUMIFS(структура!$AC:$AC,структура!$W:$W,$I324))))</f>
        <v>0</v>
      </c>
      <c r="AN324" s="226">
        <f>IF(AN$7="",0,IF(AN$1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N$1+INT(-SUMIFS(структура!$AC:$AC,структура!$W:$W,$I324))+1)+(INT(-SUMIFS(структура!$AC:$AC,структура!$W:$W,$I324))+1+SUMIFS(структура!$AC:$AC,структура!$W:$W,$I324))*SUMIFS(структура!$AB:$AB,структура!$W:$W,$I324)*SUMIFS(322:322,$1:$1,AN$1+INT(-SUMIFS(структура!$AC:$AC,структура!$W:$W,$I324))))</f>
        <v>0</v>
      </c>
      <c r="AO324" s="226">
        <f>IF(AO$7="",0,IF(AO$1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O$1+INT(-SUMIFS(структура!$AC:$AC,структура!$W:$W,$I324))+1)+(INT(-SUMIFS(структура!$AC:$AC,структура!$W:$W,$I324))+1+SUMIFS(структура!$AC:$AC,структура!$W:$W,$I324))*SUMIFS(структура!$AB:$AB,структура!$W:$W,$I324)*SUMIFS(322:322,$1:$1,AO$1+INT(-SUMIFS(структура!$AC:$AC,структура!$W:$W,$I324))))</f>
        <v>0</v>
      </c>
      <c r="AP324" s="226">
        <f>IF(AP$7="",0,IF(AP$1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P$1+INT(-SUMIFS(структура!$AC:$AC,структура!$W:$W,$I324))+1)+(INT(-SUMIFS(структура!$AC:$AC,структура!$W:$W,$I324))+1+SUMIFS(структура!$AC:$AC,структура!$W:$W,$I324))*SUMIFS(структура!$AB:$AB,структура!$W:$W,$I324)*SUMIFS(322:322,$1:$1,AP$1+INT(-SUMIFS(структура!$AC:$AC,структура!$W:$W,$I324))))</f>
        <v>0</v>
      </c>
      <c r="AQ324" s="226">
        <f>IF(AQ$7="",0,IF(AQ$1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Q$1+INT(-SUMIFS(структура!$AC:$AC,структура!$W:$W,$I324))+1)+(INT(-SUMIFS(структура!$AC:$AC,структура!$W:$W,$I324))+1+SUMIFS(структура!$AC:$AC,структура!$W:$W,$I324))*SUMIFS(структура!$AB:$AB,структура!$W:$W,$I324)*SUMIFS(322:322,$1:$1,AQ$1+INT(-SUMIFS(структура!$AC:$AC,структура!$W:$W,$I324))))</f>
        <v>0</v>
      </c>
      <c r="AR324" s="226">
        <f>IF(AR$7="",0,IF(AR$1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R$1+INT(-SUMIFS(структура!$AC:$AC,структура!$W:$W,$I324))+1)+(INT(-SUMIFS(структура!$AC:$AC,структура!$W:$W,$I324))+1+SUMIFS(структура!$AC:$AC,структура!$W:$W,$I324))*SUMIFS(структура!$AB:$AB,структура!$W:$W,$I324)*SUMIFS(322:322,$1:$1,AR$1+INT(-SUMIFS(структура!$AC:$AC,структура!$W:$W,$I324))))</f>
        <v>0</v>
      </c>
      <c r="AS324" s="226">
        <f>IF(AS$7="",0,IF(AS$1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S$1+INT(-SUMIFS(структура!$AC:$AC,структура!$W:$W,$I324))+1)+(INT(-SUMIFS(структура!$AC:$AC,структура!$W:$W,$I324))+1+SUMIFS(структура!$AC:$AC,структура!$W:$W,$I324))*SUMIFS(структура!$AB:$AB,структура!$W:$W,$I324)*SUMIFS(322:322,$1:$1,AS$1+INT(-SUMIFS(структура!$AC:$AC,структура!$W:$W,$I324))))</f>
        <v>0</v>
      </c>
      <c r="AT324" s="226">
        <f>IF(AT$7="",0,IF(AT$1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T$1+INT(-SUMIFS(структура!$AC:$AC,структура!$W:$W,$I324))+1)+(INT(-SUMIFS(структура!$AC:$AC,структура!$W:$W,$I324))+1+SUMIFS(структура!$AC:$AC,структура!$W:$W,$I324))*SUMIFS(структура!$AB:$AB,структура!$W:$W,$I324)*SUMIFS(322:322,$1:$1,AT$1+INT(-SUMIFS(структура!$AC:$AC,структура!$W:$W,$I324))))</f>
        <v>0</v>
      </c>
      <c r="AU324" s="226">
        <f>IF(AU$7="",0,IF(AU$1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U$1+INT(-SUMIFS(структура!$AC:$AC,структура!$W:$W,$I324))+1)+(INT(-SUMIFS(структура!$AC:$AC,структура!$W:$W,$I324))+1+SUMIFS(структура!$AC:$AC,структура!$W:$W,$I324))*SUMIFS(структура!$AB:$AB,структура!$W:$W,$I324)*SUMIFS(322:322,$1:$1,AU$1+INT(-SUMIFS(структура!$AC:$AC,структура!$W:$W,$I324))))</f>
        <v>0</v>
      </c>
      <c r="AV324" s="94"/>
      <c r="AW324" s="89"/>
    </row>
    <row r="325" spans="1:49" ht="3.9" customHeight="1" x14ac:dyDescent="0.25">
      <c r="A325" s="3"/>
      <c r="B325" s="3"/>
      <c r="C325" s="3"/>
      <c r="D325" s="3"/>
      <c r="E325" s="179" t="str">
        <f>E271</f>
        <v>Объект-3</v>
      </c>
      <c r="F325" s="3"/>
      <c r="G325" s="178" t="str">
        <f>G271</f>
        <v>Заказчик-3</v>
      </c>
      <c r="H325" s="3"/>
      <c r="I325" s="169" t="str">
        <f>I318</f>
        <v>Подрядчик-2</v>
      </c>
      <c r="J325" s="3"/>
      <c r="K325" s="178" t="str">
        <f>K318</f>
        <v>Подрядчик-2-Изготовл-3</v>
      </c>
      <c r="L325" s="3"/>
      <c r="M325" s="8"/>
      <c r="N325" s="258"/>
      <c r="O325" s="3"/>
      <c r="P325" s="191"/>
      <c r="Q325" s="3"/>
      <c r="R325" s="8"/>
      <c r="S325" s="3"/>
      <c r="T325" s="8"/>
      <c r="U325" s="3"/>
      <c r="V325" s="3"/>
      <c r="W325" s="49"/>
      <c r="X325" s="192"/>
      <c r="Y325" s="192"/>
      <c r="Z325" s="192"/>
      <c r="AA325" s="192"/>
      <c r="AB325" s="192"/>
      <c r="AC325" s="192"/>
      <c r="AD325" s="192"/>
      <c r="AE325" s="192"/>
      <c r="AF325" s="192"/>
      <c r="AG325" s="192"/>
      <c r="AH325" s="192"/>
      <c r="AI325" s="192"/>
      <c r="AJ325" s="192"/>
      <c r="AK325" s="192"/>
      <c r="AL325" s="192"/>
      <c r="AM325" s="192"/>
      <c r="AN325" s="192"/>
      <c r="AO325" s="192"/>
      <c r="AP325" s="192"/>
      <c r="AQ325" s="192"/>
      <c r="AR325" s="192"/>
      <c r="AS325" s="192"/>
      <c r="AT325" s="192"/>
      <c r="AU325" s="192"/>
      <c r="AV325" s="41"/>
      <c r="AW325" s="3"/>
    </row>
    <row r="326" spans="1:49" s="95" customFormat="1" x14ac:dyDescent="0.25">
      <c r="A326" s="89"/>
      <c r="B326" s="89"/>
      <c r="C326" s="89"/>
      <c r="D326" s="89"/>
      <c r="E326" s="179" t="str">
        <f>E271</f>
        <v>Объект-3</v>
      </c>
      <c r="F326" s="89"/>
      <c r="G326" s="178" t="str">
        <f>G271</f>
        <v>Заказчик-3</v>
      </c>
      <c r="H326" s="89"/>
      <c r="I326" s="173" t="s">
        <v>374</v>
      </c>
      <c r="J326" s="20" t="s">
        <v>5</v>
      </c>
      <c r="K326" s="173" t="s">
        <v>388</v>
      </c>
      <c r="L326" s="20" t="s">
        <v>5</v>
      </c>
      <c r="M326" s="183" t="str">
        <f>KPI!$E$204</f>
        <v>объем подрядных работ</v>
      </c>
      <c r="N326" s="258"/>
      <c r="O326" s="119" t="s">
        <v>1</v>
      </c>
      <c r="P326" s="182" t="s">
        <v>363</v>
      </c>
      <c r="Q326" s="89"/>
      <c r="R326" s="186">
        <f>SUMIFS($W326:$AV326,$W$2:$AV$2,R$2)</f>
        <v>0</v>
      </c>
      <c r="S326" s="89"/>
      <c r="T326" s="186">
        <f>SUMIFS($W326:$AV326,$W$2:$AV$2,T$2)</f>
        <v>0</v>
      </c>
      <c r="U326" s="89"/>
      <c r="V326" s="89"/>
      <c r="W326" s="119" t="s">
        <v>1</v>
      </c>
      <c r="X326" s="182"/>
      <c r="Y326" s="182"/>
      <c r="Z326" s="182"/>
      <c r="AA326" s="182"/>
      <c r="AB326" s="182"/>
      <c r="AC326" s="182"/>
      <c r="AD326" s="182"/>
      <c r="AE326" s="182"/>
      <c r="AF326" s="182"/>
      <c r="AG326" s="182"/>
      <c r="AH326" s="182"/>
      <c r="AI326" s="182"/>
      <c r="AJ326" s="182"/>
      <c r="AK326" s="182"/>
      <c r="AL326" s="182"/>
      <c r="AM326" s="182"/>
      <c r="AN326" s="182"/>
      <c r="AO326" s="182"/>
      <c r="AP326" s="182"/>
      <c r="AQ326" s="182"/>
      <c r="AR326" s="182"/>
      <c r="AS326" s="182"/>
      <c r="AT326" s="182"/>
      <c r="AU326" s="182"/>
      <c r="AV326" s="94"/>
      <c r="AW326" s="89"/>
    </row>
    <row r="327" spans="1:49" s="95" customFormat="1" x14ac:dyDescent="0.25">
      <c r="A327" s="89"/>
      <c r="B327" s="89"/>
      <c r="C327" s="89"/>
      <c r="D327" s="89"/>
      <c r="E327" s="179" t="str">
        <f>E271</f>
        <v>Объект-3</v>
      </c>
      <c r="F327" s="89"/>
      <c r="G327" s="178" t="str">
        <f>G271</f>
        <v>Заказчик-3</v>
      </c>
      <c r="H327" s="89"/>
      <c r="I327" s="181" t="str">
        <f>I326</f>
        <v>Подрядчик-4</v>
      </c>
      <c r="J327" s="4"/>
      <c r="K327" s="181" t="str">
        <f>K326</f>
        <v>Подрядчик-4-Работы-2</v>
      </c>
      <c r="L327" s="4"/>
      <c r="M327" s="184" t="str">
        <f>KPI!$E$205</f>
        <v>стоимость подрядных работ за ед.изм.</v>
      </c>
      <c r="N327" s="258"/>
      <c r="O327" s="89"/>
      <c r="P327" s="189" t="str">
        <f>IF(M327="","",INDEX(KPI!$H:$H,SUMIFS(KPI!$C:$C,KPI!$E:$E,M327)))</f>
        <v>руб.</v>
      </c>
      <c r="Q327" s="89"/>
      <c r="R327" s="187">
        <f>IF(R326=0,0,R328*1000/R326)</f>
        <v>0</v>
      </c>
      <c r="S327" s="89"/>
      <c r="T327" s="187">
        <f>IF(T326=0,0,T328*1000/T326)</f>
        <v>0</v>
      </c>
      <c r="U327" s="89"/>
      <c r="V327" s="89"/>
      <c r="W327" s="119" t="s">
        <v>1</v>
      </c>
      <c r="X327" s="182"/>
      <c r="Y327" s="182"/>
      <c r="Z327" s="182"/>
      <c r="AA327" s="182"/>
      <c r="AB327" s="182"/>
      <c r="AC327" s="182"/>
      <c r="AD327" s="182"/>
      <c r="AE327" s="182"/>
      <c r="AF327" s="182"/>
      <c r="AG327" s="182"/>
      <c r="AH327" s="182"/>
      <c r="AI327" s="182"/>
      <c r="AJ327" s="182"/>
      <c r="AK327" s="182"/>
      <c r="AL327" s="182"/>
      <c r="AM327" s="182"/>
      <c r="AN327" s="182"/>
      <c r="AO327" s="182"/>
      <c r="AP327" s="182"/>
      <c r="AQ327" s="182"/>
      <c r="AR327" s="182"/>
      <c r="AS327" s="182"/>
      <c r="AT327" s="182"/>
      <c r="AU327" s="182"/>
      <c r="AV327" s="94"/>
      <c r="AW327" s="89"/>
    </row>
    <row r="328" spans="1:49" s="5" customFormat="1" x14ac:dyDescent="0.25">
      <c r="A328" s="4"/>
      <c r="B328" s="4"/>
      <c r="C328" s="4"/>
      <c r="D328" s="4"/>
      <c r="E328" s="197" t="str">
        <f>E271</f>
        <v>Объект-3</v>
      </c>
      <c r="F328" s="4"/>
      <c r="G328" s="198" t="str">
        <f>G271</f>
        <v>Заказчик-3</v>
      </c>
      <c r="H328" s="4"/>
      <c r="I328" s="198" t="str">
        <f>I326</f>
        <v>Подрядчик-4</v>
      </c>
      <c r="J328" s="4"/>
      <c r="K328" s="198" t="str">
        <f>K326</f>
        <v>Подрядчик-4-Работы-2</v>
      </c>
      <c r="L328" s="4"/>
      <c r="M328" s="205" t="str">
        <f>KPI!$E$151</f>
        <v>подрядные работы</v>
      </c>
      <c r="N328" s="258" t="str">
        <f>структура!$AL$29</f>
        <v>с/с</v>
      </c>
      <c r="O328" s="4"/>
      <c r="P328" s="211" t="str">
        <f>IF(M328="","",INDEX(KPI!$H:$H,SUMIFS(KPI!$C:$C,KPI!$E:$E,M328)))</f>
        <v>тыс.руб.</v>
      </c>
      <c r="Q328" s="4"/>
      <c r="R328" s="188">
        <f>SUMIFS($W328:$AV328,$W$2:$AV$2,R$2)</f>
        <v>0</v>
      </c>
      <c r="S328" s="4"/>
      <c r="T328" s="188">
        <f>SUMIFS($W328:$AV328,$W$2:$AV$2,T$2)</f>
        <v>0</v>
      </c>
      <c r="U328" s="4"/>
      <c r="V328" s="4"/>
      <c r="W328" s="49"/>
      <c r="X328" s="207">
        <f>X326*X327/1000</f>
        <v>0</v>
      </c>
      <c r="Y328" s="207">
        <f>Y326*Y327/1000</f>
        <v>0</v>
      </c>
      <c r="Z328" s="207">
        <f t="shared" ref="Z328:AU328" si="377">Z326*Z327/1000</f>
        <v>0</v>
      </c>
      <c r="AA328" s="207">
        <f t="shared" si="377"/>
        <v>0</v>
      </c>
      <c r="AB328" s="207">
        <f t="shared" si="377"/>
        <v>0</v>
      </c>
      <c r="AC328" s="207">
        <f t="shared" si="377"/>
        <v>0</v>
      </c>
      <c r="AD328" s="207">
        <f t="shared" si="377"/>
        <v>0</v>
      </c>
      <c r="AE328" s="207">
        <f t="shared" si="377"/>
        <v>0</v>
      </c>
      <c r="AF328" s="207">
        <f t="shared" si="377"/>
        <v>0</v>
      </c>
      <c r="AG328" s="207">
        <f t="shared" si="377"/>
        <v>0</v>
      </c>
      <c r="AH328" s="207">
        <f t="shared" si="377"/>
        <v>0</v>
      </c>
      <c r="AI328" s="207">
        <f t="shared" si="377"/>
        <v>0</v>
      </c>
      <c r="AJ328" s="207">
        <f t="shared" si="377"/>
        <v>0</v>
      </c>
      <c r="AK328" s="207">
        <f t="shared" si="377"/>
        <v>0</v>
      </c>
      <c r="AL328" s="207">
        <f t="shared" si="377"/>
        <v>0</v>
      </c>
      <c r="AM328" s="207">
        <f t="shared" si="377"/>
        <v>0</v>
      </c>
      <c r="AN328" s="207">
        <f t="shared" si="377"/>
        <v>0</v>
      </c>
      <c r="AO328" s="207">
        <f t="shared" si="377"/>
        <v>0</v>
      </c>
      <c r="AP328" s="207">
        <f t="shared" si="377"/>
        <v>0</v>
      </c>
      <c r="AQ328" s="207">
        <f t="shared" si="377"/>
        <v>0</v>
      </c>
      <c r="AR328" s="207">
        <f t="shared" si="377"/>
        <v>0</v>
      </c>
      <c r="AS328" s="207">
        <f t="shared" si="377"/>
        <v>0</v>
      </c>
      <c r="AT328" s="207">
        <f t="shared" si="377"/>
        <v>0</v>
      </c>
      <c r="AU328" s="207">
        <f t="shared" si="377"/>
        <v>0</v>
      </c>
      <c r="AV328" s="43"/>
      <c r="AW328" s="4"/>
    </row>
    <row r="329" spans="1:49" s="95" customFormat="1" x14ac:dyDescent="0.25">
      <c r="A329" s="89"/>
      <c r="B329" s="89"/>
      <c r="C329" s="89"/>
      <c r="D329" s="89"/>
      <c r="E329" s="179" t="str">
        <f>E271</f>
        <v>Объект-3</v>
      </c>
      <c r="F329" s="89"/>
      <c r="G329" s="178" t="str">
        <f>G271</f>
        <v>Заказчик-3</v>
      </c>
      <c r="H329" s="89"/>
      <c r="I329" s="181" t="str">
        <f>I326</f>
        <v>Подрядчик-4</v>
      </c>
      <c r="J329" s="4"/>
      <c r="K329" s="181" t="str">
        <f>K326</f>
        <v>Подрядчик-4-Работы-2</v>
      </c>
      <c r="L329" s="4"/>
      <c r="M329" s="202" t="str">
        <f>KPI!$E$35</f>
        <v>оборачив-ть работ в себестоимости</v>
      </c>
      <c r="N329" s="259"/>
      <c r="O329" s="22" t="s">
        <v>1</v>
      </c>
      <c r="P329" s="79"/>
      <c r="Q329" s="203"/>
      <c r="R329" s="204" t="str">
        <f>IF(M329="","",INDEX(KPI!$H:$H,SUMIFS(KPI!$C:$C,KPI!$E:$E,M329)))</f>
        <v>мес</v>
      </c>
      <c r="S329" s="203"/>
      <c r="T329" s="204"/>
      <c r="U329" s="203"/>
      <c r="V329" s="203"/>
      <c r="W329" s="116"/>
      <c r="X329" s="201"/>
      <c r="Y329" s="201"/>
      <c r="Z329" s="201"/>
      <c r="AA329" s="201"/>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94"/>
      <c r="AW329" s="89"/>
    </row>
    <row r="330" spans="1:49" s="5" customFormat="1" x14ac:dyDescent="0.25">
      <c r="A330" s="4"/>
      <c r="B330" s="4"/>
      <c r="C330" s="4"/>
      <c r="D330" s="4"/>
      <c r="E330" s="197" t="str">
        <f>E271</f>
        <v>Объект-3</v>
      </c>
      <c r="F330" s="4"/>
      <c r="G330" s="198" t="str">
        <f>G271</f>
        <v>Заказчик-3</v>
      </c>
      <c r="H330" s="4"/>
      <c r="I330" s="198" t="str">
        <f>I326</f>
        <v>Подрядчик-4</v>
      </c>
      <c r="J330" s="4"/>
      <c r="K330" s="198" t="str">
        <f>K326</f>
        <v>Подрядчик-4-Работы-2</v>
      </c>
      <c r="L330" s="4"/>
      <c r="M330" s="208" t="str">
        <f>KPI!$E$36</f>
        <v>подрядные строительно-монтажные работы</v>
      </c>
      <c r="N330" s="259" t="str">
        <f>структура!$AL$15</f>
        <v>НДС(-)</v>
      </c>
      <c r="O330" s="209"/>
      <c r="P330" s="210" t="str">
        <f>IF(M330="","",INDEX(KPI!$H:$H,SUMIFS(KPI!$C:$C,KPI!$E:$E,M330)))</f>
        <v>тыс.руб.</v>
      </c>
      <c r="Q330" s="209"/>
      <c r="R330" s="123">
        <f>SUMIFS($W330:$AV330,$W$2:$AV$2,R$2)</f>
        <v>0</v>
      </c>
      <c r="S330" s="209"/>
      <c r="T330" s="123">
        <f>SUMIFS($W330:$AV330,$W$2:$AV$2,T$2)</f>
        <v>0</v>
      </c>
      <c r="U330" s="209"/>
      <c r="V330" s="209"/>
      <c r="W330" s="49"/>
      <c r="X330" s="207">
        <f t="shared" ref="X330:AU330" si="378">IF(X$7="",0,IF(X$1=1,SUMIFS(328:328,$1:$1,"&gt;="&amp;1,$1:$1,"&lt;="&amp;INT($P329))+($P329-INT($P329))*SUMIFS(328:328,$1:$1,INT($P329)+1),0)+($P329-INT($P329))*SUMIFS(328:328,$1:$1,X$1+INT($P329)+1)+(INT($P329)+1-$P329)*SUMIFS(328:328,$1:$1,X$1+INT($P329)))</f>
        <v>0</v>
      </c>
      <c r="Y330" s="207">
        <f t="shared" si="378"/>
        <v>0</v>
      </c>
      <c r="Z330" s="207">
        <f t="shared" si="378"/>
        <v>0</v>
      </c>
      <c r="AA330" s="207">
        <f t="shared" si="378"/>
        <v>0</v>
      </c>
      <c r="AB330" s="207">
        <f t="shared" si="378"/>
        <v>0</v>
      </c>
      <c r="AC330" s="207">
        <f t="shared" si="378"/>
        <v>0</v>
      </c>
      <c r="AD330" s="207">
        <f t="shared" si="378"/>
        <v>0</v>
      </c>
      <c r="AE330" s="207">
        <f t="shared" si="378"/>
        <v>0</v>
      </c>
      <c r="AF330" s="207">
        <f t="shared" si="378"/>
        <v>0</v>
      </c>
      <c r="AG330" s="207">
        <f t="shared" si="378"/>
        <v>0</v>
      </c>
      <c r="AH330" s="207">
        <f t="shared" si="378"/>
        <v>0</v>
      </c>
      <c r="AI330" s="207">
        <f t="shared" si="378"/>
        <v>0</v>
      </c>
      <c r="AJ330" s="207">
        <f t="shared" si="378"/>
        <v>0</v>
      </c>
      <c r="AK330" s="207">
        <f t="shared" si="378"/>
        <v>0</v>
      </c>
      <c r="AL330" s="207">
        <f t="shared" si="378"/>
        <v>0</v>
      </c>
      <c r="AM330" s="207">
        <f t="shared" si="378"/>
        <v>0</v>
      </c>
      <c r="AN330" s="207">
        <f t="shared" si="378"/>
        <v>0</v>
      </c>
      <c r="AO330" s="207">
        <f t="shared" si="378"/>
        <v>0</v>
      </c>
      <c r="AP330" s="207">
        <f t="shared" si="378"/>
        <v>0</v>
      </c>
      <c r="AQ330" s="207">
        <f t="shared" si="378"/>
        <v>0</v>
      </c>
      <c r="AR330" s="207">
        <f t="shared" si="378"/>
        <v>0</v>
      </c>
      <c r="AS330" s="207">
        <f t="shared" si="378"/>
        <v>0</v>
      </c>
      <c r="AT330" s="207">
        <f t="shared" si="378"/>
        <v>0</v>
      </c>
      <c r="AU330" s="207">
        <f t="shared" si="378"/>
        <v>0</v>
      </c>
      <c r="AV330" s="43"/>
      <c r="AW330" s="4"/>
    </row>
    <row r="331" spans="1:49" s="95" customFormat="1" x14ac:dyDescent="0.25">
      <c r="A331" s="89"/>
      <c r="B331" s="89"/>
      <c r="C331" s="89"/>
      <c r="D331" s="89"/>
      <c r="E331" s="194" t="str">
        <f>E271</f>
        <v>Объект-3</v>
      </c>
      <c r="F331" s="89"/>
      <c r="G331" s="195" t="str">
        <f>G271</f>
        <v>Заказчик-3</v>
      </c>
      <c r="H331" s="89"/>
      <c r="I331" s="195" t="str">
        <f>I326</f>
        <v>Подрядчик-4</v>
      </c>
      <c r="J331" s="89"/>
      <c r="K331" s="195" t="str">
        <f>K326</f>
        <v>Подрядчик-4-Работы-2</v>
      </c>
      <c r="L331" s="89"/>
      <c r="M331" s="221" t="str">
        <f>KPI!$E$60</f>
        <v>отток ДС на авансы по подрядным работам</v>
      </c>
      <c r="N331" s="259"/>
      <c r="O331" s="203"/>
      <c r="P331" s="222" t="str">
        <f>IF(M331="","",INDEX(KPI!$H:$H,SUMIFS(KPI!$C:$C,KPI!$E:$E,M331)))</f>
        <v>тыс.руб.</v>
      </c>
      <c r="Q331" s="203"/>
      <c r="R331" s="223">
        <f>SUMIFS($W331:$AV331,$W$2:$AV$2,R$2)</f>
        <v>0</v>
      </c>
      <c r="S331" s="203"/>
      <c r="T331" s="223">
        <f>SUMIFS($W331:$AV331,$W$2:$AV$2,T$2)</f>
        <v>0</v>
      </c>
      <c r="U331" s="203"/>
      <c r="V331" s="203"/>
      <c r="W331" s="116"/>
      <c r="X331" s="225">
        <f>IF(X$7="",0,IF(X$1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X$1+INT(SUMIFS(структура!$AA:$AA,структура!$W:$W,$I331))+1)+(INT(SUMIFS(структура!$AA:$AA,структура!$W:$W,$I331))+1-SUMIFS(структура!$AA:$AA,структура!$W:$W,$I331))*SUMIFS(структура!$Z:$Z,структура!$W:$W,$I331)*SUMIFS(330:330,$1:$1,X$1+INT(SUMIFS(структура!$AA:$AA,структура!$W:$W,$I331))))</f>
        <v>0</v>
      </c>
      <c r="Y331" s="225">
        <f>IF(Y$7="",0,IF(Y$1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Y$1+INT(SUMIFS(структура!$AA:$AA,структура!$W:$W,$I331))+1)+(INT(SUMIFS(структура!$AA:$AA,структура!$W:$W,$I331))+1-SUMIFS(структура!$AA:$AA,структура!$W:$W,$I331))*SUMIFS(структура!$Z:$Z,структура!$W:$W,$I331)*SUMIFS(330:330,$1:$1,Y$1+INT(SUMIFS(структура!$AA:$AA,структура!$W:$W,$I331))))</f>
        <v>0</v>
      </c>
      <c r="Z331" s="225">
        <f>IF(Z$7="",0,IF(Z$1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Z$1+INT(SUMIFS(структура!$AA:$AA,структура!$W:$W,$I331))+1)+(INT(SUMIFS(структура!$AA:$AA,структура!$W:$W,$I331))+1-SUMIFS(структура!$AA:$AA,структура!$W:$W,$I331))*SUMIFS(структура!$Z:$Z,структура!$W:$W,$I331)*SUMIFS(330:330,$1:$1,Z$1+INT(SUMIFS(структура!$AA:$AA,структура!$W:$W,$I331))))</f>
        <v>0</v>
      </c>
      <c r="AA331" s="225">
        <f>IF(AA$7="",0,IF(AA$1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A$1+INT(SUMIFS(структура!$AA:$AA,структура!$W:$W,$I331))+1)+(INT(SUMIFS(структура!$AA:$AA,структура!$W:$W,$I331))+1-SUMIFS(структура!$AA:$AA,структура!$W:$W,$I331))*SUMIFS(структура!$Z:$Z,структура!$W:$W,$I331)*SUMIFS(330:330,$1:$1,AA$1+INT(SUMIFS(структура!$AA:$AA,структура!$W:$W,$I331))))</f>
        <v>0</v>
      </c>
      <c r="AB331" s="225">
        <f>IF(AB$7="",0,IF(AB$1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B$1+INT(SUMIFS(структура!$AA:$AA,структура!$W:$W,$I331))+1)+(INT(SUMIFS(структура!$AA:$AA,структура!$W:$W,$I331))+1-SUMIFS(структура!$AA:$AA,структура!$W:$W,$I331))*SUMIFS(структура!$Z:$Z,структура!$W:$W,$I331)*SUMIFS(330:330,$1:$1,AB$1+INT(SUMIFS(структура!$AA:$AA,структура!$W:$W,$I331))))</f>
        <v>0</v>
      </c>
      <c r="AC331" s="225">
        <f>IF(AC$7="",0,IF(AC$1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C$1+INT(SUMIFS(структура!$AA:$AA,структура!$W:$W,$I331))+1)+(INT(SUMIFS(структура!$AA:$AA,структура!$W:$W,$I331))+1-SUMIFS(структура!$AA:$AA,структура!$W:$W,$I331))*SUMIFS(структура!$Z:$Z,структура!$W:$W,$I331)*SUMIFS(330:330,$1:$1,AC$1+INT(SUMIFS(структура!$AA:$AA,структура!$W:$W,$I331))))</f>
        <v>0</v>
      </c>
      <c r="AD331" s="225">
        <f>IF(AD$7="",0,IF(AD$1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D$1+INT(SUMIFS(структура!$AA:$AA,структура!$W:$W,$I331))+1)+(INT(SUMIFS(структура!$AA:$AA,структура!$W:$W,$I331))+1-SUMIFS(структура!$AA:$AA,структура!$W:$W,$I331))*SUMIFS(структура!$Z:$Z,структура!$W:$W,$I331)*SUMIFS(330:330,$1:$1,AD$1+INT(SUMIFS(структура!$AA:$AA,структура!$W:$W,$I331))))</f>
        <v>0</v>
      </c>
      <c r="AE331" s="225">
        <f>IF(AE$7="",0,IF(AE$1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E$1+INT(SUMIFS(структура!$AA:$AA,структура!$W:$W,$I331))+1)+(INT(SUMIFS(структура!$AA:$AA,структура!$W:$W,$I331))+1-SUMIFS(структура!$AA:$AA,структура!$W:$W,$I331))*SUMIFS(структура!$Z:$Z,структура!$W:$W,$I331)*SUMIFS(330:330,$1:$1,AE$1+INT(SUMIFS(структура!$AA:$AA,структура!$W:$W,$I331))))</f>
        <v>0</v>
      </c>
      <c r="AF331" s="225">
        <f>IF(AF$7="",0,IF(AF$1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F$1+INT(SUMIFS(структура!$AA:$AA,структура!$W:$W,$I331))+1)+(INT(SUMIFS(структура!$AA:$AA,структура!$W:$W,$I331))+1-SUMIFS(структура!$AA:$AA,структура!$W:$W,$I331))*SUMIFS(структура!$Z:$Z,структура!$W:$W,$I331)*SUMIFS(330:330,$1:$1,AF$1+INT(SUMIFS(структура!$AA:$AA,структура!$W:$W,$I331))))</f>
        <v>0</v>
      </c>
      <c r="AG331" s="225">
        <f>IF(AG$7="",0,IF(AG$1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G$1+INT(SUMIFS(структура!$AA:$AA,структура!$W:$W,$I331))+1)+(INT(SUMIFS(структура!$AA:$AA,структура!$W:$W,$I331))+1-SUMIFS(структура!$AA:$AA,структура!$W:$W,$I331))*SUMIFS(структура!$Z:$Z,структура!$W:$W,$I331)*SUMIFS(330:330,$1:$1,AG$1+INT(SUMIFS(структура!$AA:$AA,структура!$W:$W,$I331))))</f>
        <v>0</v>
      </c>
      <c r="AH331" s="225">
        <f>IF(AH$7="",0,IF(AH$1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H$1+INT(SUMIFS(структура!$AA:$AA,структура!$W:$W,$I331))+1)+(INT(SUMIFS(структура!$AA:$AA,структура!$W:$W,$I331))+1-SUMIFS(структура!$AA:$AA,структура!$W:$W,$I331))*SUMIFS(структура!$Z:$Z,структура!$W:$W,$I331)*SUMIFS(330:330,$1:$1,AH$1+INT(SUMIFS(структура!$AA:$AA,структура!$W:$W,$I331))))</f>
        <v>0</v>
      </c>
      <c r="AI331" s="225">
        <f>IF(AI$7="",0,IF(AI$1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I$1+INT(SUMIFS(структура!$AA:$AA,структура!$W:$W,$I331))+1)+(INT(SUMIFS(структура!$AA:$AA,структура!$W:$W,$I331))+1-SUMIFS(структура!$AA:$AA,структура!$W:$W,$I331))*SUMIFS(структура!$Z:$Z,структура!$W:$W,$I331)*SUMIFS(330:330,$1:$1,AI$1+INT(SUMIFS(структура!$AA:$AA,структура!$W:$W,$I331))))</f>
        <v>0</v>
      </c>
      <c r="AJ331" s="225">
        <f>IF(AJ$7="",0,IF(AJ$1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J$1+INT(SUMIFS(структура!$AA:$AA,структура!$W:$W,$I331))+1)+(INT(SUMIFS(структура!$AA:$AA,структура!$W:$W,$I331))+1-SUMIFS(структура!$AA:$AA,структура!$W:$W,$I331))*SUMIFS(структура!$Z:$Z,структура!$W:$W,$I331)*SUMIFS(330:330,$1:$1,AJ$1+INT(SUMIFS(структура!$AA:$AA,структура!$W:$W,$I331))))</f>
        <v>0</v>
      </c>
      <c r="AK331" s="225">
        <f>IF(AK$7="",0,IF(AK$1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K$1+INT(SUMIFS(структура!$AA:$AA,структура!$W:$W,$I331))+1)+(INT(SUMIFS(структура!$AA:$AA,структура!$W:$W,$I331))+1-SUMIFS(структура!$AA:$AA,структура!$W:$W,$I331))*SUMIFS(структура!$Z:$Z,структура!$W:$W,$I331)*SUMIFS(330:330,$1:$1,AK$1+INT(SUMIFS(структура!$AA:$AA,структура!$W:$W,$I331))))</f>
        <v>0</v>
      </c>
      <c r="AL331" s="225">
        <f>IF(AL$7="",0,IF(AL$1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L$1+INT(SUMIFS(структура!$AA:$AA,структура!$W:$W,$I331))+1)+(INT(SUMIFS(структура!$AA:$AA,структура!$W:$W,$I331))+1-SUMIFS(структура!$AA:$AA,структура!$W:$W,$I331))*SUMIFS(структура!$Z:$Z,структура!$W:$W,$I331)*SUMIFS(330:330,$1:$1,AL$1+INT(SUMIFS(структура!$AA:$AA,структура!$W:$W,$I331))))</f>
        <v>0</v>
      </c>
      <c r="AM331" s="225">
        <f>IF(AM$7="",0,IF(AM$1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M$1+INT(SUMIFS(структура!$AA:$AA,структура!$W:$W,$I331))+1)+(INT(SUMIFS(структура!$AA:$AA,структура!$W:$W,$I331))+1-SUMIFS(структура!$AA:$AA,структура!$W:$W,$I331))*SUMIFS(структура!$Z:$Z,структура!$W:$W,$I331)*SUMIFS(330:330,$1:$1,AM$1+INT(SUMIFS(структура!$AA:$AA,структура!$W:$W,$I331))))</f>
        <v>0</v>
      </c>
      <c r="AN331" s="225">
        <f>IF(AN$7="",0,IF(AN$1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N$1+INT(SUMIFS(структура!$AA:$AA,структура!$W:$W,$I331))+1)+(INT(SUMIFS(структура!$AA:$AA,структура!$W:$W,$I331))+1-SUMIFS(структура!$AA:$AA,структура!$W:$W,$I331))*SUMIFS(структура!$Z:$Z,структура!$W:$W,$I331)*SUMIFS(330:330,$1:$1,AN$1+INT(SUMIFS(структура!$AA:$AA,структура!$W:$W,$I331))))</f>
        <v>0</v>
      </c>
      <c r="AO331" s="225">
        <f>IF(AO$7="",0,IF(AO$1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O$1+INT(SUMIFS(структура!$AA:$AA,структура!$W:$W,$I331))+1)+(INT(SUMIFS(структура!$AA:$AA,структура!$W:$W,$I331))+1-SUMIFS(структура!$AA:$AA,структура!$W:$W,$I331))*SUMIFS(структура!$Z:$Z,структура!$W:$W,$I331)*SUMIFS(330:330,$1:$1,AO$1+INT(SUMIFS(структура!$AA:$AA,структура!$W:$W,$I331))))</f>
        <v>0</v>
      </c>
      <c r="AP331" s="225">
        <f>IF(AP$7="",0,IF(AP$1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P$1+INT(SUMIFS(структура!$AA:$AA,структура!$W:$W,$I331))+1)+(INT(SUMIFS(структура!$AA:$AA,структура!$W:$W,$I331))+1-SUMIFS(структура!$AA:$AA,структура!$W:$W,$I331))*SUMIFS(структура!$Z:$Z,структура!$W:$W,$I331)*SUMIFS(330:330,$1:$1,AP$1+INT(SUMIFS(структура!$AA:$AA,структура!$W:$W,$I331))))</f>
        <v>0</v>
      </c>
      <c r="AQ331" s="225">
        <f>IF(AQ$7="",0,IF(AQ$1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Q$1+INT(SUMIFS(структура!$AA:$AA,структура!$W:$W,$I331))+1)+(INT(SUMIFS(структура!$AA:$AA,структура!$W:$W,$I331))+1-SUMIFS(структура!$AA:$AA,структура!$W:$W,$I331))*SUMIFS(структура!$Z:$Z,структура!$W:$W,$I331)*SUMIFS(330:330,$1:$1,AQ$1+INT(SUMIFS(структура!$AA:$AA,структура!$W:$W,$I331))))</f>
        <v>0</v>
      </c>
      <c r="AR331" s="225">
        <f>IF(AR$7="",0,IF(AR$1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R$1+INT(SUMIFS(структура!$AA:$AA,структура!$W:$W,$I331))+1)+(INT(SUMIFS(структура!$AA:$AA,структура!$W:$W,$I331))+1-SUMIFS(структура!$AA:$AA,структура!$W:$W,$I331))*SUMIFS(структура!$Z:$Z,структура!$W:$W,$I331)*SUMIFS(330:330,$1:$1,AR$1+INT(SUMIFS(структура!$AA:$AA,структура!$W:$W,$I331))))</f>
        <v>0</v>
      </c>
      <c r="AS331" s="225">
        <f>IF(AS$7="",0,IF(AS$1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S$1+INT(SUMIFS(структура!$AA:$AA,структура!$W:$W,$I331))+1)+(INT(SUMIFS(структура!$AA:$AA,структура!$W:$W,$I331))+1-SUMIFS(структура!$AA:$AA,структура!$W:$W,$I331))*SUMIFS(структура!$Z:$Z,структура!$W:$W,$I331)*SUMIFS(330:330,$1:$1,AS$1+INT(SUMIFS(структура!$AA:$AA,структура!$W:$W,$I331))))</f>
        <v>0</v>
      </c>
      <c r="AT331" s="225">
        <f>IF(AT$7="",0,IF(AT$1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T$1+INT(SUMIFS(структура!$AA:$AA,структура!$W:$W,$I331))+1)+(INT(SUMIFS(структура!$AA:$AA,структура!$W:$W,$I331))+1-SUMIFS(структура!$AA:$AA,структура!$W:$W,$I331))*SUMIFS(структура!$Z:$Z,структура!$W:$W,$I331)*SUMIFS(330:330,$1:$1,AT$1+INT(SUMIFS(структура!$AA:$AA,структура!$W:$W,$I331))))</f>
        <v>0</v>
      </c>
      <c r="AU331" s="225">
        <f>IF(AU$7="",0,IF(AU$1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U$1+INT(SUMIFS(структура!$AA:$AA,структура!$W:$W,$I331))+1)+(INT(SUMIFS(структура!$AA:$AA,структура!$W:$W,$I331))+1-SUMIFS(структура!$AA:$AA,структура!$W:$W,$I331))*SUMIFS(структура!$Z:$Z,структура!$W:$W,$I331)*SUMIFS(330:330,$1:$1,AU$1+INT(SUMIFS(структура!$AA:$AA,структура!$W:$W,$I331))))</f>
        <v>0</v>
      </c>
      <c r="AV331" s="94"/>
      <c r="AW331" s="89"/>
    </row>
    <row r="332" spans="1:49" s="95" customFormat="1" x14ac:dyDescent="0.25">
      <c r="A332" s="89"/>
      <c r="B332" s="89"/>
      <c r="C332" s="89"/>
      <c r="D332" s="89"/>
      <c r="E332" s="194" t="str">
        <f>E271</f>
        <v>Объект-3</v>
      </c>
      <c r="F332" s="89"/>
      <c r="G332" s="195" t="str">
        <f>G271</f>
        <v>Заказчик-3</v>
      </c>
      <c r="H332" s="89"/>
      <c r="I332" s="195" t="str">
        <f>I326</f>
        <v>Подрядчик-4</v>
      </c>
      <c r="J332" s="89"/>
      <c r="K332" s="195" t="str">
        <f>K326</f>
        <v>Подрядчик-4-Работы-2</v>
      </c>
      <c r="L332" s="89"/>
      <c r="M332" s="185" t="str">
        <f>KPI!$E$64</f>
        <v>отток ДС на расчет по подрядным работам</v>
      </c>
      <c r="N332" s="259"/>
      <c r="O332" s="203"/>
      <c r="P332" s="190" t="str">
        <f>IF(M332="","",INDEX(KPI!$H:$H,SUMIFS(KPI!$C:$C,KPI!$E:$E,M332)))</f>
        <v>тыс.руб.</v>
      </c>
      <c r="Q332" s="203"/>
      <c r="R332" s="224">
        <f>SUMIFS($W332:$AV332,$W$2:$AV$2,R$2)</f>
        <v>0</v>
      </c>
      <c r="S332" s="203"/>
      <c r="T332" s="224">
        <f>SUMIFS($W332:$AV332,$W$2:$AV$2,T$2)</f>
        <v>0</v>
      </c>
      <c r="U332" s="203"/>
      <c r="V332" s="203"/>
      <c r="W332" s="116"/>
      <c r="X332" s="226">
        <f>IF(X$7="",0,IF(X$1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X$1+INT(-SUMIFS(структура!$AC:$AC,структура!$W:$W,$I332))+1)+(INT(-SUMIFS(структура!$AC:$AC,структура!$W:$W,$I332))+1+SUMIFS(структура!$AC:$AC,структура!$W:$W,$I332))*SUMIFS(структура!$AB:$AB,структура!$W:$W,$I332)*SUMIFS(330:330,$1:$1,X$1+INT(-SUMIFS(структура!$AC:$AC,структура!$W:$W,$I332))))</f>
        <v>0</v>
      </c>
      <c r="Y332" s="226">
        <f>IF(Y$7="",0,IF(Y$1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Y$1+INT(-SUMIFS(структура!$AC:$AC,структура!$W:$W,$I332))+1)+(INT(-SUMIFS(структура!$AC:$AC,структура!$W:$W,$I332))+1+SUMIFS(структура!$AC:$AC,структура!$W:$W,$I332))*SUMIFS(структура!$AB:$AB,структура!$W:$W,$I332)*SUMIFS(330:330,$1:$1,Y$1+INT(-SUMIFS(структура!$AC:$AC,структура!$W:$W,$I332))))</f>
        <v>0</v>
      </c>
      <c r="Z332" s="226">
        <f>IF(Z$7="",0,IF(Z$1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Z$1+INT(-SUMIFS(структура!$AC:$AC,структура!$W:$W,$I332))+1)+(INT(-SUMIFS(структура!$AC:$AC,структура!$W:$W,$I332))+1+SUMIFS(структура!$AC:$AC,структура!$W:$W,$I332))*SUMIFS(структура!$AB:$AB,структура!$W:$W,$I332)*SUMIFS(330:330,$1:$1,Z$1+INT(-SUMIFS(структура!$AC:$AC,структура!$W:$W,$I332))))</f>
        <v>0</v>
      </c>
      <c r="AA332" s="226">
        <f>IF(AA$7="",0,IF(AA$1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A$1+INT(-SUMIFS(структура!$AC:$AC,структура!$W:$W,$I332))+1)+(INT(-SUMIFS(структура!$AC:$AC,структура!$W:$W,$I332))+1+SUMIFS(структура!$AC:$AC,структура!$W:$W,$I332))*SUMIFS(структура!$AB:$AB,структура!$W:$W,$I332)*SUMIFS(330:330,$1:$1,AA$1+INT(-SUMIFS(структура!$AC:$AC,структура!$W:$W,$I332))))</f>
        <v>0</v>
      </c>
      <c r="AB332" s="226">
        <f>IF(AB$7="",0,IF(AB$1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B$1+INT(-SUMIFS(структура!$AC:$AC,структура!$W:$W,$I332))+1)+(INT(-SUMIFS(структура!$AC:$AC,структура!$W:$W,$I332))+1+SUMIFS(структура!$AC:$AC,структура!$W:$W,$I332))*SUMIFS(структура!$AB:$AB,структура!$W:$W,$I332)*SUMIFS(330:330,$1:$1,AB$1+INT(-SUMIFS(структура!$AC:$AC,структура!$W:$W,$I332))))</f>
        <v>0</v>
      </c>
      <c r="AC332" s="226">
        <f>IF(AC$7="",0,IF(AC$1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C$1+INT(-SUMIFS(структура!$AC:$AC,структура!$W:$W,$I332))+1)+(INT(-SUMIFS(структура!$AC:$AC,структура!$W:$W,$I332))+1+SUMIFS(структура!$AC:$AC,структура!$W:$W,$I332))*SUMIFS(структура!$AB:$AB,структура!$W:$W,$I332)*SUMIFS(330:330,$1:$1,AC$1+INT(-SUMIFS(структура!$AC:$AC,структура!$W:$W,$I332))))</f>
        <v>0</v>
      </c>
      <c r="AD332" s="226">
        <f>IF(AD$7="",0,IF(AD$1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D$1+INT(-SUMIFS(структура!$AC:$AC,структура!$W:$W,$I332))+1)+(INT(-SUMIFS(структура!$AC:$AC,структура!$W:$W,$I332))+1+SUMIFS(структура!$AC:$AC,структура!$W:$W,$I332))*SUMIFS(структура!$AB:$AB,структура!$W:$W,$I332)*SUMIFS(330:330,$1:$1,AD$1+INT(-SUMIFS(структура!$AC:$AC,структура!$W:$W,$I332))))</f>
        <v>0</v>
      </c>
      <c r="AE332" s="226">
        <f>IF(AE$7="",0,IF(AE$1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E$1+INT(-SUMIFS(структура!$AC:$AC,структура!$W:$W,$I332))+1)+(INT(-SUMIFS(структура!$AC:$AC,структура!$W:$W,$I332))+1+SUMIFS(структура!$AC:$AC,структура!$W:$W,$I332))*SUMIFS(структура!$AB:$AB,структура!$W:$W,$I332)*SUMIFS(330:330,$1:$1,AE$1+INT(-SUMIFS(структура!$AC:$AC,структура!$W:$W,$I332))))</f>
        <v>0</v>
      </c>
      <c r="AF332" s="226">
        <f>IF(AF$7="",0,IF(AF$1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F$1+INT(-SUMIFS(структура!$AC:$AC,структура!$W:$W,$I332))+1)+(INT(-SUMIFS(структура!$AC:$AC,структура!$W:$W,$I332))+1+SUMIFS(структура!$AC:$AC,структура!$W:$W,$I332))*SUMIFS(структура!$AB:$AB,структура!$W:$W,$I332)*SUMIFS(330:330,$1:$1,AF$1+INT(-SUMIFS(структура!$AC:$AC,структура!$W:$W,$I332))))</f>
        <v>0</v>
      </c>
      <c r="AG332" s="226">
        <f>IF(AG$7="",0,IF(AG$1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G$1+INT(-SUMIFS(структура!$AC:$AC,структура!$W:$W,$I332))+1)+(INT(-SUMIFS(структура!$AC:$AC,структура!$W:$W,$I332))+1+SUMIFS(структура!$AC:$AC,структура!$W:$W,$I332))*SUMIFS(структура!$AB:$AB,структура!$W:$W,$I332)*SUMIFS(330:330,$1:$1,AG$1+INT(-SUMIFS(структура!$AC:$AC,структура!$W:$W,$I332))))</f>
        <v>0</v>
      </c>
      <c r="AH332" s="226">
        <f>IF(AH$7="",0,IF(AH$1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H$1+INT(-SUMIFS(структура!$AC:$AC,структура!$W:$W,$I332))+1)+(INT(-SUMIFS(структура!$AC:$AC,структура!$W:$W,$I332))+1+SUMIFS(структура!$AC:$AC,структура!$W:$W,$I332))*SUMIFS(структура!$AB:$AB,структура!$W:$W,$I332)*SUMIFS(330:330,$1:$1,AH$1+INT(-SUMIFS(структура!$AC:$AC,структура!$W:$W,$I332))))</f>
        <v>0</v>
      </c>
      <c r="AI332" s="226">
        <f>IF(AI$7="",0,IF(AI$1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I$1+INT(-SUMIFS(структура!$AC:$AC,структура!$W:$W,$I332))+1)+(INT(-SUMIFS(структура!$AC:$AC,структура!$W:$W,$I332))+1+SUMIFS(структура!$AC:$AC,структура!$W:$W,$I332))*SUMIFS(структура!$AB:$AB,структура!$W:$W,$I332)*SUMIFS(330:330,$1:$1,AI$1+INT(-SUMIFS(структура!$AC:$AC,структура!$W:$W,$I332))))</f>
        <v>0</v>
      </c>
      <c r="AJ332" s="226">
        <f>IF(AJ$7="",0,IF(AJ$1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J$1+INT(-SUMIFS(структура!$AC:$AC,структура!$W:$W,$I332))+1)+(INT(-SUMIFS(структура!$AC:$AC,структура!$W:$W,$I332))+1+SUMIFS(структура!$AC:$AC,структура!$W:$W,$I332))*SUMIFS(структура!$AB:$AB,структура!$W:$W,$I332)*SUMIFS(330:330,$1:$1,AJ$1+INT(-SUMIFS(структура!$AC:$AC,структура!$W:$W,$I332))))</f>
        <v>0</v>
      </c>
      <c r="AK332" s="226">
        <f>IF(AK$7="",0,IF(AK$1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K$1+INT(-SUMIFS(структура!$AC:$AC,структура!$W:$W,$I332))+1)+(INT(-SUMIFS(структура!$AC:$AC,структура!$W:$W,$I332))+1+SUMIFS(структура!$AC:$AC,структура!$W:$W,$I332))*SUMIFS(структура!$AB:$AB,структура!$W:$W,$I332)*SUMIFS(330:330,$1:$1,AK$1+INT(-SUMIFS(структура!$AC:$AC,структура!$W:$W,$I332))))</f>
        <v>0</v>
      </c>
      <c r="AL332" s="226">
        <f>IF(AL$7="",0,IF(AL$1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L$1+INT(-SUMIFS(структура!$AC:$AC,структура!$W:$W,$I332))+1)+(INT(-SUMIFS(структура!$AC:$AC,структура!$W:$W,$I332))+1+SUMIFS(структура!$AC:$AC,структура!$W:$W,$I332))*SUMIFS(структура!$AB:$AB,структура!$W:$W,$I332)*SUMIFS(330:330,$1:$1,AL$1+INT(-SUMIFS(структура!$AC:$AC,структура!$W:$W,$I332))))</f>
        <v>0</v>
      </c>
      <c r="AM332" s="226">
        <f>IF(AM$7="",0,IF(AM$1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M$1+INT(-SUMIFS(структура!$AC:$AC,структура!$W:$W,$I332))+1)+(INT(-SUMIFS(структура!$AC:$AC,структура!$W:$W,$I332))+1+SUMIFS(структура!$AC:$AC,структура!$W:$W,$I332))*SUMIFS(структура!$AB:$AB,структура!$W:$W,$I332)*SUMIFS(330:330,$1:$1,AM$1+INT(-SUMIFS(структура!$AC:$AC,структура!$W:$W,$I332))))</f>
        <v>0</v>
      </c>
      <c r="AN332" s="226">
        <f>IF(AN$7="",0,IF(AN$1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N$1+INT(-SUMIFS(структура!$AC:$AC,структура!$W:$W,$I332))+1)+(INT(-SUMIFS(структура!$AC:$AC,структура!$W:$W,$I332))+1+SUMIFS(структура!$AC:$AC,структура!$W:$W,$I332))*SUMIFS(структура!$AB:$AB,структура!$W:$W,$I332)*SUMIFS(330:330,$1:$1,AN$1+INT(-SUMIFS(структура!$AC:$AC,структура!$W:$W,$I332))))</f>
        <v>0</v>
      </c>
      <c r="AO332" s="226">
        <f>IF(AO$7="",0,IF(AO$1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O$1+INT(-SUMIFS(структура!$AC:$AC,структура!$W:$W,$I332))+1)+(INT(-SUMIFS(структура!$AC:$AC,структура!$W:$W,$I332))+1+SUMIFS(структура!$AC:$AC,структура!$W:$W,$I332))*SUMIFS(структура!$AB:$AB,структура!$W:$W,$I332)*SUMIFS(330:330,$1:$1,AO$1+INT(-SUMIFS(структура!$AC:$AC,структура!$W:$W,$I332))))</f>
        <v>0</v>
      </c>
      <c r="AP332" s="226">
        <f>IF(AP$7="",0,IF(AP$1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P$1+INT(-SUMIFS(структура!$AC:$AC,структура!$W:$W,$I332))+1)+(INT(-SUMIFS(структура!$AC:$AC,структура!$W:$W,$I332))+1+SUMIFS(структура!$AC:$AC,структура!$W:$W,$I332))*SUMIFS(структура!$AB:$AB,структура!$W:$W,$I332)*SUMIFS(330:330,$1:$1,AP$1+INT(-SUMIFS(структура!$AC:$AC,структура!$W:$W,$I332))))</f>
        <v>0</v>
      </c>
      <c r="AQ332" s="226">
        <f>IF(AQ$7="",0,IF(AQ$1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Q$1+INT(-SUMIFS(структура!$AC:$AC,структура!$W:$W,$I332))+1)+(INT(-SUMIFS(структура!$AC:$AC,структура!$W:$W,$I332))+1+SUMIFS(структура!$AC:$AC,структура!$W:$W,$I332))*SUMIFS(структура!$AB:$AB,структура!$W:$W,$I332)*SUMIFS(330:330,$1:$1,AQ$1+INT(-SUMIFS(структура!$AC:$AC,структура!$W:$W,$I332))))</f>
        <v>0</v>
      </c>
      <c r="AR332" s="226">
        <f>IF(AR$7="",0,IF(AR$1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R$1+INT(-SUMIFS(структура!$AC:$AC,структура!$W:$W,$I332))+1)+(INT(-SUMIFS(структура!$AC:$AC,структура!$W:$W,$I332))+1+SUMIFS(структура!$AC:$AC,структура!$W:$W,$I332))*SUMIFS(структура!$AB:$AB,структура!$W:$W,$I332)*SUMIFS(330:330,$1:$1,AR$1+INT(-SUMIFS(структура!$AC:$AC,структура!$W:$W,$I332))))</f>
        <v>0</v>
      </c>
      <c r="AS332" s="226">
        <f>IF(AS$7="",0,IF(AS$1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S$1+INT(-SUMIFS(структура!$AC:$AC,структура!$W:$W,$I332))+1)+(INT(-SUMIFS(структура!$AC:$AC,структура!$W:$W,$I332))+1+SUMIFS(структура!$AC:$AC,структура!$W:$W,$I332))*SUMIFS(структура!$AB:$AB,структура!$W:$W,$I332)*SUMIFS(330:330,$1:$1,AS$1+INT(-SUMIFS(структура!$AC:$AC,структура!$W:$W,$I332))))</f>
        <v>0</v>
      </c>
      <c r="AT332" s="226">
        <f>IF(AT$7="",0,IF(AT$1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T$1+INT(-SUMIFS(структура!$AC:$AC,структура!$W:$W,$I332))+1)+(INT(-SUMIFS(структура!$AC:$AC,структура!$W:$W,$I332))+1+SUMIFS(структура!$AC:$AC,структура!$W:$W,$I332))*SUMIFS(структура!$AB:$AB,структура!$W:$W,$I332)*SUMIFS(330:330,$1:$1,AT$1+INT(-SUMIFS(структура!$AC:$AC,структура!$W:$W,$I332))))</f>
        <v>0</v>
      </c>
      <c r="AU332" s="226">
        <f>IF(AU$7="",0,IF(AU$1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U$1+INT(-SUMIFS(структура!$AC:$AC,структура!$W:$W,$I332))+1)+(INT(-SUMIFS(структура!$AC:$AC,структура!$W:$W,$I332))+1+SUMIFS(структура!$AC:$AC,структура!$W:$W,$I332))*SUMIFS(структура!$AB:$AB,структура!$W:$W,$I332)*SUMIFS(330:330,$1:$1,AU$1+INT(-SUMIFS(структура!$AC:$AC,структура!$W:$W,$I332))))</f>
        <v>0</v>
      </c>
      <c r="AV332" s="94"/>
      <c r="AW332" s="89"/>
    </row>
    <row r="333" spans="1:49" ht="3.9" customHeight="1" x14ac:dyDescent="0.25">
      <c r="A333" s="3"/>
      <c r="B333" s="3"/>
      <c r="C333" s="3"/>
      <c r="D333" s="3"/>
      <c r="E333" s="179" t="str">
        <f>E271</f>
        <v>Объект-3</v>
      </c>
      <c r="F333" s="3"/>
      <c r="G333" s="178" t="str">
        <f>G271</f>
        <v>Заказчик-3</v>
      </c>
      <c r="H333" s="3"/>
      <c r="I333" s="169" t="str">
        <f>I326</f>
        <v>Подрядчик-4</v>
      </c>
      <c r="J333" s="89"/>
      <c r="K333" s="178" t="str">
        <f>K326</f>
        <v>Подрядчик-4-Работы-2</v>
      </c>
      <c r="L333" s="3"/>
      <c r="M333" s="8"/>
      <c r="N333" s="258"/>
      <c r="O333" s="3"/>
      <c r="P333" s="191"/>
      <c r="Q333" s="3"/>
      <c r="R333" s="8"/>
      <c r="S333" s="3"/>
      <c r="T333" s="8"/>
      <c r="U333" s="3"/>
      <c r="V333" s="3"/>
      <c r="W333" s="49"/>
      <c r="X333" s="192"/>
      <c r="Y333" s="192"/>
      <c r="Z333" s="192"/>
      <c r="AA333" s="192"/>
      <c r="AB333" s="192"/>
      <c r="AC333" s="192"/>
      <c r="AD333" s="192"/>
      <c r="AE333" s="192"/>
      <c r="AF333" s="192"/>
      <c r="AG333" s="192"/>
      <c r="AH333" s="192"/>
      <c r="AI333" s="192"/>
      <c r="AJ333" s="192"/>
      <c r="AK333" s="192"/>
      <c r="AL333" s="192"/>
      <c r="AM333" s="192"/>
      <c r="AN333" s="192"/>
      <c r="AO333" s="192"/>
      <c r="AP333" s="192"/>
      <c r="AQ333" s="192"/>
      <c r="AR333" s="192"/>
      <c r="AS333" s="192"/>
      <c r="AT333" s="192"/>
      <c r="AU333" s="192"/>
      <c r="AV333" s="41"/>
      <c r="AW333" s="3"/>
    </row>
    <row r="334" spans="1:49" s="95" customFormat="1" x14ac:dyDescent="0.25">
      <c r="A334" s="89"/>
      <c r="B334" s="89"/>
      <c r="C334" s="89"/>
      <c r="D334" s="89"/>
      <c r="E334" s="179" t="str">
        <f>E271</f>
        <v>Объект-3</v>
      </c>
      <c r="F334" s="89"/>
      <c r="G334" s="178" t="str">
        <f>G271</f>
        <v>Заказчик-3</v>
      </c>
      <c r="H334" s="89"/>
      <c r="I334" s="177" t="str">
        <f>структура!$AH$8</f>
        <v>Рабочие</v>
      </c>
      <c r="J334" s="89"/>
      <c r="K334" s="173" t="s">
        <v>427</v>
      </c>
      <c r="L334" s="20" t="s">
        <v>5</v>
      </c>
      <c r="M334" s="183" t="str">
        <f>KPI!$E$206</f>
        <v>кол-во ставок (8ч/дн) в месяц</v>
      </c>
      <c r="N334" s="258"/>
      <c r="O334" s="89"/>
      <c r="P334" s="189" t="str">
        <f>IF(M334="","",INDEX(KPI!$H:$H,SUMIFS(KPI!$C:$C,KPI!$E:$E,M334)))</f>
        <v>ставки</v>
      </c>
      <c r="Q334" s="89"/>
      <c r="R334" s="220">
        <f>SUMIFS($W334:$AV334,$W$2:$AV$2,R$2)</f>
        <v>0</v>
      </c>
      <c r="S334" s="89"/>
      <c r="T334" s="220">
        <f>SUMIFS($W334:$AV334,$W$2:$AV$2,T$2)</f>
        <v>0</v>
      </c>
      <c r="U334" s="89"/>
      <c r="V334" s="89"/>
      <c r="W334" s="119" t="s">
        <v>1</v>
      </c>
      <c r="X334" s="216"/>
      <c r="Y334" s="216"/>
      <c r="Z334" s="216"/>
      <c r="AA334" s="216"/>
      <c r="AB334" s="216"/>
      <c r="AC334" s="216"/>
      <c r="AD334" s="216"/>
      <c r="AE334" s="216"/>
      <c r="AF334" s="216"/>
      <c r="AG334" s="216"/>
      <c r="AH334" s="216"/>
      <c r="AI334" s="216"/>
      <c r="AJ334" s="216"/>
      <c r="AK334" s="216"/>
      <c r="AL334" s="216"/>
      <c r="AM334" s="216"/>
      <c r="AN334" s="216"/>
      <c r="AO334" s="216"/>
      <c r="AP334" s="216"/>
      <c r="AQ334" s="216"/>
      <c r="AR334" s="216"/>
      <c r="AS334" s="216"/>
      <c r="AT334" s="216"/>
      <c r="AU334" s="216"/>
      <c r="AV334" s="94"/>
      <c r="AW334" s="89"/>
    </row>
    <row r="335" spans="1:49" s="95" customFormat="1" x14ac:dyDescent="0.25">
      <c r="A335" s="89"/>
      <c r="B335" s="89"/>
      <c r="C335" s="89"/>
      <c r="D335" s="89"/>
      <c r="E335" s="179" t="str">
        <f>E271</f>
        <v>Объект-3</v>
      </c>
      <c r="F335" s="89"/>
      <c r="G335" s="178" t="str">
        <f>G271</f>
        <v>Заказчик-3</v>
      </c>
      <c r="H335" s="89"/>
      <c r="I335" s="181" t="str">
        <f>I334</f>
        <v>Рабочие</v>
      </c>
      <c r="J335" s="4"/>
      <c r="K335" s="173" t="s">
        <v>428</v>
      </c>
      <c r="L335" s="20" t="s">
        <v>5</v>
      </c>
      <c r="M335" s="183" t="str">
        <f>KPI!$E$206</f>
        <v>кол-во ставок (8ч/дн) в месяц</v>
      </c>
      <c r="N335" s="258"/>
      <c r="O335" s="89"/>
      <c r="P335" s="189" t="str">
        <f>IF(M335="","",INDEX(KPI!$H:$H,SUMIFS(KPI!$C:$C,KPI!$E:$E,M335)))</f>
        <v>ставки</v>
      </c>
      <c r="Q335" s="89"/>
      <c r="R335" s="220">
        <f>SUMIFS($W335:$AV335,$W$2:$AV$2,R$2)</f>
        <v>0</v>
      </c>
      <c r="S335" s="89"/>
      <c r="T335" s="220">
        <f>SUMIFS($W335:$AV335,$W$2:$AV$2,T$2)</f>
        <v>0</v>
      </c>
      <c r="U335" s="89"/>
      <c r="V335" s="89"/>
      <c r="W335" s="119" t="s">
        <v>1</v>
      </c>
      <c r="X335" s="216"/>
      <c r="Y335" s="216"/>
      <c r="Z335" s="216"/>
      <c r="AA335" s="216"/>
      <c r="AB335" s="216"/>
      <c r="AC335" s="216"/>
      <c r="AD335" s="216"/>
      <c r="AE335" s="216"/>
      <c r="AF335" s="216"/>
      <c r="AG335" s="216"/>
      <c r="AH335" s="216"/>
      <c r="AI335" s="216"/>
      <c r="AJ335" s="216"/>
      <c r="AK335" s="216"/>
      <c r="AL335" s="216"/>
      <c r="AM335" s="216"/>
      <c r="AN335" s="216"/>
      <c r="AO335" s="216"/>
      <c r="AP335" s="216"/>
      <c r="AQ335" s="216"/>
      <c r="AR335" s="216"/>
      <c r="AS335" s="216"/>
      <c r="AT335" s="216"/>
      <c r="AU335" s="216"/>
      <c r="AV335" s="94"/>
      <c r="AW335" s="89"/>
    </row>
    <row r="336" spans="1:49" s="95" customFormat="1" x14ac:dyDescent="0.25">
      <c r="A336" s="89"/>
      <c r="B336" s="89"/>
      <c r="C336" s="89"/>
      <c r="D336" s="89"/>
      <c r="E336" s="179" t="str">
        <f>E271</f>
        <v>Объект-3</v>
      </c>
      <c r="F336" s="89"/>
      <c r="G336" s="178" t="str">
        <f>G271</f>
        <v>Заказчик-3</v>
      </c>
      <c r="H336" s="89"/>
      <c r="I336" s="181" t="str">
        <f>I335</f>
        <v>Рабочие</v>
      </c>
      <c r="J336" s="4"/>
      <c r="K336" s="173" t="s">
        <v>430</v>
      </c>
      <c r="L336" s="20" t="s">
        <v>5</v>
      </c>
      <c r="M336" s="183" t="str">
        <f>KPI!$E$206</f>
        <v>кол-во ставок (8ч/дн) в месяц</v>
      </c>
      <c r="N336" s="258"/>
      <c r="O336" s="89"/>
      <c r="P336" s="189" t="str">
        <f>IF(M336="","",INDEX(KPI!$H:$H,SUMIFS(KPI!$C:$C,KPI!$E:$E,M336)))</f>
        <v>ставки</v>
      </c>
      <c r="Q336" s="89"/>
      <c r="R336" s="220">
        <f>SUMIFS($W336:$AV336,$W$2:$AV$2,R$2)</f>
        <v>0</v>
      </c>
      <c r="S336" s="89"/>
      <c r="T336" s="220">
        <f>SUMIFS($W336:$AV336,$W$2:$AV$2,T$2)</f>
        <v>0</v>
      </c>
      <c r="U336" s="89"/>
      <c r="V336" s="89"/>
      <c r="W336" s="119" t="s">
        <v>1</v>
      </c>
      <c r="X336" s="216"/>
      <c r="Y336" s="216"/>
      <c r="Z336" s="216"/>
      <c r="AA336" s="216"/>
      <c r="AB336" s="216"/>
      <c r="AC336" s="216"/>
      <c r="AD336" s="216"/>
      <c r="AE336" s="216"/>
      <c r="AF336" s="216"/>
      <c r="AG336" s="216"/>
      <c r="AH336" s="216"/>
      <c r="AI336" s="216"/>
      <c r="AJ336" s="216"/>
      <c r="AK336" s="216"/>
      <c r="AL336" s="216"/>
      <c r="AM336" s="216"/>
      <c r="AN336" s="216"/>
      <c r="AO336" s="216"/>
      <c r="AP336" s="216"/>
      <c r="AQ336" s="216"/>
      <c r="AR336" s="216"/>
      <c r="AS336" s="216"/>
      <c r="AT336" s="216"/>
      <c r="AU336" s="216"/>
      <c r="AV336" s="94"/>
      <c r="AW336" s="89"/>
    </row>
    <row r="337" spans="1:49" s="95" customFormat="1" x14ac:dyDescent="0.25">
      <c r="A337" s="89"/>
      <c r="B337" s="89"/>
      <c r="C337" s="89"/>
      <c r="D337" s="89"/>
      <c r="E337" s="179" t="str">
        <f>E271</f>
        <v>Объект-3</v>
      </c>
      <c r="F337" s="89"/>
      <c r="G337" s="178" t="str">
        <f>G271</f>
        <v>Заказчик-3</v>
      </c>
      <c r="H337" s="89"/>
      <c r="I337" s="181" t="str">
        <f>I336</f>
        <v>Рабочие</v>
      </c>
      <c r="J337" s="4"/>
      <c r="K337" s="173" t="s">
        <v>433</v>
      </c>
      <c r="L337" s="20" t="s">
        <v>5</v>
      </c>
      <c r="M337" s="183" t="str">
        <f>KPI!$E$206</f>
        <v>кол-во ставок (8ч/дн) в месяц</v>
      </c>
      <c r="N337" s="258"/>
      <c r="O337" s="89"/>
      <c r="P337" s="189" t="str">
        <f>IF(M337="","",INDEX(KPI!$H:$H,SUMIFS(KPI!$C:$C,KPI!$E:$E,M337)))</f>
        <v>ставки</v>
      </c>
      <c r="Q337" s="89"/>
      <c r="R337" s="220">
        <f>SUMIFS($W337:$AV337,$W$2:$AV$2,R$2)</f>
        <v>0</v>
      </c>
      <c r="S337" s="89"/>
      <c r="T337" s="220">
        <f>SUMIFS($W337:$AV337,$W$2:$AV$2,T$2)</f>
        <v>0</v>
      </c>
      <c r="U337" s="89"/>
      <c r="V337" s="89"/>
      <c r="W337" s="119" t="s">
        <v>1</v>
      </c>
      <c r="X337" s="216"/>
      <c r="Y337" s="216"/>
      <c r="Z337" s="216"/>
      <c r="AA337" s="216"/>
      <c r="AB337" s="216"/>
      <c r="AC337" s="216"/>
      <c r="AD337" s="216"/>
      <c r="AE337" s="216"/>
      <c r="AF337" s="216"/>
      <c r="AG337" s="216"/>
      <c r="AH337" s="216"/>
      <c r="AI337" s="216"/>
      <c r="AJ337" s="216"/>
      <c r="AK337" s="216"/>
      <c r="AL337" s="216"/>
      <c r="AM337" s="216"/>
      <c r="AN337" s="216"/>
      <c r="AO337" s="216"/>
      <c r="AP337" s="216"/>
      <c r="AQ337" s="216"/>
      <c r="AR337" s="216"/>
      <c r="AS337" s="216"/>
      <c r="AT337" s="216"/>
      <c r="AU337" s="216"/>
      <c r="AV337" s="94"/>
      <c r="AW337" s="89"/>
    </row>
    <row r="338" spans="1:49" s="95" customFormat="1" x14ac:dyDescent="0.25">
      <c r="A338" s="89"/>
      <c r="B338" s="89"/>
      <c r="C338" s="89"/>
      <c r="D338" s="89"/>
      <c r="E338" s="179" t="str">
        <f>E271</f>
        <v>Объект-3</v>
      </c>
      <c r="F338" s="89"/>
      <c r="G338" s="178" t="str">
        <f>G271</f>
        <v>Заказчик-3</v>
      </c>
      <c r="H338" s="89"/>
      <c r="I338" s="181" t="str">
        <f>I337</f>
        <v>Рабочие</v>
      </c>
      <c r="J338" s="4"/>
      <c r="K338" s="173" t="s">
        <v>438</v>
      </c>
      <c r="L338" s="20" t="s">
        <v>5</v>
      </c>
      <c r="M338" s="183" t="str">
        <f>KPI!$E$206</f>
        <v>кол-во ставок (8ч/дн) в месяц</v>
      </c>
      <c r="N338" s="258"/>
      <c r="O338" s="89"/>
      <c r="P338" s="189" t="str">
        <f>IF(M338="","",INDEX(KPI!$H:$H,SUMIFS(KPI!$C:$C,KPI!$E:$E,M338)))</f>
        <v>ставки</v>
      </c>
      <c r="Q338" s="89"/>
      <c r="R338" s="220">
        <f>SUMIFS($W338:$AV338,$W$2:$AV$2,R$2)</f>
        <v>0</v>
      </c>
      <c r="S338" s="89"/>
      <c r="T338" s="220">
        <f>SUMIFS($W338:$AV338,$W$2:$AV$2,T$2)</f>
        <v>0</v>
      </c>
      <c r="U338" s="89"/>
      <c r="V338" s="89"/>
      <c r="W338" s="119" t="s">
        <v>1</v>
      </c>
      <c r="X338" s="216"/>
      <c r="Y338" s="216"/>
      <c r="Z338" s="216"/>
      <c r="AA338" s="216"/>
      <c r="AB338" s="216"/>
      <c r="AC338" s="216"/>
      <c r="AD338" s="216"/>
      <c r="AE338" s="216"/>
      <c r="AF338" s="216"/>
      <c r="AG338" s="216"/>
      <c r="AH338" s="216"/>
      <c r="AI338" s="216"/>
      <c r="AJ338" s="216"/>
      <c r="AK338" s="216"/>
      <c r="AL338" s="216"/>
      <c r="AM338" s="216"/>
      <c r="AN338" s="216"/>
      <c r="AO338" s="216"/>
      <c r="AP338" s="216"/>
      <c r="AQ338" s="216"/>
      <c r="AR338" s="216"/>
      <c r="AS338" s="216"/>
      <c r="AT338" s="216"/>
      <c r="AU338" s="216"/>
      <c r="AV338" s="94"/>
      <c r="AW338" s="89"/>
    </row>
    <row r="339" spans="1:49" ht="3.9" customHeight="1" x14ac:dyDescent="0.25">
      <c r="A339" s="3"/>
      <c r="B339" s="3"/>
      <c r="C339" s="3"/>
      <c r="D339" s="3"/>
      <c r="E339" s="179" t="str">
        <f>E271</f>
        <v>Объект-3</v>
      </c>
      <c r="F339" s="3"/>
      <c r="G339" s="178" t="str">
        <f>G271</f>
        <v>Заказчик-3</v>
      </c>
      <c r="H339" s="3"/>
      <c r="I339" s="181" t="str">
        <f>I334</f>
        <v>Рабочие</v>
      </c>
      <c r="J339" s="4"/>
      <c r="K339" s="178"/>
      <c r="L339" s="3"/>
      <c r="M339" s="218"/>
      <c r="N339" s="258"/>
      <c r="O339" s="3"/>
      <c r="P339" s="91"/>
      <c r="Q339" s="3"/>
      <c r="R339" s="218"/>
      <c r="S339" s="3"/>
      <c r="T339" s="218"/>
      <c r="U339" s="3"/>
      <c r="V339" s="3"/>
      <c r="W339" s="49"/>
      <c r="X339" s="219"/>
      <c r="Y339" s="219"/>
      <c r="Z339" s="219"/>
      <c r="AA339" s="219"/>
      <c r="AB339" s="219"/>
      <c r="AC339" s="219"/>
      <c r="AD339" s="219"/>
      <c r="AE339" s="219"/>
      <c r="AF339" s="219"/>
      <c r="AG339" s="219"/>
      <c r="AH339" s="219"/>
      <c r="AI339" s="219"/>
      <c r="AJ339" s="219"/>
      <c r="AK339" s="219"/>
      <c r="AL339" s="219"/>
      <c r="AM339" s="219"/>
      <c r="AN339" s="219"/>
      <c r="AO339" s="219"/>
      <c r="AP339" s="219"/>
      <c r="AQ339" s="219"/>
      <c r="AR339" s="219"/>
      <c r="AS339" s="219"/>
      <c r="AT339" s="219"/>
      <c r="AU339" s="219"/>
      <c r="AV339" s="41"/>
      <c r="AW339" s="3"/>
    </row>
    <row r="340" spans="1:49" s="95" customFormat="1" x14ac:dyDescent="0.25">
      <c r="A340" s="89"/>
      <c r="B340" s="89"/>
      <c r="C340" s="89"/>
      <c r="D340" s="89"/>
      <c r="E340" s="179" t="str">
        <f>E271</f>
        <v>Объект-3</v>
      </c>
      <c r="F340" s="89"/>
      <c r="G340" s="178" t="str">
        <f>G271</f>
        <v>Заказчик-3</v>
      </c>
      <c r="H340" s="89"/>
      <c r="I340" s="181" t="str">
        <f>I334</f>
        <v>Рабочие</v>
      </c>
      <c r="J340" s="4"/>
      <c r="K340" s="181"/>
      <c r="L340" s="4"/>
      <c r="M340" s="184" t="str">
        <f>KPI!$E$207</f>
        <v>оклад за одну ставку</v>
      </c>
      <c r="N340" s="258"/>
      <c r="O340" s="89"/>
      <c r="P340" s="189" t="str">
        <f>IF(M340="","",INDEX(KPI!$H:$H,SUMIFS(KPI!$C:$C,KPI!$E:$E,M340)))</f>
        <v>руб.</v>
      </c>
      <c r="Q340" s="89"/>
      <c r="R340" s="187">
        <f>IF(SUM(R334:R339)=0,0,R341*1000/SUM(R334:R339))</f>
        <v>0</v>
      </c>
      <c r="S340" s="89"/>
      <c r="T340" s="187">
        <f>IF(SUM(T334:T339)=0,0,T341*1000/SUM(T334:T339))</f>
        <v>0</v>
      </c>
      <c r="U340" s="89"/>
      <c r="V340" s="89"/>
      <c r="W340" s="119" t="s">
        <v>1</v>
      </c>
      <c r="X340" s="182"/>
      <c r="Y340" s="182"/>
      <c r="Z340" s="182"/>
      <c r="AA340" s="182"/>
      <c r="AB340" s="182"/>
      <c r="AC340" s="182"/>
      <c r="AD340" s="182"/>
      <c r="AE340" s="182"/>
      <c r="AF340" s="182"/>
      <c r="AG340" s="182"/>
      <c r="AH340" s="182"/>
      <c r="AI340" s="182"/>
      <c r="AJ340" s="182"/>
      <c r="AK340" s="182"/>
      <c r="AL340" s="182"/>
      <c r="AM340" s="182"/>
      <c r="AN340" s="182"/>
      <c r="AO340" s="182"/>
      <c r="AP340" s="182"/>
      <c r="AQ340" s="182"/>
      <c r="AR340" s="182"/>
      <c r="AS340" s="182"/>
      <c r="AT340" s="182"/>
      <c r="AU340" s="182"/>
      <c r="AV340" s="94"/>
      <c r="AW340" s="89"/>
    </row>
    <row r="341" spans="1:49" s="5" customFormat="1" x14ac:dyDescent="0.25">
      <c r="A341" s="4"/>
      <c r="B341" s="4"/>
      <c r="C341" s="4"/>
      <c r="D341" s="4"/>
      <c r="E341" s="197" t="str">
        <f>E271</f>
        <v>Объект-3</v>
      </c>
      <c r="F341" s="4"/>
      <c r="G341" s="198" t="str">
        <f>G271</f>
        <v>Заказчик-3</v>
      </c>
      <c r="H341" s="4"/>
      <c r="I341" s="198" t="str">
        <f>I334</f>
        <v>Рабочие</v>
      </c>
      <c r="J341" s="4"/>
      <c r="K341" s="198"/>
      <c r="L341" s="4"/>
      <c r="M341" s="205" t="str">
        <f>KPI!$E$152</f>
        <v>ФОТ</v>
      </c>
      <c r="N341" s="258" t="str">
        <f>структура!$AL$29</f>
        <v>с/с</v>
      </c>
      <c r="O341" s="4"/>
      <c r="P341" s="206" t="str">
        <f>IF(M341="","",INDEX(KPI!$H:$H,SUMIFS(KPI!$C:$C,KPI!$E:$E,M341)))</f>
        <v>тыс.руб.</v>
      </c>
      <c r="Q341" s="4"/>
      <c r="R341" s="188">
        <f>SUMIFS($W341:$AV341,$W$2:$AV$2,R$2)</f>
        <v>0</v>
      </c>
      <c r="S341" s="4"/>
      <c r="T341" s="188">
        <f>SUMIFS($W341:$AV341,$W$2:$AV$2,T$2)</f>
        <v>0</v>
      </c>
      <c r="U341" s="4"/>
      <c r="V341" s="4"/>
      <c r="W341" s="49"/>
      <c r="X341" s="207">
        <f>SUM(X334:X339)*X340/1000</f>
        <v>0</v>
      </c>
      <c r="Y341" s="207">
        <f t="shared" ref="Y341" si="379">SUM(Y334:Y339)*Y340/1000</f>
        <v>0</v>
      </c>
      <c r="Z341" s="207">
        <f t="shared" ref="Z341" si="380">SUM(Z334:Z339)*Z340/1000</f>
        <v>0</v>
      </c>
      <c r="AA341" s="207">
        <f t="shared" ref="AA341" si="381">SUM(AA334:AA339)*AA340/1000</f>
        <v>0</v>
      </c>
      <c r="AB341" s="207">
        <f t="shared" ref="AB341" si="382">SUM(AB334:AB339)*AB340/1000</f>
        <v>0</v>
      </c>
      <c r="AC341" s="207">
        <f t="shared" ref="AC341" si="383">SUM(AC334:AC339)*AC340/1000</f>
        <v>0</v>
      </c>
      <c r="AD341" s="207">
        <f t="shared" ref="AD341" si="384">SUM(AD334:AD339)*AD340/1000</f>
        <v>0</v>
      </c>
      <c r="AE341" s="207">
        <f t="shared" ref="AE341" si="385">SUM(AE334:AE339)*AE340/1000</f>
        <v>0</v>
      </c>
      <c r="AF341" s="207">
        <f t="shared" ref="AF341" si="386">SUM(AF334:AF339)*AF340/1000</f>
        <v>0</v>
      </c>
      <c r="AG341" s="207">
        <f t="shared" ref="AG341" si="387">SUM(AG334:AG339)*AG340/1000</f>
        <v>0</v>
      </c>
      <c r="AH341" s="207">
        <f t="shared" ref="AH341" si="388">SUM(AH334:AH339)*AH340/1000</f>
        <v>0</v>
      </c>
      <c r="AI341" s="207">
        <f t="shared" ref="AI341" si="389">SUM(AI334:AI339)*AI340/1000</f>
        <v>0</v>
      </c>
      <c r="AJ341" s="207">
        <f t="shared" ref="AJ341" si="390">SUM(AJ334:AJ339)*AJ340/1000</f>
        <v>0</v>
      </c>
      <c r="AK341" s="207">
        <f t="shared" ref="AK341" si="391">SUM(AK334:AK339)*AK340/1000</f>
        <v>0</v>
      </c>
      <c r="AL341" s="207">
        <f t="shared" ref="AL341" si="392">SUM(AL334:AL339)*AL340/1000</f>
        <v>0</v>
      </c>
      <c r="AM341" s="207">
        <f t="shared" ref="AM341" si="393">SUM(AM334:AM339)*AM340/1000</f>
        <v>0</v>
      </c>
      <c r="AN341" s="207">
        <f t="shared" ref="AN341" si="394">SUM(AN334:AN339)*AN340/1000</f>
        <v>0</v>
      </c>
      <c r="AO341" s="207">
        <f t="shared" ref="AO341" si="395">SUM(AO334:AO339)*AO340/1000</f>
        <v>0</v>
      </c>
      <c r="AP341" s="207">
        <f t="shared" ref="AP341" si="396">SUM(AP334:AP339)*AP340/1000</f>
        <v>0</v>
      </c>
      <c r="AQ341" s="207">
        <f t="shared" ref="AQ341" si="397">SUM(AQ334:AQ339)*AQ340/1000</f>
        <v>0</v>
      </c>
      <c r="AR341" s="207">
        <f t="shared" ref="AR341" si="398">SUM(AR334:AR339)*AR340/1000</f>
        <v>0</v>
      </c>
      <c r="AS341" s="207">
        <f t="shared" ref="AS341" si="399">SUM(AS334:AS339)*AS340/1000</f>
        <v>0</v>
      </c>
      <c r="AT341" s="207">
        <f t="shared" ref="AT341" si="400">SUM(AT334:AT339)*AT340/1000</f>
        <v>0</v>
      </c>
      <c r="AU341" s="207">
        <f t="shared" ref="AU341" si="401">SUM(AU334:AU339)*AU340/1000</f>
        <v>0</v>
      </c>
      <c r="AV341" s="43"/>
      <c r="AW341" s="4"/>
    </row>
    <row r="342" spans="1:49" s="95" customFormat="1" x14ac:dyDescent="0.25">
      <c r="A342" s="89"/>
      <c r="B342" s="89"/>
      <c r="C342" s="89"/>
      <c r="D342" s="89"/>
      <c r="E342" s="179" t="str">
        <f>E271</f>
        <v>Объект-3</v>
      </c>
      <c r="F342" s="89"/>
      <c r="G342" s="178" t="str">
        <f>G271</f>
        <v>Заказчик-3</v>
      </c>
      <c r="H342" s="89"/>
      <c r="I342" s="181" t="str">
        <f>I334</f>
        <v>Рабочие</v>
      </c>
      <c r="J342" s="4"/>
      <c r="K342" s="181"/>
      <c r="L342" s="4"/>
      <c r="M342" s="202" t="str">
        <f>KPI!$E$35</f>
        <v>оборачив-ть работ в себестоимости</v>
      </c>
      <c r="N342" s="259"/>
      <c r="O342" s="22" t="s">
        <v>1</v>
      </c>
      <c r="P342" s="79"/>
      <c r="Q342" s="203"/>
      <c r="R342" s="204" t="str">
        <f>IF(M342="","",INDEX(KPI!$H:$H,SUMIFS(KPI!$C:$C,KPI!$E:$E,M342)))</f>
        <v>мес</v>
      </c>
      <c r="S342" s="203"/>
      <c r="T342" s="204"/>
      <c r="U342" s="203"/>
      <c r="V342" s="203"/>
      <c r="W342" s="116"/>
      <c r="X342" s="201"/>
      <c r="Y342" s="201"/>
      <c r="Z342" s="201"/>
      <c r="AA342" s="201"/>
      <c r="AB342" s="201"/>
      <c r="AC342" s="201"/>
      <c r="AD342" s="201"/>
      <c r="AE342" s="201"/>
      <c r="AF342" s="201"/>
      <c r="AG342" s="201"/>
      <c r="AH342" s="201"/>
      <c r="AI342" s="201"/>
      <c r="AJ342" s="201"/>
      <c r="AK342" s="201"/>
      <c r="AL342" s="201"/>
      <c r="AM342" s="201"/>
      <c r="AN342" s="201"/>
      <c r="AO342" s="201"/>
      <c r="AP342" s="201"/>
      <c r="AQ342" s="201"/>
      <c r="AR342" s="201"/>
      <c r="AS342" s="201"/>
      <c r="AT342" s="201"/>
      <c r="AU342" s="201"/>
      <c r="AV342" s="94"/>
      <c r="AW342" s="89"/>
    </row>
    <row r="343" spans="1:49" s="5" customFormat="1" x14ac:dyDescent="0.25">
      <c r="A343" s="4"/>
      <c r="B343" s="4"/>
      <c r="C343" s="4"/>
      <c r="D343" s="4"/>
      <c r="E343" s="197" t="str">
        <f>E271</f>
        <v>Объект-3</v>
      </c>
      <c r="F343" s="4"/>
      <c r="G343" s="198" t="str">
        <f>G271</f>
        <v>Заказчик-3</v>
      </c>
      <c r="H343" s="4"/>
      <c r="I343" s="198" t="str">
        <f>I334</f>
        <v>Рабочие</v>
      </c>
      <c r="J343" s="4"/>
      <c r="K343" s="198"/>
      <c r="L343" s="4"/>
      <c r="M343" s="208" t="str">
        <f>KPI!$E$37</f>
        <v>ФОТ собственных строителей</v>
      </c>
      <c r="N343" s="259"/>
      <c r="O343" s="209"/>
      <c r="P343" s="210" t="str">
        <f>IF(M343="","",INDEX(KPI!$H:$H,SUMIFS(KPI!$C:$C,KPI!$E:$E,M343)))</f>
        <v>тыс.руб.</v>
      </c>
      <c r="Q343" s="209"/>
      <c r="R343" s="123">
        <f>SUMIFS($W343:$AV343,$W$2:$AV$2,R$2)</f>
        <v>0</v>
      </c>
      <c r="S343" s="209"/>
      <c r="T343" s="123">
        <f>SUMIFS($W343:$AV343,$W$2:$AV$2,T$2)</f>
        <v>0</v>
      </c>
      <c r="U343" s="209"/>
      <c r="V343" s="209"/>
      <c r="W343" s="49"/>
      <c r="X343" s="207">
        <f t="shared" ref="X343:AU343" si="402">IF(X$7="",0,IF(X$1=1,SUMIFS(341:341,$1:$1,"&gt;="&amp;1,$1:$1,"&lt;="&amp;INT($P342))+($P342-INT($P342))*SUMIFS(341:341,$1:$1,INT($P342)+1),0)+($P342-INT($P342))*SUMIFS(341:341,$1:$1,X$1+INT($P342)+1)+(INT($P342)+1-$P342)*SUMIFS(341:341,$1:$1,X$1+INT($P342)))</f>
        <v>0</v>
      </c>
      <c r="Y343" s="207">
        <f t="shared" si="402"/>
        <v>0</v>
      </c>
      <c r="Z343" s="207">
        <f t="shared" si="402"/>
        <v>0</v>
      </c>
      <c r="AA343" s="207">
        <f t="shared" si="402"/>
        <v>0</v>
      </c>
      <c r="AB343" s="207">
        <f t="shared" si="402"/>
        <v>0</v>
      </c>
      <c r="AC343" s="207">
        <f t="shared" si="402"/>
        <v>0</v>
      </c>
      <c r="AD343" s="207">
        <f t="shared" si="402"/>
        <v>0</v>
      </c>
      <c r="AE343" s="207">
        <f t="shared" si="402"/>
        <v>0</v>
      </c>
      <c r="AF343" s="207">
        <f t="shared" si="402"/>
        <v>0</v>
      </c>
      <c r="AG343" s="207">
        <f t="shared" si="402"/>
        <v>0</v>
      </c>
      <c r="AH343" s="207">
        <f t="shared" si="402"/>
        <v>0</v>
      </c>
      <c r="AI343" s="207">
        <f t="shared" si="402"/>
        <v>0</v>
      </c>
      <c r="AJ343" s="207">
        <f t="shared" si="402"/>
        <v>0</v>
      </c>
      <c r="AK343" s="207">
        <f t="shared" si="402"/>
        <v>0</v>
      </c>
      <c r="AL343" s="207">
        <f t="shared" si="402"/>
        <v>0</v>
      </c>
      <c r="AM343" s="207">
        <f t="shared" si="402"/>
        <v>0</v>
      </c>
      <c r="AN343" s="207">
        <f t="shared" si="402"/>
        <v>0</v>
      </c>
      <c r="AO343" s="207">
        <f t="shared" si="402"/>
        <v>0</v>
      </c>
      <c r="AP343" s="207">
        <f t="shared" si="402"/>
        <v>0</v>
      </c>
      <c r="AQ343" s="207">
        <f t="shared" si="402"/>
        <v>0</v>
      </c>
      <c r="AR343" s="207">
        <f t="shared" si="402"/>
        <v>0</v>
      </c>
      <c r="AS343" s="207">
        <f t="shared" si="402"/>
        <v>0</v>
      </c>
      <c r="AT343" s="207">
        <f t="shared" si="402"/>
        <v>0</v>
      </c>
      <c r="AU343" s="207">
        <f t="shared" si="402"/>
        <v>0</v>
      </c>
      <c r="AV343" s="43"/>
      <c r="AW343" s="4"/>
    </row>
    <row r="344" spans="1:49" s="95" customFormat="1" x14ac:dyDescent="0.25">
      <c r="A344" s="89"/>
      <c r="B344" s="89"/>
      <c r="C344" s="89"/>
      <c r="D344" s="89"/>
      <c r="E344" s="194" t="str">
        <f>E271</f>
        <v>Объект-3</v>
      </c>
      <c r="F344" s="89"/>
      <c r="G344" s="195" t="str">
        <f>G271</f>
        <v>Заказчик-3</v>
      </c>
      <c r="H344" s="89"/>
      <c r="I344" s="195" t="str">
        <f>I334</f>
        <v>Рабочие</v>
      </c>
      <c r="J344" s="89"/>
      <c r="K344" s="195"/>
      <c r="L344" s="89"/>
      <c r="M344" s="221" t="str">
        <f>KPI!$E$68</f>
        <v>отток ДС на авансы по ФОТ строителей</v>
      </c>
      <c r="N344" s="259"/>
      <c r="O344" s="203"/>
      <c r="P344" s="222" t="str">
        <f>IF(M344="","",INDEX(KPI!$H:$H,SUMIFS(KPI!$C:$C,KPI!$E:$E,M344)))</f>
        <v>тыс.руб.</v>
      </c>
      <c r="Q344" s="203"/>
      <c r="R344" s="223">
        <f>SUMIFS($W344:$AV344,$W$2:$AV$2,R$2)</f>
        <v>0</v>
      </c>
      <c r="S344" s="203"/>
      <c r="T344" s="223">
        <f>SUMIFS($W344:$AV344,$W$2:$AV$2,T$2)</f>
        <v>0</v>
      </c>
      <c r="U344" s="203"/>
      <c r="V344" s="203"/>
      <c r="W344" s="116"/>
      <c r="X344" s="225">
        <f>IF(X$7="",0,IF(X$1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X$1+INT(SUMIFS(структура!$AA:$AA,структура!$W:$W,$I344))+1)+(INT(SUMIFS(структура!$AA:$AA,структура!$W:$W,$I344))+1-SUMIFS(структура!$AA:$AA,структура!$W:$W,$I344))*SUMIFS(структура!$Z:$Z,структура!$W:$W,$I344)*SUMIFS(343:343,$1:$1,X$1+INT(SUMIFS(структура!$AA:$AA,структура!$W:$W,$I344))))</f>
        <v>0</v>
      </c>
      <c r="Y344" s="225">
        <f>IF(Y$7="",0,IF(Y$1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Y$1+INT(SUMIFS(структура!$AA:$AA,структура!$W:$W,$I344))+1)+(INT(SUMIFS(структура!$AA:$AA,структура!$W:$W,$I344))+1-SUMIFS(структура!$AA:$AA,структура!$W:$W,$I344))*SUMIFS(структура!$Z:$Z,структура!$W:$W,$I344)*SUMIFS(343:343,$1:$1,Y$1+INT(SUMIFS(структура!$AA:$AA,структура!$W:$W,$I344))))</f>
        <v>0</v>
      </c>
      <c r="Z344" s="225">
        <f>IF(Z$7="",0,IF(Z$1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Z$1+INT(SUMIFS(структура!$AA:$AA,структура!$W:$W,$I344))+1)+(INT(SUMIFS(структура!$AA:$AA,структура!$W:$W,$I344))+1-SUMIFS(структура!$AA:$AA,структура!$W:$W,$I344))*SUMIFS(структура!$Z:$Z,структура!$W:$W,$I344)*SUMIFS(343:343,$1:$1,Z$1+INT(SUMIFS(структура!$AA:$AA,структура!$W:$W,$I344))))</f>
        <v>0</v>
      </c>
      <c r="AA344" s="225">
        <f>IF(AA$7="",0,IF(AA$1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A$1+INT(SUMIFS(структура!$AA:$AA,структура!$W:$W,$I344))+1)+(INT(SUMIFS(структура!$AA:$AA,структура!$W:$W,$I344))+1-SUMIFS(структура!$AA:$AA,структура!$W:$W,$I344))*SUMIFS(структура!$Z:$Z,структура!$W:$W,$I344)*SUMIFS(343:343,$1:$1,AA$1+INT(SUMIFS(структура!$AA:$AA,структура!$W:$W,$I344))))</f>
        <v>0</v>
      </c>
      <c r="AB344" s="225">
        <f>IF(AB$7="",0,IF(AB$1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B$1+INT(SUMIFS(структура!$AA:$AA,структура!$W:$W,$I344))+1)+(INT(SUMIFS(структура!$AA:$AA,структура!$W:$W,$I344))+1-SUMIFS(структура!$AA:$AA,структура!$W:$W,$I344))*SUMIFS(структура!$Z:$Z,структура!$W:$W,$I344)*SUMIFS(343:343,$1:$1,AB$1+INT(SUMIFS(структура!$AA:$AA,структура!$W:$W,$I344))))</f>
        <v>0</v>
      </c>
      <c r="AC344" s="225">
        <f>IF(AC$7="",0,IF(AC$1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C$1+INT(SUMIFS(структура!$AA:$AA,структура!$W:$W,$I344))+1)+(INT(SUMIFS(структура!$AA:$AA,структура!$W:$W,$I344))+1-SUMIFS(структура!$AA:$AA,структура!$W:$W,$I344))*SUMIFS(структура!$Z:$Z,структура!$W:$W,$I344)*SUMIFS(343:343,$1:$1,AC$1+INT(SUMIFS(структура!$AA:$AA,структура!$W:$W,$I344))))</f>
        <v>0</v>
      </c>
      <c r="AD344" s="225">
        <f>IF(AD$7="",0,IF(AD$1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D$1+INT(SUMIFS(структура!$AA:$AA,структура!$W:$W,$I344))+1)+(INT(SUMIFS(структура!$AA:$AA,структура!$W:$W,$I344))+1-SUMIFS(структура!$AA:$AA,структура!$W:$W,$I344))*SUMIFS(структура!$Z:$Z,структура!$W:$W,$I344)*SUMIFS(343:343,$1:$1,AD$1+INT(SUMIFS(структура!$AA:$AA,структура!$W:$W,$I344))))</f>
        <v>0</v>
      </c>
      <c r="AE344" s="225">
        <f>IF(AE$7="",0,IF(AE$1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E$1+INT(SUMIFS(структура!$AA:$AA,структура!$W:$W,$I344))+1)+(INT(SUMIFS(структура!$AA:$AA,структура!$W:$W,$I344))+1-SUMIFS(структура!$AA:$AA,структура!$W:$W,$I344))*SUMIFS(структура!$Z:$Z,структура!$W:$W,$I344)*SUMIFS(343:343,$1:$1,AE$1+INT(SUMIFS(структура!$AA:$AA,структура!$W:$W,$I344))))</f>
        <v>0</v>
      </c>
      <c r="AF344" s="225">
        <f>IF(AF$7="",0,IF(AF$1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F$1+INT(SUMIFS(структура!$AA:$AA,структура!$W:$W,$I344))+1)+(INT(SUMIFS(структура!$AA:$AA,структура!$W:$W,$I344))+1-SUMIFS(структура!$AA:$AA,структура!$W:$W,$I344))*SUMIFS(структура!$Z:$Z,структура!$W:$W,$I344)*SUMIFS(343:343,$1:$1,AF$1+INT(SUMIFS(структура!$AA:$AA,структура!$W:$W,$I344))))</f>
        <v>0</v>
      </c>
      <c r="AG344" s="225">
        <f>IF(AG$7="",0,IF(AG$1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G$1+INT(SUMIFS(структура!$AA:$AA,структура!$W:$W,$I344))+1)+(INT(SUMIFS(структура!$AA:$AA,структура!$W:$W,$I344))+1-SUMIFS(структура!$AA:$AA,структура!$W:$W,$I344))*SUMIFS(структура!$Z:$Z,структура!$W:$W,$I344)*SUMIFS(343:343,$1:$1,AG$1+INT(SUMIFS(структура!$AA:$AA,структура!$W:$W,$I344))))</f>
        <v>0</v>
      </c>
      <c r="AH344" s="225">
        <f>IF(AH$7="",0,IF(AH$1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H$1+INT(SUMIFS(структура!$AA:$AA,структура!$W:$W,$I344))+1)+(INT(SUMIFS(структура!$AA:$AA,структура!$W:$W,$I344))+1-SUMIFS(структура!$AA:$AA,структура!$W:$W,$I344))*SUMIFS(структура!$Z:$Z,структура!$W:$W,$I344)*SUMIFS(343:343,$1:$1,AH$1+INT(SUMIFS(структура!$AA:$AA,структура!$W:$W,$I344))))</f>
        <v>0</v>
      </c>
      <c r="AI344" s="225">
        <f>IF(AI$7="",0,IF(AI$1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I$1+INT(SUMIFS(структура!$AA:$AA,структура!$W:$W,$I344))+1)+(INT(SUMIFS(структура!$AA:$AA,структура!$W:$W,$I344))+1-SUMIFS(структура!$AA:$AA,структура!$W:$W,$I344))*SUMIFS(структура!$Z:$Z,структура!$W:$W,$I344)*SUMIFS(343:343,$1:$1,AI$1+INT(SUMIFS(структура!$AA:$AA,структура!$W:$W,$I344))))</f>
        <v>0</v>
      </c>
      <c r="AJ344" s="225">
        <f>IF(AJ$7="",0,IF(AJ$1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J$1+INT(SUMIFS(структура!$AA:$AA,структура!$W:$W,$I344))+1)+(INT(SUMIFS(структура!$AA:$AA,структура!$W:$W,$I344))+1-SUMIFS(структура!$AA:$AA,структура!$W:$W,$I344))*SUMIFS(структура!$Z:$Z,структура!$W:$W,$I344)*SUMIFS(343:343,$1:$1,AJ$1+INT(SUMIFS(структура!$AA:$AA,структура!$W:$W,$I344))))</f>
        <v>0</v>
      </c>
      <c r="AK344" s="225">
        <f>IF(AK$7="",0,IF(AK$1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K$1+INT(SUMIFS(структура!$AA:$AA,структура!$W:$W,$I344))+1)+(INT(SUMIFS(структура!$AA:$AA,структура!$W:$W,$I344))+1-SUMIFS(структура!$AA:$AA,структура!$W:$W,$I344))*SUMIFS(структура!$Z:$Z,структура!$W:$W,$I344)*SUMIFS(343:343,$1:$1,AK$1+INT(SUMIFS(структура!$AA:$AA,структура!$W:$W,$I344))))</f>
        <v>0</v>
      </c>
      <c r="AL344" s="225">
        <f>IF(AL$7="",0,IF(AL$1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L$1+INT(SUMIFS(структура!$AA:$AA,структура!$W:$W,$I344))+1)+(INT(SUMIFS(структура!$AA:$AA,структура!$W:$W,$I344))+1-SUMIFS(структура!$AA:$AA,структура!$W:$W,$I344))*SUMIFS(структура!$Z:$Z,структура!$W:$W,$I344)*SUMIFS(343:343,$1:$1,AL$1+INT(SUMIFS(структура!$AA:$AA,структура!$W:$W,$I344))))</f>
        <v>0</v>
      </c>
      <c r="AM344" s="225">
        <f>IF(AM$7="",0,IF(AM$1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M$1+INT(SUMIFS(структура!$AA:$AA,структура!$W:$W,$I344))+1)+(INT(SUMIFS(структура!$AA:$AA,структура!$W:$W,$I344))+1-SUMIFS(структура!$AA:$AA,структура!$W:$W,$I344))*SUMIFS(структура!$Z:$Z,структура!$W:$W,$I344)*SUMIFS(343:343,$1:$1,AM$1+INT(SUMIFS(структура!$AA:$AA,структура!$W:$W,$I344))))</f>
        <v>0</v>
      </c>
      <c r="AN344" s="225">
        <f>IF(AN$7="",0,IF(AN$1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N$1+INT(SUMIFS(структура!$AA:$AA,структура!$W:$W,$I344))+1)+(INT(SUMIFS(структура!$AA:$AA,структура!$W:$W,$I344))+1-SUMIFS(структура!$AA:$AA,структура!$W:$W,$I344))*SUMIFS(структура!$Z:$Z,структура!$W:$W,$I344)*SUMIFS(343:343,$1:$1,AN$1+INT(SUMIFS(структура!$AA:$AA,структура!$W:$W,$I344))))</f>
        <v>0</v>
      </c>
      <c r="AO344" s="225">
        <f>IF(AO$7="",0,IF(AO$1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O$1+INT(SUMIFS(структура!$AA:$AA,структура!$W:$W,$I344))+1)+(INT(SUMIFS(структура!$AA:$AA,структура!$W:$W,$I344))+1-SUMIFS(структура!$AA:$AA,структура!$W:$W,$I344))*SUMIFS(структура!$Z:$Z,структура!$W:$W,$I344)*SUMIFS(343:343,$1:$1,AO$1+INT(SUMIFS(структура!$AA:$AA,структура!$W:$W,$I344))))</f>
        <v>0</v>
      </c>
      <c r="AP344" s="225">
        <f>IF(AP$7="",0,IF(AP$1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P$1+INT(SUMIFS(структура!$AA:$AA,структура!$W:$W,$I344))+1)+(INT(SUMIFS(структура!$AA:$AA,структура!$W:$W,$I344))+1-SUMIFS(структура!$AA:$AA,структура!$W:$W,$I344))*SUMIFS(структура!$Z:$Z,структура!$W:$W,$I344)*SUMIFS(343:343,$1:$1,AP$1+INT(SUMIFS(структура!$AA:$AA,структура!$W:$W,$I344))))</f>
        <v>0</v>
      </c>
      <c r="AQ344" s="225">
        <f>IF(AQ$7="",0,IF(AQ$1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Q$1+INT(SUMIFS(структура!$AA:$AA,структура!$W:$W,$I344))+1)+(INT(SUMIFS(структура!$AA:$AA,структура!$W:$W,$I344))+1-SUMIFS(структура!$AA:$AA,структура!$W:$W,$I344))*SUMIFS(структура!$Z:$Z,структура!$W:$W,$I344)*SUMIFS(343:343,$1:$1,AQ$1+INT(SUMIFS(структура!$AA:$AA,структура!$W:$W,$I344))))</f>
        <v>0</v>
      </c>
      <c r="AR344" s="225">
        <f>IF(AR$7="",0,IF(AR$1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R$1+INT(SUMIFS(структура!$AA:$AA,структура!$W:$W,$I344))+1)+(INT(SUMIFS(структура!$AA:$AA,структура!$W:$W,$I344))+1-SUMIFS(структура!$AA:$AA,структура!$W:$W,$I344))*SUMIFS(структура!$Z:$Z,структура!$W:$W,$I344)*SUMIFS(343:343,$1:$1,AR$1+INT(SUMIFS(структура!$AA:$AA,структура!$W:$W,$I344))))</f>
        <v>0</v>
      </c>
      <c r="AS344" s="225">
        <f>IF(AS$7="",0,IF(AS$1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S$1+INT(SUMIFS(структура!$AA:$AA,структура!$W:$W,$I344))+1)+(INT(SUMIFS(структура!$AA:$AA,структура!$W:$W,$I344))+1-SUMIFS(структура!$AA:$AA,структура!$W:$W,$I344))*SUMIFS(структура!$Z:$Z,структура!$W:$W,$I344)*SUMIFS(343:343,$1:$1,AS$1+INT(SUMIFS(структура!$AA:$AA,структура!$W:$W,$I344))))</f>
        <v>0</v>
      </c>
      <c r="AT344" s="225">
        <f>IF(AT$7="",0,IF(AT$1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T$1+INT(SUMIFS(структура!$AA:$AA,структура!$W:$W,$I344))+1)+(INT(SUMIFS(структура!$AA:$AA,структура!$W:$W,$I344))+1-SUMIFS(структура!$AA:$AA,структура!$W:$W,$I344))*SUMIFS(структура!$Z:$Z,структура!$W:$W,$I344)*SUMIFS(343:343,$1:$1,AT$1+INT(SUMIFS(структура!$AA:$AA,структура!$W:$W,$I344))))</f>
        <v>0</v>
      </c>
      <c r="AU344" s="225">
        <f>IF(AU$7="",0,IF(AU$1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U$1+INT(SUMIFS(структура!$AA:$AA,структура!$W:$W,$I344))+1)+(INT(SUMIFS(структура!$AA:$AA,структура!$W:$W,$I344))+1-SUMIFS(структура!$AA:$AA,структура!$W:$W,$I344))*SUMIFS(структура!$Z:$Z,структура!$W:$W,$I344)*SUMIFS(343:343,$1:$1,AU$1+INT(SUMIFS(структура!$AA:$AA,структура!$W:$W,$I344))))</f>
        <v>0</v>
      </c>
      <c r="AV344" s="94"/>
      <c r="AW344" s="89"/>
    </row>
    <row r="345" spans="1:49" s="95" customFormat="1" x14ac:dyDescent="0.25">
      <c r="A345" s="89"/>
      <c r="B345" s="89"/>
      <c r="C345" s="89"/>
      <c r="D345" s="89"/>
      <c r="E345" s="194" t="str">
        <f>E271</f>
        <v>Объект-3</v>
      </c>
      <c r="F345" s="89"/>
      <c r="G345" s="195" t="str">
        <f>G271</f>
        <v>Заказчик-3</v>
      </c>
      <c r="H345" s="89"/>
      <c r="I345" s="195" t="str">
        <f>I334</f>
        <v>Рабочие</v>
      </c>
      <c r="J345" s="89"/>
      <c r="K345" s="195"/>
      <c r="L345" s="89"/>
      <c r="M345" s="185" t="str">
        <f>KPI!$E$72</f>
        <v>отток ДС на расчет по ФОТ строителей</v>
      </c>
      <c r="N345" s="259"/>
      <c r="O345" s="203"/>
      <c r="P345" s="190" t="str">
        <f>IF(M345="","",INDEX(KPI!$H:$H,SUMIFS(KPI!$C:$C,KPI!$E:$E,M345)))</f>
        <v>тыс.руб.</v>
      </c>
      <c r="Q345" s="203"/>
      <c r="R345" s="224">
        <f>SUMIFS($W345:$AV345,$W$2:$AV$2,R$2)</f>
        <v>0</v>
      </c>
      <c r="S345" s="203"/>
      <c r="T345" s="224">
        <f>SUMIFS($W345:$AV345,$W$2:$AV$2,T$2)</f>
        <v>0</v>
      </c>
      <c r="U345" s="203"/>
      <c r="V345" s="203"/>
      <c r="W345" s="116"/>
      <c r="X345" s="226">
        <f>IF(X$7="",0,IF(X$1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X$1+INT(-SUMIFS(структура!$AC:$AC,структура!$W:$W,$I345))+1)+(INT(-SUMIFS(структура!$AC:$AC,структура!$W:$W,$I345))+1+SUMIFS(структура!$AC:$AC,структура!$W:$W,$I345))*SUMIFS(структура!$AB:$AB,структура!$W:$W,$I345)*SUMIFS(343:343,$1:$1,X$1+INT(-SUMIFS(структура!$AC:$AC,структура!$W:$W,$I345))))</f>
        <v>0</v>
      </c>
      <c r="Y345" s="226">
        <f>IF(Y$7="",0,IF(Y$1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Y$1+INT(-SUMIFS(структура!$AC:$AC,структура!$W:$W,$I345))+1)+(INT(-SUMIFS(структура!$AC:$AC,структура!$W:$W,$I345))+1+SUMIFS(структура!$AC:$AC,структура!$W:$W,$I345))*SUMIFS(структура!$AB:$AB,структура!$W:$W,$I345)*SUMIFS(343:343,$1:$1,Y$1+INT(-SUMIFS(структура!$AC:$AC,структура!$W:$W,$I345))))</f>
        <v>0</v>
      </c>
      <c r="Z345" s="226">
        <f>IF(Z$7="",0,IF(Z$1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Z$1+INT(-SUMIFS(структура!$AC:$AC,структура!$W:$W,$I345))+1)+(INT(-SUMIFS(структура!$AC:$AC,структура!$W:$W,$I345))+1+SUMIFS(структура!$AC:$AC,структура!$W:$W,$I345))*SUMIFS(структура!$AB:$AB,структура!$W:$W,$I345)*SUMIFS(343:343,$1:$1,Z$1+INT(-SUMIFS(структура!$AC:$AC,структура!$W:$W,$I345))))</f>
        <v>0</v>
      </c>
      <c r="AA345" s="226">
        <f>IF(AA$7="",0,IF(AA$1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A$1+INT(-SUMIFS(структура!$AC:$AC,структура!$W:$W,$I345))+1)+(INT(-SUMIFS(структура!$AC:$AC,структура!$W:$W,$I345))+1+SUMIFS(структура!$AC:$AC,структура!$W:$W,$I345))*SUMIFS(структура!$AB:$AB,структура!$W:$W,$I345)*SUMIFS(343:343,$1:$1,AA$1+INT(-SUMIFS(структура!$AC:$AC,структура!$W:$W,$I345))))</f>
        <v>0</v>
      </c>
      <c r="AB345" s="226">
        <f>IF(AB$7="",0,IF(AB$1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B$1+INT(-SUMIFS(структура!$AC:$AC,структура!$W:$W,$I345))+1)+(INT(-SUMIFS(структура!$AC:$AC,структура!$W:$W,$I345))+1+SUMIFS(структура!$AC:$AC,структура!$W:$W,$I345))*SUMIFS(структура!$AB:$AB,структура!$W:$W,$I345)*SUMIFS(343:343,$1:$1,AB$1+INT(-SUMIFS(структура!$AC:$AC,структура!$W:$W,$I345))))</f>
        <v>0</v>
      </c>
      <c r="AC345" s="226">
        <f>IF(AC$7="",0,IF(AC$1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C$1+INT(-SUMIFS(структура!$AC:$AC,структура!$W:$W,$I345))+1)+(INT(-SUMIFS(структура!$AC:$AC,структура!$W:$W,$I345))+1+SUMIFS(структура!$AC:$AC,структура!$W:$W,$I345))*SUMIFS(структура!$AB:$AB,структура!$W:$W,$I345)*SUMIFS(343:343,$1:$1,AC$1+INT(-SUMIFS(структура!$AC:$AC,структура!$W:$W,$I345))))</f>
        <v>0</v>
      </c>
      <c r="AD345" s="226">
        <f>IF(AD$7="",0,IF(AD$1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D$1+INT(-SUMIFS(структура!$AC:$AC,структура!$W:$W,$I345))+1)+(INT(-SUMIFS(структура!$AC:$AC,структура!$W:$W,$I345))+1+SUMIFS(структура!$AC:$AC,структура!$W:$W,$I345))*SUMIFS(структура!$AB:$AB,структура!$W:$W,$I345)*SUMIFS(343:343,$1:$1,AD$1+INT(-SUMIFS(структура!$AC:$AC,структура!$W:$W,$I345))))</f>
        <v>0</v>
      </c>
      <c r="AE345" s="226">
        <f>IF(AE$7="",0,IF(AE$1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E$1+INT(-SUMIFS(структура!$AC:$AC,структура!$W:$W,$I345))+1)+(INT(-SUMIFS(структура!$AC:$AC,структура!$W:$W,$I345))+1+SUMIFS(структура!$AC:$AC,структура!$W:$W,$I345))*SUMIFS(структура!$AB:$AB,структура!$W:$W,$I345)*SUMIFS(343:343,$1:$1,AE$1+INT(-SUMIFS(структура!$AC:$AC,структура!$W:$W,$I345))))</f>
        <v>0</v>
      </c>
      <c r="AF345" s="226">
        <f>IF(AF$7="",0,IF(AF$1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F$1+INT(-SUMIFS(структура!$AC:$AC,структура!$W:$W,$I345))+1)+(INT(-SUMIFS(структура!$AC:$AC,структура!$W:$W,$I345))+1+SUMIFS(структура!$AC:$AC,структура!$W:$W,$I345))*SUMIFS(структура!$AB:$AB,структура!$W:$W,$I345)*SUMIFS(343:343,$1:$1,AF$1+INT(-SUMIFS(структура!$AC:$AC,структура!$W:$W,$I345))))</f>
        <v>0</v>
      </c>
      <c r="AG345" s="226">
        <f>IF(AG$7="",0,IF(AG$1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G$1+INT(-SUMIFS(структура!$AC:$AC,структура!$W:$W,$I345))+1)+(INT(-SUMIFS(структура!$AC:$AC,структура!$W:$W,$I345))+1+SUMIFS(структура!$AC:$AC,структура!$W:$W,$I345))*SUMIFS(структура!$AB:$AB,структура!$W:$W,$I345)*SUMIFS(343:343,$1:$1,AG$1+INT(-SUMIFS(структура!$AC:$AC,структура!$W:$W,$I345))))</f>
        <v>0</v>
      </c>
      <c r="AH345" s="226">
        <f>IF(AH$7="",0,IF(AH$1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H$1+INT(-SUMIFS(структура!$AC:$AC,структура!$W:$W,$I345))+1)+(INT(-SUMIFS(структура!$AC:$AC,структура!$W:$W,$I345))+1+SUMIFS(структура!$AC:$AC,структура!$W:$W,$I345))*SUMIFS(структура!$AB:$AB,структура!$W:$W,$I345)*SUMIFS(343:343,$1:$1,AH$1+INT(-SUMIFS(структура!$AC:$AC,структура!$W:$W,$I345))))</f>
        <v>0</v>
      </c>
      <c r="AI345" s="226">
        <f>IF(AI$7="",0,IF(AI$1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I$1+INT(-SUMIFS(структура!$AC:$AC,структура!$W:$W,$I345))+1)+(INT(-SUMIFS(структура!$AC:$AC,структура!$W:$W,$I345))+1+SUMIFS(структура!$AC:$AC,структура!$W:$W,$I345))*SUMIFS(структура!$AB:$AB,структура!$W:$W,$I345)*SUMIFS(343:343,$1:$1,AI$1+INT(-SUMIFS(структура!$AC:$AC,структура!$W:$W,$I345))))</f>
        <v>0</v>
      </c>
      <c r="AJ345" s="226">
        <f>IF(AJ$7="",0,IF(AJ$1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J$1+INT(-SUMIFS(структура!$AC:$AC,структура!$W:$W,$I345))+1)+(INT(-SUMIFS(структура!$AC:$AC,структура!$W:$W,$I345))+1+SUMIFS(структура!$AC:$AC,структура!$W:$W,$I345))*SUMIFS(структура!$AB:$AB,структура!$W:$W,$I345)*SUMIFS(343:343,$1:$1,AJ$1+INT(-SUMIFS(структура!$AC:$AC,структура!$W:$W,$I345))))</f>
        <v>0</v>
      </c>
      <c r="AK345" s="226">
        <f>IF(AK$7="",0,IF(AK$1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K$1+INT(-SUMIFS(структура!$AC:$AC,структура!$W:$W,$I345))+1)+(INT(-SUMIFS(структура!$AC:$AC,структура!$W:$W,$I345))+1+SUMIFS(структура!$AC:$AC,структура!$W:$W,$I345))*SUMIFS(структура!$AB:$AB,структура!$W:$W,$I345)*SUMIFS(343:343,$1:$1,AK$1+INT(-SUMIFS(структура!$AC:$AC,структура!$W:$W,$I345))))</f>
        <v>0</v>
      </c>
      <c r="AL345" s="226">
        <f>IF(AL$7="",0,IF(AL$1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L$1+INT(-SUMIFS(структура!$AC:$AC,структура!$W:$W,$I345))+1)+(INT(-SUMIFS(структура!$AC:$AC,структура!$W:$W,$I345))+1+SUMIFS(структура!$AC:$AC,структура!$W:$W,$I345))*SUMIFS(структура!$AB:$AB,структура!$W:$W,$I345)*SUMIFS(343:343,$1:$1,AL$1+INT(-SUMIFS(структура!$AC:$AC,структура!$W:$W,$I345))))</f>
        <v>0</v>
      </c>
      <c r="AM345" s="226">
        <f>IF(AM$7="",0,IF(AM$1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M$1+INT(-SUMIFS(структура!$AC:$AC,структура!$W:$W,$I345))+1)+(INT(-SUMIFS(структура!$AC:$AC,структура!$W:$W,$I345))+1+SUMIFS(структура!$AC:$AC,структура!$W:$W,$I345))*SUMIFS(структура!$AB:$AB,структура!$W:$W,$I345)*SUMIFS(343:343,$1:$1,AM$1+INT(-SUMIFS(структура!$AC:$AC,структура!$W:$W,$I345))))</f>
        <v>0</v>
      </c>
      <c r="AN345" s="226">
        <f>IF(AN$7="",0,IF(AN$1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N$1+INT(-SUMIFS(структура!$AC:$AC,структура!$W:$W,$I345))+1)+(INT(-SUMIFS(структура!$AC:$AC,структура!$W:$W,$I345))+1+SUMIFS(структура!$AC:$AC,структура!$W:$W,$I345))*SUMIFS(структура!$AB:$AB,структура!$W:$W,$I345)*SUMIFS(343:343,$1:$1,AN$1+INT(-SUMIFS(структура!$AC:$AC,структура!$W:$W,$I345))))</f>
        <v>0</v>
      </c>
      <c r="AO345" s="226">
        <f>IF(AO$7="",0,IF(AO$1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O$1+INT(-SUMIFS(структура!$AC:$AC,структура!$W:$W,$I345))+1)+(INT(-SUMIFS(структура!$AC:$AC,структура!$W:$W,$I345))+1+SUMIFS(структура!$AC:$AC,структура!$W:$W,$I345))*SUMIFS(структура!$AB:$AB,структура!$W:$W,$I345)*SUMIFS(343:343,$1:$1,AO$1+INT(-SUMIFS(структура!$AC:$AC,структура!$W:$W,$I345))))</f>
        <v>0</v>
      </c>
      <c r="AP345" s="226">
        <f>IF(AP$7="",0,IF(AP$1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P$1+INT(-SUMIFS(структура!$AC:$AC,структура!$W:$W,$I345))+1)+(INT(-SUMIFS(структура!$AC:$AC,структура!$W:$W,$I345))+1+SUMIFS(структура!$AC:$AC,структура!$W:$W,$I345))*SUMIFS(структура!$AB:$AB,структура!$W:$W,$I345)*SUMIFS(343:343,$1:$1,AP$1+INT(-SUMIFS(структура!$AC:$AC,структура!$W:$W,$I345))))</f>
        <v>0</v>
      </c>
      <c r="AQ345" s="226">
        <f>IF(AQ$7="",0,IF(AQ$1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Q$1+INT(-SUMIFS(структура!$AC:$AC,структура!$W:$W,$I345))+1)+(INT(-SUMIFS(структура!$AC:$AC,структура!$W:$W,$I345))+1+SUMIFS(структура!$AC:$AC,структура!$W:$W,$I345))*SUMIFS(структура!$AB:$AB,структура!$W:$W,$I345)*SUMIFS(343:343,$1:$1,AQ$1+INT(-SUMIFS(структура!$AC:$AC,структура!$W:$W,$I345))))</f>
        <v>0</v>
      </c>
      <c r="AR345" s="226">
        <f>IF(AR$7="",0,IF(AR$1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R$1+INT(-SUMIFS(структура!$AC:$AC,структура!$W:$W,$I345))+1)+(INT(-SUMIFS(структура!$AC:$AC,структура!$W:$W,$I345))+1+SUMIFS(структура!$AC:$AC,структура!$W:$W,$I345))*SUMIFS(структура!$AB:$AB,структура!$W:$W,$I345)*SUMIFS(343:343,$1:$1,AR$1+INT(-SUMIFS(структура!$AC:$AC,структура!$W:$W,$I345))))</f>
        <v>0</v>
      </c>
      <c r="AS345" s="226">
        <f>IF(AS$7="",0,IF(AS$1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S$1+INT(-SUMIFS(структура!$AC:$AC,структура!$W:$W,$I345))+1)+(INT(-SUMIFS(структура!$AC:$AC,структура!$W:$W,$I345))+1+SUMIFS(структура!$AC:$AC,структура!$W:$W,$I345))*SUMIFS(структура!$AB:$AB,структура!$W:$W,$I345)*SUMIFS(343:343,$1:$1,AS$1+INT(-SUMIFS(структура!$AC:$AC,структура!$W:$W,$I345))))</f>
        <v>0</v>
      </c>
      <c r="AT345" s="226">
        <f>IF(AT$7="",0,IF(AT$1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T$1+INT(-SUMIFS(структура!$AC:$AC,структура!$W:$W,$I345))+1)+(INT(-SUMIFS(структура!$AC:$AC,структура!$W:$W,$I345))+1+SUMIFS(структура!$AC:$AC,структура!$W:$W,$I345))*SUMIFS(структура!$AB:$AB,структура!$W:$W,$I345)*SUMIFS(343:343,$1:$1,AT$1+INT(-SUMIFS(структура!$AC:$AC,структура!$W:$W,$I345))))</f>
        <v>0</v>
      </c>
      <c r="AU345" s="226">
        <f>IF(AU$7="",0,IF(AU$1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U$1+INT(-SUMIFS(структура!$AC:$AC,структура!$W:$W,$I345))+1)+(INT(-SUMIFS(структура!$AC:$AC,структура!$W:$W,$I345))+1+SUMIFS(структура!$AC:$AC,структура!$W:$W,$I345))*SUMIFS(структура!$AB:$AB,структура!$W:$W,$I345)*SUMIFS(343:343,$1:$1,AU$1+INT(-SUMIFS(структура!$AC:$AC,структура!$W:$W,$I345))))</f>
        <v>0</v>
      </c>
      <c r="AV345" s="94"/>
      <c r="AW345" s="89"/>
    </row>
    <row r="346" spans="1:49" ht="3.9" customHeight="1" x14ac:dyDescent="0.25">
      <c r="A346" s="3"/>
      <c r="B346" s="3"/>
      <c r="C346" s="3"/>
      <c r="D346" s="3"/>
      <c r="E346" s="179" t="str">
        <f>E271</f>
        <v>Объект-3</v>
      </c>
      <c r="F346" s="3"/>
      <c r="G346" s="178" t="str">
        <f>G271</f>
        <v>Заказчик-3</v>
      </c>
      <c r="H346" s="3"/>
      <c r="I346" s="195" t="str">
        <f>I334</f>
        <v>Рабочие</v>
      </c>
      <c r="J346" s="3"/>
      <c r="K346" s="178"/>
      <c r="L346" s="3"/>
      <c r="M346" s="8"/>
      <c r="N346" s="258"/>
      <c r="O346" s="3"/>
      <c r="P346" s="191"/>
      <c r="Q346" s="3"/>
      <c r="R346" s="8"/>
      <c r="S346" s="3"/>
      <c r="T346" s="8"/>
      <c r="U346" s="3"/>
      <c r="V346" s="3"/>
      <c r="W346" s="49"/>
      <c r="X346" s="192"/>
      <c r="Y346" s="192"/>
      <c r="Z346" s="192"/>
      <c r="AA346" s="192"/>
      <c r="AB346" s="192"/>
      <c r="AC346" s="192"/>
      <c r="AD346" s="192"/>
      <c r="AE346" s="192"/>
      <c r="AF346" s="192"/>
      <c r="AG346" s="192"/>
      <c r="AH346" s="192"/>
      <c r="AI346" s="192"/>
      <c r="AJ346" s="192"/>
      <c r="AK346" s="192"/>
      <c r="AL346" s="192"/>
      <c r="AM346" s="192"/>
      <c r="AN346" s="192"/>
      <c r="AO346" s="192"/>
      <c r="AP346" s="192"/>
      <c r="AQ346" s="192"/>
      <c r="AR346" s="192"/>
      <c r="AS346" s="192"/>
      <c r="AT346" s="192"/>
      <c r="AU346" s="192"/>
      <c r="AV346" s="41"/>
      <c r="AW346" s="3"/>
    </row>
    <row r="347" spans="1:49" s="95" customFormat="1" x14ac:dyDescent="0.25">
      <c r="A347" s="89"/>
      <c r="B347" s="89"/>
      <c r="C347" s="89"/>
      <c r="D347" s="89"/>
      <c r="E347" s="179" t="str">
        <f>E271</f>
        <v>Объект-3</v>
      </c>
      <c r="F347" s="89"/>
      <c r="G347" s="178" t="str">
        <f>G271</f>
        <v>Заказчик-3</v>
      </c>
      <c r="H347" s="89"/>
      <c r="I347" s="195" t="str">
        <f>I334</f>
        <v>Рабочие</v>
      </c>
      <c r="J347" s="4"/>
      <c r="K347" s="181"/>
      <c r="L347" s="4"/>
      <c r="M347" s="184" t="str">
        <f>KPI!$E$125</f>
        <v>ставка начисления соц/сборов</v>
      </c>
      <c r="N347" s="258"/>
      <c r="O347" s="22" t="s">
        <v>1</v>
      </c>
      <c r="P347" s="97"/>
      <c r="Q347" s="89"/>
      <c r="R347" s="187"/>
      <c r="S347" s="89"/>
      <c r="T347" s="187"/>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94"/>
      <c r="AW347" s="89"/>
    </row>
    <row r="348" spans="1:49" s="5" customFormat="1" x14ac:dyDescent="0.25">
      <c r="A348" s="4"/>
      <c r="B348" s="4"/>
      <c r="C348" s="4"/>
      <c r="D348" s="4"/>
      <c r="E348" s="197" t="str">
        <f>E271</f>
        <v>Объект-3</v>
      </c>
      <c r="F348" s="4"/>
      <c r="G348" s="198" t="str">
        <f>G271</f>
        <v>Заказчик-3</v>
      </c>
      <c r="H348" s="4"/>
      <c r="I348" s="195" t="str">
        <f>I334</f>
        <v>Рабочие</v>
      </c>
      <c r="J348" s="4"/>
      <c r="K348" s="198"/>
      <c r="L348" s="4"/>
      <c r="M348" s="205" t="str">
        <f>KPI!$E$153</f>
        <v>соцсборы</v>
      </c>
      <c r="N348" s="258" t="str">
        <f>структура!$AL$29</f>
        <v>с/с</v>
      </c>
      <c r="O348" s="4"/>
      <c r="P348" s="232" t="str">
        <f>IF(M348="","",INDEX(KPI!$H:$H,SUMIFS(KPI!$C:$C,KPI!$E:$E,M348)))</f>
        <v>тыс.руб.</v>
      </c>
      <c r="Q348" s="4"/>
      <c r="R348" s="188">
        <f>SUMIFS($W348:$AV348,$W$2:$AV$2,R$2)</f>
        <v>0</v>
      </c>
      <c r="S348" s="4"/>
      <c r="T348" s="188">
        <f>SUMIFS($W348:$AV348,$W$2:$AV$2,T$2)</f>
        <v>0</v>
      </c>
      <c r="U348" s="4"/>
      <c r="V348" s="4"/>
      <c r="W348" s="49"/>
      <c r="X348" s="207">
        <f>$P$89*X341</f>
        <v>0</v>
      </c>
      <c r="Y348" s="207">
        <f t="shared" ref="Y348:AU348" si="403">$P$89*Y341</f>
        <v>0</v>
      </c>
      <c r="Z348" s="207">
        <f t="shared" si="403"/>
        <v>0</v>
      </c>
      <c r="AA348" s="207">
        <f t="shared" si="403"/>
        <v>0</v>
      </c>
      <c r="AB348" s="207">
        <f t="shared" si="403"/>
        <v>0</v>
      </c>
      <c r="AC348" s="207">
        <f t="shared" si="403"/>
        <v>0</v>
      </c>
      <c r="AD348" s="207">
        <f t="shared" si="403"/>
        <v>0</v>
      </c>
      <c r="AE348" s="207">
        <f t="shared" si="403"/>
        <v>0</v>
      </c>
      <c r="AF348" s="207">
        <f t="shared" si="403"/>
        <v>0</v>
      </c>
      <c r="AG348" s="207">
        <f t="shared" si="403"/>
        <v>0</v>
      </c>
      <c r="AH348" s="207">
        <f t="shared" si="403"/>
        <v>0</v>
      </c>
      <c r="AI348" s="207">
        <f t="shared" si="403"/>
        <v>0</v>
      </c>
      <c r="AJ348" s="207">
        <f t="shared" si="403"/>
        <v>0</v>
      </c>
      <c r="AK348" s="207">
        <f t="shared" si="403"/>
        <v>0</v>
      </c>
      <c r="AL348" s="207">
        <f t="shared" si="403"/>
        <v>0</v>
      </c>
      <c r="AM348" s="207">
        <f t="shared" si="403"/>
        <v>0</v>
      </c>
      <c r="AN348" s="207">
        <f t="shared" si="403"/>
        <v>0</v>
      </c>
      <c r="AO348" s="207">
        <f t="shared" si="403"/>
        <v>0</v>
      </c>
      <c r="AP348" s="207">
        <f t="shared" si="403"/>
        <v>0</v>
      </c>
      <c r="AQ348" s="207">
        <f t="shared" si="403"/>
        <v>0</v>
      </c>
      <c r="AR348" s="207">
        <f t="shared" si="403"/>
        <v>0</v>
      </c>
      <c r="AS348" s="207">
        <f t="shared" si="403"/>
        <v>0</v>
      </c>
      <c r="AT348" s="207">
        <f t="shared" si="403"/>
        <v>0</v>
      </c>
      <c r="AU348" s="207">
        <f t="shared" si="403"/>
        <v>0</v>
      </c>
      <c r="AV348" s="43"/>
      <c r="AW348" s="4"/>
    </row>
    <row r="349" spans="1:49" s="95" customFormat="1" x14ac:dyDescent="0.25">
      <c r="A349" s="89"/>
      <c r="B349" s="89"/>
      <c r="C349" s="89"/>
      <c r="D349" s="89"/>
      <c r="E349" s="179" t="str">
        <f>E271</f>
        <v>Объект-3</v>
      </c>
      <c r="F349" s="89"/>
      <c r="G349" s="178" t="str">
        <f>G271</f>
        <v>Заказчик-3</v>
      </c>
      <c r="H349" s="89"/>
      <c r="I349" s="195" t="str">
        <f>I334</f>
        <v>Рабочие</v>
      </c>
      <c r="J349" s="4"/>
      <c r="K349" s="181"/>
      <c r="L349" s="4"/>
      <c r="M349" s="202" t="str">
        <f>KPI!$E$35</f>
        <v>оборачив-ть работ в себестоимости</v>
      </c>
      <c r="N349" s="259"/>
      <c r="O349" s="22"/>
      <c r="P349" s="233">
        <f>SUMIFS(P334:P346,$M334:$M346,$M349)</f>
        <v>0</v>
      </c>
      <c r="Q349" s="203"/>
      <c r="R349" s="204" t="str">
        <f>IF(M349="","",INDEX(KPI!$H:$H,SUMIFS(KPI!$C:$C,KPI!$E:$E,M349)))</f>
        <v>мес</v>
      </c>
      <c r="S349" s="203"/>
      <c r="T349" s="204"/>
      <c r="U349" s="203"/>
      <c r="V349" s="203"/>
      <c r="W349" s="116"/>
      <c r="X349" s="201"/>
      <c r="Y349" s="201"/>
      <c r="Z349" s="201"/>
      <c r="AA349" s="201"/>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94"/>
      <c r="AW349" s="89"/>
    </row>
    <row r="350" spans="1:49" s="5" customFormat="1" x14ac:dyDescent="0.25">
      <c r="A350" s="4"/>
      <c r="B350" s="4"/>
      <c r="C350" s="4"/>
      <c r="D350" s="4"/>
      <c r="E350" s="197" t="str">
        <f>E271</f>
        <v>Объект-3</v>
      </c>
      <c r="F350" s="4"/>
      <c r="G350" s="198" t="str">
        <f>G271</f>
        <v>Заказчик-3</v>
      </c>
      <c r="H350" s="4"/>
      <c r="I350" s="195" t="str">
        <f>I334</f>
        <v>Рабочие</v>
      </c>
      <c r="J350" s="4"/>
      <c r="K350" s="198"/>
      <c r="L350" s="4"/>
      <c r="M350" s="208" t="str">
        <f>KPI!$E$38</f>
        <v>начисление соц/сборов по собств. строителям</v>
      </c>
      <c r="N350" s="259"/>
      <c r="O350" s="209"/>
      <c r="P350" s="210" t="str">
        <f>IF(M350="","",INDEX(KPI!$H:$H,SUMIFS(KPI!$C:$C,KPI!$E:$E,M350)))</f>
        <v>тыс.руб.</v>
      </c>
      <c r="Q350" s="209"/>
      <c r="R350" s="123">
        <f>SUMIFS($W350:$AV350,$W$2:$AV$2,R$2)</f>
        <v>0</v>
      </c>
      <c r="S350" s="209"/>
      <c r="T350" s="123">
        <f>SUMIFS($W350:$AV350,$W$2:$AV$2,T$2)</f>
        <v>0</v>
      </c>
      <c r="U350" s="209"/>
      <c r="V350" s="209"/>
      <c r="W350" s="49"/>
      <c r="X350" s="207">
        <f t="shared" ref="X350:AU350" si="404">IF(X$7="",0,IF(X$1=1,SUMIFS(348:348,$1:$1,"&gt;="&amp;1,$1:$1,"&lt;="&amp;INT($P349))+($P349-INT($P349))*SUMIFS(348:348,$1:$1,INT($P349)+1),0)+($P349-INT($P349))*SUMIFS(348:348,$1:$1,X$1+INT($P349)+1)+(INT($P349)+1-$P349)*SUMIFS(348:348,$1:$1,X$1+INT($P349)))</f>
        <v>0</v>
      </c>
      <c r="Y350" s="207">
        <f t="shared" si="404"/>
        <v>0</v>
      </c>
      <c r="Z350" s="207">
        <f t="shared" si="404"/>
        <v>0</v>
      </c>
      <c r="AA350" s="207">
        <f t="shared" si="404"/>
        <v>0</v>
      </c>
      <c r="AB350" s="207">
        <f t="shared" si="404"/>
        <v>0</v>
      </c>
      <c r="AC350" s="207">
        <f t="shared" si="404"/>
        <v>0</v>
      </c>
      <c r="AD350" s="207">
        <f t="shared" si="404"/>
        <v>0</v>
      </c>
      <c r="AE350" s="207">
        <f t="shared" si="404"/>
        <v>0</v>
      </c>
      <c r="AF350" s="207">
        <f t="shared" si="404"/>
        <v>0</v>
      </c>
      <c r="AG350" s="207">
        <f t="shared" si="404"/>
        <v>0</v>
      </c>
      <c r="AH350" s="207">
        <f t="shared" si="404"/>
        <v>0</v>
      </c>
      <c r="AI350" s="207">
        <f t="shared" si="404"/>
        <v>0</v>
      </c>
      <c r="AJ350" s="207">
        <f t="shared" si="404"/>
        <v>0</v>
      </c>
      <c r="AK350" s="207">
        <f t="shared" si="404"/>
        <v>0</v>
      </c>
      <c r="AL350" s="207">
        <f t="shared" si="404"/>
        <v>0</v>
      </c>
      <c r="AM350" s="207">
        <f t="shared" si="404"/>
        <v>0</v>
      </c>
      <c r="AN350" s="207">
        <f t="shared" si="404"/>
        <v>0</v>
      </c>
      <c r="AO350" s="207">
        <f t="shared" si="404"/>
        <v>0</v>
      </c>
      <c r="AP350" s="207">
        <f t="shared" si="404"/>
        <v>0</v>
      </c>
      <c r="AQ350" s="207">
        <f t="shared" si="404"/>
        <v>0</v>
      </c>
      <c r="AR350" s="207">
        <f t="shared" si="404"/>
        <v>0</v>
      </c>
      <c r="AS350" s="207">
        <f t="shared" si="404"/>
        <v>0</v>
      </c>
      <c r="AT350" s="207">
        <f t="shared" si="404"/>
        <v>0</v>
      </c>
      <c r="AU350" s="207">
        <f t="shared" si="404"/>
        <v>0</v>
      </c>
      <c r="AV350" s="43"/>
      <c r="AW350" s="4"/>
    </row>
    <row r="351" spans="1:49" s="95" customFormat="1" x14ac:dyDescent="0.25">
      <c r="A351" s="89"/>
      <c r="B351" s="89"/>
      <c r="C351" s="89"/>
      <c r="D351" s="89"/>
      <c r="E351" s="194" t="str">
        <f>E271</f>
        <v>Объект-3</v>
      </c>
      <c r="F351" s="89"/>
      <c r="G351" s="195" t="str">
        <f>G271</f>
        <v>Заказчик-3</v>
      </c>
      <c r="H351" s="89"/>
      <c r="I351" s="195" t="str">
        <f>I334</f>
        <v>Рабочие</v>
      </c>
      <c r="J351" s="89"/>
      <c r="K351" s="195"/>
      <c r="L351" s="89"/>
      <c r="M351" s="185" t="str">
        <f>KPI!$E$74</f>
        <v>отток ДС в соцфонды</v>
      </c>
      <c r="N351" s="259"/>
      <c r="O351" s="203"/>
      <c r="P351" s="190" t="str">
        <f>IF(M351="","",INDEX(KPI!$H:$H,SUMIFS(KPI!$C:$C,KPI!$E:$E,M351)))</f>
        <v>тыс.руб.</v>
      </c>
      <c r="Q351" s="203"/>
      <c r="R351" s="224">
        <f>SUMIFS($W351:$AV351,$W$2:$AV$2,R$2)</f>
        <v>0</v>
      </c>
      <c r="S351" s="203"/>
      <c r="T351" s="224">
        <f>SUMIFS($W351:$AV351,$W$2:$AV$2,T$2)</f>
        <v>0</v>
      </c>
      <c r="U351" s="203"/>
      <c r="V351" s="203"/>
      <c r="W351" s="116"/>
      <c r="X351" s="226">
        <f>IF(X$7="",0,IF(X$1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X$1+INT(-SUMIFS(структура!$AC:$AC,структура!$W:$W,$I351))+1)+(INT(-SUMIFS(структура!$AC:$AC,структура!$W:$W,$I351))+1+SUMIFS(структура!$AC:$AC,структура!$W:$W,$I351))*SUMIFS(350:350,$1:$1,X$1+INT(-SUMIFS(структура!$AC:$AC,структура!$W:$W,$I351))))</f>
        <v>0</v>
      </c>
      <c r="Y351" s="226">
        <f>IF(Y$7="",0,IF(Y$1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Y$1+INT(-SUMIFS(структура!$AC:$AC,структура!$W:$W,$I351))+1)+(INT(-SUMIFS(структура!$AC:$AC,структура!$W:$W,$I351))+1+SUMIFS(структура!$AC:$AC,структура!$W:$W,$I351))*SUMIFS(350:350,$1:$1,Y$1+INT(-SUMIFS(структура!$AC:$AC,структура!$W:$W,$I351))))</f>
        <v>0</v>
      </c>
      <c r="Z351" s="226">
        <f>IF(Z$7="",0,IF(Z$1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Z$1+INT(-SUMIFS(структура!$AC:$AC,структура!$W:$W,$I351))+1)+(INT(-SUMIFS(структура!$AC:$AC,структура!$W:$W,$I351))+1+SUMIFS(структура!$AC:$AC,структура!$W:$W,$I351))*SUMIFS(350:350,$1:$1,Z$1+INT(-SUMIFS(структура!$AC:$AC,структура!$W:$W,$I351))))</f>
        <v>0</v>
      </c>
      <c r="AA351" s="226">
        <f>IF(AA$7="",0,IF(AA$1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A$1+INT(-SUMIFS(структура!$AC:$AC,структура!$W:$W,$I351))+1)+(INT(-SUMIFS(структура!$AC:$AC,структура!$W:$W,$I351))+1+SUMIFS(структура!$AC:$AC,структура!$W:$W,$I351))*SUMIFS(350:350,$1:$1,AA$1+INT(-SUMIFS(структура!$AC:$AC,структура!$W:$W,$I351))))</f>
        <v>0</v>
      </c>
      <c r="AB351" s="226">
        <f>IF(AB$7="",0,IF(AB$1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B$1+INT(-SUMIFS(структура!$AC:$AC,структура!$W:$W,$I351))+1)+(INT(-SUMIFS(структура!$AC:$AC,структура!$W:$W,$I351))+1+SUMIFS(структура!$AC:$AC,структура!$W:$W,$I351))*SUMIFS(350:350,$1:$1,AB$1+INT(-SUMIFS(структура!$AC:$AC,структура!$W:$W,$I351))))</f>
        <v>0</v>
      </c>
      <c r="AC351" s="226">
        <f>IF(AC$7="",0,IF(AC$1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C$1+INT(-SUMIFS(структура!$AC:$AC,структура!$W:$W,$I351))+1)+(INT(-SUMIFS(структура!$AC:$AC,структура!$W:$W,$I351))+1+SUMIFS(структура!$AC:$AC,структура!$W:$W,$I351))*SUMIFS(350:350,$1:$1,AC$1+INT(-SUMIFS(структура!$AC:$AC,структура!$W:$W,$I351))))</f>
        <v>0</v>
      </c>
      <c r="AD351" s="226">
        <f>IF(AD$7="",0,IF(AD$1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D$1+INT(-SUMIFS(структура!$AC:$AC,структура!$W:$W,$I351))+1)+(INT(-SUMIFS(структура!$AC:$AC,структура!$W:$W,$I351))+1+SUMIFS(структура!$AC:$AC,структура!$W:$W,$I351))*SUMIFS(350:350,$1:$1,AD$1+INT(-SUMIFS(структура!$AC:$AC,структура!$W:$W,$I351))))</f>
        <v>0</v>
      </c>
      <c r="AE351" s="226">
        <f>IF(AE$7="",0,IF(AE$1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E$1+INT(-SUMIFS(структура!$AC:$AC,структура!$W:$W,$I351))+1)+(INT(-SUMIFS(структура!$AC:$AC,структура!$W:$W,$I351))+1+SUMIFS(структура!$AC:$AC,структура!$W:$W,$I351))*SUMIFS(350:350,$1:$1,AE$1+INT(-SUMIFS(структура!$AC:$AC,структура!$W:$W,$I351))))</f>
        <v>0</v>
      </c>
      <c r="AF351" s="226">
        <f>IF(AF$7="",0,IF(AF$1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F$1+INT(-SUMIFS(структура!$AC:$AC,структура!$W:$W,$I351))+1)+(INT(-SUMIFS(структура!$AC:$AC,структура!$W:$W,$I351))+1+SUMIFS(структура!$AC:$AC,структура!$W:$W,$I351))*SUMIFS(350:350,$1:$1,AF$1+INT(-SUMIFS(структура!$AC:$AC,структура!$W:$W,$I351))))</f>
        <v>0</v>
      </c>
      <c r="AG351" s="226">
        <f>IF(AG$7="",0,IF(AG$1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G$1+INT(-SUMIFS(структура!$AC:$AC,структура!$W:$W,$I351))+1)+(INT(-SUMIFS(структура!$AC:$AC,структура!$W:$W,$I351))+1+SUMIFS(структура!$AC:$AC,структура!$W:$W,$I351))*SUMIFS(350:350,$1:$1,AG$1+INT(-SUMIFS(структура!$AC:$AC,структура!$W:$W,$I351))))</f>
        <v>0</v>
      </c>
      <c r="AH351" s="226">
        <f>IF(AH$7="",0,IF(AH$1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H$1+INT(-SUMIFS(структура!$AC:$AC,структура!$W:$W,$I351))+1)+(INT(-SUMIFS(структура!$AC:$AC,структура!$W:$W,$I351))+1+SUMIFS(структура!$AC:$AC,структура!$W:$W,$I351))*SUMIFS(350:350,$1:$1,AH$1+INT(-SUMIFS(структура!$AC:$AC,структура!$W:$W,$I351))))</f>
        <v>0</v>
      </c>
      <c r="AI351" s="226">
        <f>IF(AI$7="",0,IF(AI$1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I$1+INT(-SUMIFS(структура!$AC:$AC,структура!$W:$W,$I351))+1)+(INT(-SUMIFS(структура!$AC:$AC,структура!$W:$W,$I351))+1+SUMIFS(структура!$AC:$AC,структура!$W:$W,$I351))*SUMIFS(350:350,$1:$1,AI$1+INT(-SUMIFS(структура!$AC:$AC,структура!$W:$W,$I351))))</f>
        <v>0</v>
      </c>
      <c r="AJ351" s="226">
        <f>IF(AJ$7="",0,IF(AJ$1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J$1+INT(-SUMIFS(структура!$AC:$AC,структура!$W:$W,$I351))+1)+(INT(-SUMIFS(структура!$AC:$AC,структура!$W:$W,$I351))+1+SUMIFS(структура!$AC:$AC,структура!$W:$W,$I351))*SUMIFS(350:350,$1:$1,AJ$1+INT(-SUMIFS(структура!$AC:$AC,структура!$W:$W,$I351))))</f>
        <v>0</v>
      </c>
      <c r="AK351" s="226">
        <f>IF(AK$7="",0,IF(AK$1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K$1+INT(-SUMIFS(структура!$AC:$AC,структура!$W:$W,$I351))+1)+(INT(-SUMIFS(структура!$AC:$AC,структура!$W:$W,$I351))+1+SUMIFS(структура!$AC:$AC,структура!$W:$W,$I351))*SUMIFS(350:350,$1:$1,AK$1+INT(-SUMIFS(структура!$AC:$AC,структура!$W:$W,$I351))))</f>
        <v>0</v>
      </c>
      <c r="AL351" s="226">
        <f>IF(AL$7="",0,IF(AL$1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L$1+INT(-SUMIFS(структура!$AC:$AC,структура!$W:$W,$I351))+1)+(INT(-SUMIFS(структура!$AC:$AC,структура!$W:$W,$I351))+1+SUMIFS(структура!$AC:$AC,структура!$W:$W,$I351))*SUMIFS(350:350,$1:$1,AL$1+INT(-SUMIFS(структура!$AC:$AC,структура!$W:$W,$I351))))</f>
        <v>0</v>
      </c>
      <c r="AM351" s="226">
        <f>IF(AM$7="",0,IF(AM$1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M$1+INT(-SUMIFS(структура!$AC:$AC,структура!$W:$W,$I351))+1)+(INT(-SUMIFS(структура!$AC:$AC,структура!$W:$W,$I351))+1+SUMIFS(структура!$AC:$AC,структура!$W:$W,$I351))*SUMIFS(350:350,$1:$1,AM$1+INT(-SUMIFS(структура!$AC:$AC,структура!$W:$W,$I351))))</f>
        <v>0</v>
      </c>
      <c r="AN351" s="226">
        <f>IF(AN$7="",0,IF(AN$1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N$1+INT(-SUMIFS(структура!$AC:$AC,структура!$W:$W,$I351))+1)+(INT(-SUMIFS(структура!$AC:$AC,структура!$W:$W,$I351))+1+SUMIFS(структура!$AC:$AC,структура!$W:$W,$I351))*SUMIFS(350:350,$1:$1,AN$1+INT(-SUMIFS(структура!$AC:$AC,структура!$W:$W,$I351))))</f>
        <v>0</v>
      </c>
      <c r="AO351" s="226">
        <f>IF(AO$7="",0,IF(AO$1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O$1+INT(-SUMIFS(структура!$AC:$AC,структура!$W:$W,$I351))+1)+(INT(-SUMIFS(структура!$AC:$AC,структура!$W:$W,$I351))+1+SUMIFS(структура!$AC:$AC,структура!$W:$W,$I351))*SUMIFS(350:350,$1:$1,AO$1+INT(-SUMIFS(структура!$AC:$AC,структура!$W:$W,$I351))))</f>
        <v>0</v>
      </c>
      <c r="AP351" s="226">
        <f>IF(AP$7="",0,IF(AP$1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P$1+INT(-SUMIFS(структура!$AC:$AC,структура!$W:$W,$I351))+1)+(INT(-SUMIFS(структура!$AC:$AC,структура!$W:$W,$I351))+1+SUMIFS(структура!$AC:$AC,структура!$W:$W,$I351))*SUMIFS(350:350,$1:$1,AP$1+INT(-SUMIFS(структура!$AC:$AC,структура!$W:$W,$I351))))</f>
        <v>0</v>
      </c>
      <c r="AQ351" s="226">
        <f>IF(AQ$7="",0,IF(AQ$1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Q$1+INT(-SUMIFS(структура!$AC:$AC,структура!$W:$W,$I351))+1)+(INT(-SUMIFS(структура!$AC:$AC,структура!$W:$W,$I351))+1+SUMIFS(структура!$AC:$AC,структура!$W:$W,$I351))*SUMIFS(350:350,$1:$1,AQ$1+INT(-SUMIFS(структура!$AC:$AC,структура!$W:$W,$I351))))</f>
        <v>0</v>
      </c>
      <c r="AR351" s="226">
        <f>IF(AR$7="",0,IF(AR$1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R$1+INT(-SUMIFS(структура!$AC:$AC,структура!$W:$W,$I351))+1)+(INT(-SUMIFS(структура!$AC:$AC,структура!$W:$W,$I351))+1+SUMIFS(структура!$AC:$AC,структура!$W:$W,$I351))*SUMIFS(350:350,$1:$1,AR$1+INT(-SUMIFS(структура!$AC:$AC,структура!$W:$W,$I351))))</f>
        <v>0</v>
      </c>
      <c r="AS351" s="226">
        <f>IF(AS$7="",0,IF(AS$1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S$1+INT(-SUMIFS(структура!$AC:$AC,структура!$W:$W,$I351))+1)+(INT(-SUMIFS(структура!$AC:$AC,структура!$W:$W,$I351))+1+SUMIFS(структура!$AC:$AC,структура!$W:$W,$I351))*SUMIFS(350:350,$1:$1,AS$1+INT(-SUMIFS(структура!$AC:$AC,структура!$W:$W,$I351))))</f>
        <v>0</v>
      </c>
      <c r="AT351" s="226">
        <f>IF(AT$7="",0,IF(AT$1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T$1+INT(-SUMIFS(структура!$AC:$AC,структура!$W:$W,$I351))+1)+(INT(-SUMIFS(структура!$AC:$AC,структура!$W:$W,$I351))+1+SUMIFS(структура!$AC:$AC,структура!$W:$W,$I351))*SUMIFS(350:350,$1:$1,AT$1+INT(-SUMIFS(структура!$AC:$AC,структура!$W:$W,$I351))))</f>
        <v>0</v>
      </c>
      <c r="AU351" s="226">
        <f>IF(AU$7="",0,IF(AU$1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U$1+INT(-SUMIFS(структура!$AC:$AC,структура!$W:$W,$I351))+1)+(INT(-SUMIFS(структура!$AC:$AC,структура!$W:$W,$I351))+1+SUMIFS(структура!$AC:$AC,структура!$W:$W,$I351))*SUMIFS(350:350,$1:$1,AU$1+INT(-SUMIFS(структура!$AC:$AC,структура!$W:$W,$I351))))</f>
        <v>0</v>
      </c>
      <c r="AV351" s="94"/>
      <c r="AW351" s="89"/>
    </row>
    <row r="352" spans="1:49" ht="3.9" customHeight="1" x14ac:dyDescent="0.25">
      <c r="A352" s="3"/>
      <c r="B352" s="3"/>
      <c r="C352" s="3"/>
      <c r="D352" s="3"/>
      <c r="E352" s="179" t="str">
        <f>E271</f>
        <v>Объект-3</v>
      </c>
      <c r="F352" s="3"/>
      <c r="G352" s="178" t="str">
        <f>G271</f>
        <v>Заказчик-3</v>
      </c>
      <c r="H352" s="3"/>
      <c r="I352" s="195" t="str">
        <f>I334</f>
        <v>Рабочие</v>
      </c>
      <c r="J352" s="3"/>
      <c r="K352" s="178"/>
      <c r="L352" s="3"/>
      <c r="M352" s="8"/>
      <c r="N352" s="258"/>
      <c r="O352" s="3"/>
      <c r="P352" s="191"/>
      <c r="Q352" s="3"/>
      <c r="R352" s="8"/>
      <c r="S352" s="3"/>
      <c r="T352" s="8"/>
      <c r="U352" s="3"/>
      <c r="V352" s="3"/>
      <c r="W352" s="49"/>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41"/>
      <c r="AW352" s="3"/>
    </row>
    <row r="353" spans="1:49" s="95" customFormat="1" x14ac:dyDescent="0.25">
      <c r="A353" s="89"/>
      <c r="B353" s="89"/>
      <c r="C353" s="89"/>
      <c r="D353" s="89"/>
      <c r="E353" s="179" t="str">
        <f>E271</f>
        <v>Объект-3</v>
      </c>
      <c r="F353" s="89"/>
      <c r="G353" s="178" t="str">
        <f>G271</f>
        <v>Заказчик-3</v>
      </c>
      <c r="H353" s="89"/>
      <c r="I353" s="173" t="s">
        <v>292</v>
      </c>
      <c r="J353" s="20" t="s">
        <v>5</v>
      </c>
      <c r="K353" s="173" t="s">
        <v>482</v>
      </c>
      <c r="L353" s="20" t="s">
        <v>5</v>
      </c>
      <c r="M353" s="183" t="str">
        <f>KPI!$E$208</f>
        <v>количество оборудования</v>
      </c>
      <c r="N353" s="258"/>
      <c r="O353" s="119" t="s">
        <v>1</v>
      </c>
      <c r="P353" s="182" t="s">
        <v>10</v>
      </c>
      <c r="Q353" s="89"/>
      <c r="R353" s="186">
        <f>SUMIFS($W353:$AV353,$W$2:$AV$2,R$2)</f>
        <v>0</v>
      </c>
      <c r="S353" s="89"/>
      <c r="T353" s="186">
        <f>SUMIFS($W353:$AV353,$W$2:$AV$2,T$2)</f>
        <v>0</v>
      </c>
      <c r="U353" s="89"/>
      <c r="V353" s="89"/>
      <c r="W353" s="119" t="s">
        <v>1</v>
      </c>
      <c r="X353" s="182"/>
      <c r="Y353" s="182"/>
      <c r="Z353" s="182"/>
      <c r="AA353" s="182"/>
      <c r="AB353" s="182"/>
      <c r="AC353" s="182"/>
      <c r="AD353" s="182"/>
      <c r="AE353" s="182"/>
      <c r="AF353" s="182"/>
      <c r="AG353" s="182"/>
      <c r="AH353" s="182"/>
      <c r="AI353" s="182"/>
      <c r="AJ353" s="182"/>
      <c r="AK353" s="182"/>
      <c r="AL353" s="182"/>
      <c r="AM353" s="182"/>
      <c r="AN353" s="182"/>
      <c r="AO353" s="182"/>
      <c r="AP353" s="182"/>
      <c r="AQ353" s="182"/>
      <c r="AR353" s="182"/>
      <c r="AS353" s="182"/>
      <c r="AT353" s="182"/>
      <c r="AU353" s="182"/>
      <c r="AV353" s="94"/>
      <c r="AW353" s="89"/>
    </row>
    <row r="354" spans="1:49" s="95" customFormat="1" x14ac:dyDescent="0.25">
      <c r="A354" s="89"/>
      <c r="B354" s="89"/>
      <c r="C354" s="89"/>
      <c r="D354" s="89"/>
      <c r="E354" s="179" t="str">
        <f>E271</f>
        <v>Объект-3</v>
      </c>
      <c r="F354" s="89"/>
      <c r="G354" s="178" t="str">
        <f>G271</f>
        <v>Заказчик-3</v>
      </c>
      <c r="H354" s="89"/>
      <c r="I354" s="181" t="str">
        <f>I353</f>
        <v>Поставщик-4</v>
      </c>
      <c r="J354" s="4"/>
      <c r="K354" s="181" t="str">
        <f>K353</f>
        <v>Поставщик-4-Оборуд-2</v>
      </c>
      <c r="L354" s="4"/>
      <c r="M354" s="184" t="str">
        <f>KPI!$E$209</f>
        <v>стоимость оборудования за единицу измерения</v>
      </c>
      <c r="N354" s="258"/>
      <c r="O354" s="89"/>
      <c r="P354" s="189" t="str">
        <f>IF(M354="","",INDEX(KPI!$H:$H,SUMIFS(KPI!$C:$C,KPI!$E:$E,M354)))</f>
        <v>руб.</v>
      </c>
      <c r="Q354" s="89"/>
      <c r="R354" s="187">
        <f>IF(R353=0,0,R355*1000/R353)</f>
        <v>0</v>
      </c>
      <c r="S354" s="89"/>
      <c r="T354" s="187">
        <f>IF(T353=0,0,T355*1000/T353)</f>
        <v>0</v>
      </c>
      <c r="U354" s="89"/>
      <c r="V354" s="89"/>
      <c r="W354" s="119" t="s">
        <v>1</v>
      </c>
      <c r="X354" s="182"/>
      <c r="Y354" s="182"/>
      <c r="Z354" s="182"/>
      <c r="AA354" s="182"/>
      <c r="AB354" s="182"/>
      <c r="AC354" s="182"/>
      <c r="AD354" s="182"/>
      <c r="AE354" s="182"/>
      <c r="AF354" s="182"/>
      <c r="AG354" s="182"/>
      <c r="AH354" s="182"/>
      <c r="AI354" s="182"/>
      <c r="AJ354" s="182"/>
      <c r="AK354" s="182"/>
      <c r="AL354" s="182"/>
      <c r="AM354" s="182"/>
      <c r="AN354" s="182"/>
      <c r="AO354" s="182"/>
      <c r="AP354" s="182"/>
      <c r="AQ354" s="182"/>
      <c r="AR354" s="182"/>
      <c r="AS354" s="182"/>
      <c r="AT354" s="182"/>
      <c r="AU354" s="182"/>
      <c r="AV354" s="94"/>
      <c r="AW354" s="89"/>
    </row>
    <row r="355" spans="1:49" s="5" customFormat="1" x14ac:dyDescent="0.25">
      <c r="A355" s="4"/>
      <c r="B355" s="4"/>
      <c r="C355" s="4"/>
      <c r="D355" s="4"/>
      <c r="E355" s="197" t="str">
        <f>E271</f>
        <v>Объект-3</v>
      </c>
      <c r="F355" s="4"/>
      <c r="G355" s="198" t="str">
        <f>G271</f>
        <v>Заказчик-3</v>
      </c>
      <c r="H355" s="4"/>
      <c r="I355" s="198" t="str">
        <f>I353</f>
        <v>Поставщик-4</v>
      </c>
      <c r="J355" s="4"/>
      <c r="K355" s="198" t="str">
        <f>K353</f>
        <v>Поставщик-4-Оборуд-2</v>
      </c>
      <c r="L355" s="4"/>
      <c r="M355" s="205" t="str">
        <f>KPI!$E$154</f>
        <v>оборудование</v>
      </c>
      <c r="N355" s="258" t="str">
        <f>структура!$AL$29</f>
        <v>с/с</v>
      </c>
      <c r="O355" s="4"/>
      <c r="P355" s="211" t="str">
        <f>IF(M355="","",INDEX(KPI!$H:$H,SUMIFS(KPI!$C:$C,KPI!$E:$E,M355)))</f>
        <v>тыс.руб.</v>
      </c>
      <c r="Q355" s="4"/>
      <c r="R355" s="188">
        <f>SUMIFS($W355:$AV355,$W$2:$AV$2,R$2)</f>
        <v>0</v>
      </c>
      <c r="S355" s="4"/>
      <c r="T355" s="188">
        <f>SUMIFS($W355:$AV355,$W$2:$AV$2,T$2)</f>
        <v>0</v>
      </c>
      <c r="U355" s="4"/>
      <c r="V355" s="4"/>
      <c r="W355" s="49"/>
      <c r="X355" s="207">
        <f>X353*X354/1000</f>
        <v>0</v>
      </c>
      <c r="Y355" s="207">
        <f>Y353*Y354/1000</f>
        <v>0</v>
      </c>
      <c r="Z355" s="207">
        <f t="shared" ref="Z355:AU355" si="405">Z353*Z354/1000</f>
        <v>0</v>
      </c>
      <c r="AA355" s="207">
        <f t="shared" si="405"/>
        <v>0</v>
      </c>
      <c r="AB355" s="207">
        <f t="shared" si="405"/>
        <v>0</v>
      </c>
      <c r="AC355" s="207">
        <f t="shared" si="405"/>
        <v>0</v>
      </c>
      <c r="AD355" s="207">
        <f t="shared" si="405"/>
        <v>0</v>
      </c>
      <c r="AE355" s="207">
        <f t="shared" si="405"/>
        <v>0</v>
      </c>
      <c r="AF355" s="207">
        <f t="shared" si="405"/>
        <v>0</v>
      </c>
      <c r="AG355" s="207">
        <f t="shared" si="405"/>
        <v>0</v>
      </c>
      <c r="AH355" s="207">
        <f t="shared" si="405"/>
        <v>0</v>
      </c>
      <c r="AI355" s="207">
        <f t="shared" si="405"/>
        <v>0</v>
      </c>
      <c r="AJ355" s="207">
        <f t="shared" si="405"/>
        <v>0</v>
      </c>
      <c r="AK355" s="207">
        <f t="shared" si="405"/>
        <v>0</v>
      </c>
      <c r="AL355" s="207">
        <f t="shared" si="405"/>
        <v>0</v>
      </c>
      <c r="AM355" s="207">
        <f t="shared" si="405"/>
        <v>0</v>
      </c>
      <c r="AN355" s="207">
        <f t="shared" si="405"/>
        <v>0</v>
      </c>
      <c r="AO355" s="207">
        <f t="shared" si="405"/>
        <v>0</v>
      </c>
      <c r="AP355" s="207">
        <f t="shared" si="405"/>
        <v>0</v>
      </c>
      <c r="AQ355" s="207">
        <f t="shared" si="405"/>
        <v>0</v>
      </c>
      <c r="AR355" s="207">
        <f t="shared" si="405"/>
        <v>0</v>
      </c>
      <c r="AS355" s="207">
        <f t="shared" si="405"/>
        <v>0</v>
      </c>
      <c r="AT355" s="207">
        <f t="shared" si="405"/>
        <v>0</v>
      </c>
      <c r="AU355" s="207">
        <f t="shared" si="405"/>
        <v>0</v>
      </c>
      <c r="AV355" s="43"/>
      <c r="AW355" s="4"/>
    </row>
    <row r="356" spans="1:49" s="95" customFormat="1" x14ac:dyDescent="0.25">
      <c r="A356" s="89"/>
      <c r="B356" s="89"/>
      <c r="C356" s="89"/>
      <c r="D356" s="89"/>
      <c r="E356" s="179" t="str">
        <f>E271</f>
        <v>Объект-3</v>
      </c>
      <c r="F356" s="89"/>
      <c r="G356" s="178" t="str">
        <f>G271</f>
        <v>Заказчик-3</v>
      </c>
      <c r="H356" s="89"/>
      <c r="I356" s="181" t="str">
        <f>I353</f>
        <v>Поставщик-4</v>
      </c>
      <c r="J356" s="4"/>
      <c r="K356" s="181" t="str">
        <f>K353</f>
        <v>Поставщик-4-Оборуд-2</v>
      </c>
      <c r="L356" s="4"/>
      <c r="M356" s="202" t="str">
        <f>KPI!$E$39</f>
        <v>оборачив-ть оборудования в себестоимости</v>
      </c>
      <c r="N356" s="259"/>
      <c r="O356" s="22" t="s">
        <v>1</v>
      </c>
      <c r="P356" s="79"/>
      <c r="Q356" s="203"/>
      <c r="R356" s="204" t="str">
        <f>IF(M356="","",INDEX(KPI!$H:$H,SUMIFS(KPI!$C:$C,KPI!$E:$E,M356)))</f>
        <v>мес</v>
      </c>
      <c r="S356" s="203"/>
      <c r="T356" s="204"/>
      <c r="U356" s="203"/>
      <c r="V356" s="203"/>
      <c r="W356" s="116"/>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94"/>
      <c r="AW356" s="89"/>
    </row>
    <row r="357" spans="1:49" s="5" customFormat="1" x14ac:dyDescent="0.25">
      <c r="A357" s="4"/>
      <c r="B357" s="4"/>
      <c r="C357" s="4"/>
      <c r="D357" s="4"/>
      <c r="E357" s="197" t="str">
        <f>E271</f>
        <v>Объект-3</v>
      </c>
      <c r="F357" s="4"/>
      <c r="G357" s="198" t="str">
        <f>G271</f>
        <v>Заказчик-3</v>
      </c>
      <c r="H357" s="4"/>
      <c r="I357" s="198" t="str">
        <f>I353</f>
        <v>Поставщик-4</v>
      </c>
      <c r="J357" s="4"/>
      <c r="K357" s="198" t="str">
        <f>K353</f>
        <v>Поставщик-4-Оборуд-2</v>
      </c>
      <c r="L357" s="4"/>
      <c r="M357" s="208" t="str">
        <f>KPI!$E$40</f>
        <v>расходы на оборудование</v>
      </c>
      <c r="N357" s="259" t="str">
        <f>структура!$AL$15</f>
        <v>НДС(-)</v>
      </c>
      <c r="O357" s="209"/>
      <c r="P357" s="210" t="str">
        <f>IF(M357="","",INDEX(KPI!$H:$H,SUMIFS(KPI!$C:$C,KPI!$E:$E,M357)))</f>
        <v>тыс.руб.</v>
      </c>
      <c r="Q357" s="209"/>
      <c r="R357" s="123">
        <f>SUMIFS($W357:$AV357,$W$2:$AV$2,R$2)</f>
        <v>0</v>
      </c>
      <c r="S357" s="209"/>
      <c r="T357" s="123">
        <f>SUMIFS($W357:$AV357,$W$2:$AV$2,T$2)</f>
        <v>0</v>
      </c>
      <c r="U357" s="209"/>
      <c r="V357" s="209"/>
      <c r="W357" s="49"/>
      <c r="X357" s="207">
        <f t="shared" ref="X357:AU357" si="406">IF(X$7="",0,IF(X$1=1,SUMIFS(355:355,$1:$1,"&gt;="&amp;1,$1:$1,"&lt;="&amp;INT($P356))+($P356-INT($P356))*SUMIFS(355:355,$1:$1,INT($P356)+1),0)+($P356-INT($P356))*SUMIFS(355:355,$1:$1,X$1+INT($P356)+1)+(INT($P356)+1-$P356)*SUMIFS(355:355,$1:$1,X$1+INT($P356)))</f>
        <v>0</v>
      </c>
      <c r="Y357" s="207">
        <f t="shared" si="406"/>
        <v>0</v>
      </c>
      <c r="Z357" s="207">
        <f t="shared" si="406"/>
        <v>0</v>
      </c>
      <c r="AA357" s="207">
        <f t="shared" si="406"/>
        <v>0</v>
      </c>
      <c r="AB357" s="207">
        <f t="shared" si="406"/>
        <v>0</v>
      </c>
      <c r="AC357" s="207">
        <f t="shared" si="406"/>
        <v>0</v>
      </c>
      <c r="AD357" s="207">
        <f t="shared" si="406"/>
        <v>0</v>
      </c>
      <c r="AE357" s="207">
        <f t="shared" si="406"/>
        <v>0</v>
      </c>
      <c r="AF357" s="207">
        <f t="shared" si="406"/>
        <v>0</v>
      </c>
      <c r="AG357" s="207">
        <f t="shared" si="406"/>
        <v>0</v>
      </c>
      <c r="AH357" s="207">
        <f t="shared" si="406"/>
        <v>0</v>
      </c>
      <c r="AI357" s="207">
        <f t="shared" si="406"/>
        <v>0</v>
      </c>
      <c r="AJ357" s="207">
        <f t="shared" si="406"/>
        <v>0</v>
      </c>
      <c r="AK357" s="207">
        <f t="shared" si="406"/>
        <v>0</v>
      </c>
      <c r="AL357" s="207">
        <f t="shared" si="406"/>
        <v>0</v>
      </c>
      <c r="AM357" s="207">
        <f t="shared" si="406"/>
        <v>0</v>
      </c>
      <c r="AN357" s="207">
        <f t="shared" si="406"/>
        <v>0</v>
      </c>
      <c r="AO357" s="207">
        <f t="shared" si="406"/>
        <v>0</v>
      </c>
      <c r="AP357" s="207">
        <f t="shared" si="406"/>
        <v>0</v>
      </c>
      <c r="AQ357" s="207">
        <f t="shared" si="406"/>
        <v>0</v>
      </c>
      <c r="AR357" s="207">
        <f t="shared" si="406"/>
        <v>0</v>
      </c>
      <c r="AS357" s="207">
        <f t="shared" si="406"/>
        <v>0</v>
      </c>
      <c r="AT357" s="207">
        <f t="shared" si="406"/>
        <v>0</v>
      </c>
      <c r="AU357" s="207">
        <f t="shared" si="406"/>
        <v>0</v>
      </c>
      <c r="AV357" s="43"/>
      <c r="AW357" s="4"/>
    </row>
    <row r="358" spans="1:49" s="95" customFormat="1" x14ac:dyDescent="0.25">
      <c r="A358" s="89"/>
      <c r="B358" s="89"/>
      <c r="C358" s="89"/>
      <c r="D358" s="89"/>
      <c r="E358" s="194" t="str">
        <f>E271</f>
        <v>Объект-3</v>
      </c>
      <c r="F358" s="89"/>
      <c r="G358" s="195" t="str">
        <f>G271</f>
        <v>Заказчик-3</v>
      </c>
      <c r="H358" s="89"/>
      <c r="I358" s="195" t="str">
        <f>I353</f>
        <v>Поставщик-4</v>
      </c>
      <c r="J358" s="89"/>
      <c r="K358" s="195" t="str">
        <f>K353</f>
        <v>Поставщик-4-Оборуд-2</v>
      </c>
      <c r="L358" s="89"/>
      <c r="M358" s="221" t="str">
        <f>KPI!$E$78</f>
        <v>отток ДС на авансы поставщикам за оборуд-ие</v>
      </c>
      <c r="N358" s="259"/>
      <c r="O358" s="203"/>
      <c r="P358" s="222" t="str">
        <f>IF(M358="","",INDEX(KPI!$H:$H,SUMIFS(KPI!$C:$C,KPI!$E:$E,M358)))</f>
        <v>тыс.руб.</v>
      </c>
      <c r="Q358" s="203"/>
      <c r="R358" s="223">
        <f>SUMIFS($W358:$AV358,$W$2:$AV$2,R$2)</f>
        <v>0</v>
      </c>
      <c r="S358" s="203"/>
      <c r="T358" s="223">
        <f>SUMIFS($W358:$AV358,$W$2:$AV$2,T$2)</f>
        <v>0</v>
      </c>
      <c r="U358" s="203"/>
      <c r="V358" s="203"/>
      <c r="W358" s="116"/>
      <c r="X358" s="225">
        <f>IF(X$7="",0,IF(X$1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X$1+INT(SUMIFS(структура!$AA:$AA,структура!$W:$W,$I358))+1)+(INT(SUMIFS(структура!$AA:$AA,структура!$W:$W,$I358))+1-SUMIFS(структура!$AA:$AA,структура!$W:$W,$I358))*SUMIFS(структура!$Z:$Z,структура!$W:$W,$I358)*SUMIFS(357:357,$1:$1,X$1+INT(SUMIFS(структура!$AA:$AA,структура!$W:$W,$I358))))</f>
        <v>0</v>
      </c>
      <c r="Y358" s="225">
        <f>IF(Y$7="",0,IF(Y$1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Y$1+INT(SUMIFS(структура!$AA:$AA,структура!$W:$W,$I358))+1)+(INT(SUMIFS(структура!$AA:$AA,структура!$W:$W,$I358))+1-SUMIFS(структура!$AA:$AA,структура!$W:$W,$I358))*SUMIFS(структура!$Z:$Z,структура!$W:$W,$I358)*SUMIFS(357:357,$1:$1,Y$1+INT(SUMIFS(структура!$AA:$AA,структура!$W:$W,$I358))))</f>
        <v>0</v>
      </c>
      <c r="Z358" s="225">
        <f>IF(Z$7="",0,IF(Z$1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Z$1+INT(SUMIFS(структура!$AA:$AA,структура!$W:$W,$I358))+1)+(INT(SUMIFS(структура!$AA:$AA,структура!$W:$W,$I358))+1-SUMIFS(структура!$AA:$AA,структура!$W:$W,$I358))*SUMIFS(структура!$Z:$Z,структура!$W:$W,$I358)*SUMIFS(357:357,$1:$1,Z$1+INT(SUMIFS(структура!$AA:$AA,структура!$W:$W,$I358))))</f>
        <v>0</v>
      </c>
      <c r="AA358" s="225">
        <f>IF(AA$7="",0,IF(AA$1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A$1+INT(SUMIFS(структура!$AA:$AA,структура!$W:$W,$I358))+1)+(INT(SUMIFS(структура!$AA:$AA,структура!$W:$W,$I358))+1-SUMIFS(структура!$AA:$AA,структура!$W:$W,$I358))*SUMIFS(структура!$Z:$Z,структура!$W:$W,$I358)*SUMIFS(357:357,$1:$1,AA$1+INT(SUMIFS(структура!$AA:$AA,структура!$W:$W,$I358))))</f>
        <v>0</v>
      </c>
      <c r="AB358" s="225">
        <f>IF(AB$7="",0,IF(AB$1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B$1+INT(SUMIFS(структура!$AA:$AA,структура!$W:$W,$I358))+1)+(INT(SUMIFS(структура!$AA:$AA,структура!$W:$W,$I358))+1-SUMIFS(структура!$AA:$AA,структура!$W:$W,$I358))*SUMIFS(структура!$Z:$Z,структура!$W:$W,$I358)*SUMIFS(357:357,$1:$1,AB$1+INT(SUMIFS(структура!$AA:$AA,структура!$W:$W,$I358))))</f>
        <v>0</v>
      </c>
      <c r="AC358" s="225">
        <f>IF(AC$7="",0,IF(AC$1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C$1+INT(SUMIFS(структура!$AA:$AA,структура!$W:$W,$I358))+1)+(INT(SUMIFS(структура!$AA:$AA,структура!$W:$W,$I358))+1-SUMIFS(структура!$AA:$AA,структура!$W:$W,$I358))*SUMIFS(структура!$Z:$Z,структура!$W:$W,$I358)*SUMIFS(357:357,$1:$1,AC$1+INT(SUMIFS(структура!$AA:$AA,структура!$W:$W,$I358))))</f>
        <v>0</v>
      </c>
      <c r="AD358" s="225">
        <f>IF(AD$7="",0,IF(AD$1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D$1+INT(SUMIFS(структура!$AA:$AA,структура!$W:$W,$I358))+1)+(INT(SUMIFS(структура!$AA:$AA,структура!$W:$W,$I358))+1-SUMIFS(структура!$AA:$AA,структура!$W:$W,$I358))*SUMIFS(структура!$Z:$Z,структура!$W:$W,$I358)*SUMIFS(357:357,$1:$1,AD$1+INT(SUMIFS(структура!$AA:$AA,структура!$W:$W,$I358))))</f>
        <v>0</v>
      </c>
      <c r="AE358" s="225">
        <f>IF(AE$7="",0,IF(AE$1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E$1+INT(SUMIFS(структура!$AA:$AA,структура!$W:$W,$I358))+1)+(INT(SUMIFS(структура!$AA:$AA,структура!$W:$W,$I358))+1-SUMIFS(структура!$AA:$AA,структура!$W:$W,$I358))*SUMIFS(структура!$Z:$Z,структура!$W:$W,$I358)*SUMIFS(357:357,$1:$1,AE$1+INT(SUMIFS(структура!$AA:$AA,структура!$W:$W,$I358))))</f>
        <v>0</v>
      </c>
      <c r="AF358" s="225">
        <f>IF(AF$7="",0,IF(AF$1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F$1+INT(SUMIFS(структура!$AA:$AA,структура!$W:$W,$I358))+1)+(INT(SUMIFS(структура!$AA:$AA,структура!$W:$W,$I358))+1-SUMIFS(структура!$AA:$AA,структура!$W:$W,$I358))*SUMIFS(структура!$Z:$Z,структура!$W:$W,$I358)*SUMIFS(357:357,$1:$1,AF$1+INT(SUMIFS(структура!$AA:$AA,структура!$W:$W,$I358))))</f>
        <v>0</v>
      </c>
      <c r="AG358" s="225">
        <f>IF(AG$7="",0,IF(AG$1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G$1+INT(SUMIFS(структура!$AA:$AA,структура!$W:$W,$I358))+1)+(INT(SUMIFS(структура!$AA:$AA,структура!$W:$W,$I358))+1-SUMIFS(структура!$AA:$AA,структура!$W:$W,$I358))*SUMIFS(структура!$Z:$Z,структура!$W:$W,$I358)*SUMIFS(357:357,$1:$1,AG$1+INT(SUMIFS(структура!$AA:$AA,структура!$W:$W,$I358))))</f>
        <v>0</v>
      </c>
      <c r="AH358" s="225">
        <f>IF(AH$7="",0,IF(AH$1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H$1+INT(SUMIFS(структура!$AA:$AA,структура!$W:$W,$I358))+1)+(INT(SUMIFS(структура!$AA:$AA,структура!$W:$W,$I358))+1-SUMIFS(структура!$AA:$AA,структура!$W:$W,$I358))*SUMIFS(структура!$Z:$Z,структура!$W:$W,$I358)*SUMIFS(357:357,$1:$1,AH$1+INT(SUMIFS(структура!$AA:$AA,структура!$W:$W,$I358))))</f>
        <v>0</v>
      </c>
      <c r="AI358" s="225">
        <f>IF(AI$7="",0,IF(AI$1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I$1+INT(SUMIFS(структура!$AA:$AA,структура!$W:$W,$I358))+1)+(INT(SUMIFS(структура!$AA:$AA,структура!$W:$W,$I358))+1-SUMIFS(структура!$AA:$AA,структура!$W:$W,$I358))*SUMIFS(структура!$Z:$Z,структура!$W:$W,$I358)*SUMIFS(357:357,$1:$1,AI$1+INT(SUMIFS(структура!$AA:$AA,структура!$W:$W,$I358))))</f>
        <v>0</v>
      </c>
      <c r="AJ358" s="225">
        <f>IF(AJ$7="",0,IF(AJ$1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J$1+INT(SUMIFS(структура!$AA:$AA,структура!$W:$W,$I358))+1)+(INT(SUMIFS(структура!$AA:$AA,структура!$W:$W,$I358))+1-SUMIFS(структура!$AA:$AA,структура!$W:$W,$I358))*SUMIFS(структура!$Z:$Z,структура!$W:$W,$I358)*SUMIFS(357:357,$1:$1,AJ$1+INT(SUMIFS(структура!$AA:$AA,структура!$W:$W,$I358))))</f>
        <v>0</v>
      </c>
      <c r="AK358" s="225">
        <f>IF(AK$7="",0,IF(AK$1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K$1+INT(SUMIFS(структура!$AA:$AA,структура!$W:$W,$I358))+1)+(INT(SUMIFS(структура!$AA:$AA,структура!$W:$W,$I358))+1-SUMIFS(структура!$AA:$AA,структура!$W:$W,$I358))*SUMIFS(структура!$Z:$Z,структура!$W:$W,$I358)*SUMIFS(357:357,$1:$1,AK$1+INT(SUMIFS(структура!$AA:$AA,структура!$W:$W,$I358))))</f>
        <v>0</v>
      </c>
      <c r="AL358" s="225">
        <f>IF(AL$7="",0,IF(AL$1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L$1+INT(SUMIFS(структура!$AA:$AA,структура!$W:$W,$I358))+1)+(INT(SUMIFS(структура!$AA:$AA,структура!$W:$W,$I358))+1-SUMIFS(структура!$AA:$AA,структура!$W:$W,$I358))*SUMIFS(структура!$Z:$Z,структура!$W:$W,$I358)*SUMIFS(357:357,$1:$1,AL$1+INT(SUMIFS(структура!$AA:$AA,структура!$W:$W,$I358))))</f>
        <v>0</v>
      </c>
      <c r="AM358" s="225">
        <f>IF(AM$7="",0,IF(AM$1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M$1+INT(SUMIFS(структура!$AA:$AA,структура!$W:$W,$I358))+1)+(INT(SUMIFS(структура!$AA:$AA,структура!$W:$W,$I358))+1-SUMIFS(структура!$AA:$AA,структура!$W:$W,$I358))*SUMIFS(структура!$Z:$Z,структура!$W:$W,$I358)*SUMIFS(357:357,$1:$1,AM$1+INT(SUMIFS(структура!$AA:$AA,структура!$W:$W,$I358))))</f>
        <v>0</v>
      </c>
      <c r="AN358" s="225">
        <f>IF(AN$7="",0,IF(AN$1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N$1+INT(SUMIFS(структура!$AA:$AA,структура!$W:$W,$I358))+1)+(INT(SUMIFS(структура!$AA:$AA,структура!$W:$W,$I358))+1-SUMIFS(структура!$AA:$AA,структура!$W:$W,$I358))*SUMIFS(структура!$Z:$Z,структура!$W:$W,$I358)*SUMIFS(357:357,$1:$1,AN$1+INT(SUMIFS(структура!$AA:$AA,структура!$W:$W,$I358))))</f>
        <v>0</v>
      </c>
      <c r="AO358" s="225">
        <f>IF(AO$7="",0,IF(AO$1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O$1+INT(SUMIFS(структура!$AA:$AA,структура!$W:$W,$I358))+1)+(INT(SUMIFS(структура!$AA:$AA,структура!$W:$W,$I358))+1-SUMIFS(структура!$AA:$AA,структура!$W:$W,$I358))*SUMIFS(структура!$Z:$Z,структура!$W:$W,$I358)*SUMIFS(357:357,$1:$1,AO$1+INT(SUMIFS(структура!$AA:$AA,структура!$W:$W,$I358))))</f>
        <v>0</v>
      </c>
      <c r="AP358" s="225">
        <f>IF(AP$7="",0,IF(AP$1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P$1+INT(SUMIFS(структура!$AA:$AA,структура!$W:$W,$I358))+1)+(INT(SUMIFS(структура!$AA:$AA,структура!$W:$W,$I358))+1-SUMIFS(структура!$AA:$AA,структура!$W:$W,$I358))*SUMIFS(структура!$Z:$Z,структура!$W:$W,$I358)*SUMIFS(357:357,$1:$1,AP$1+INT(SUMIFS(структура!$AA:$AA,структура!$W:$W,$I358))))</f>
        <v>0</v>
      </c>
      <c r="AQ358" s="225">
        <f>IF(AQ$7="",0,IF(AQ$1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Q$1+INT(SUMIFS(структура!$AA:$AA,структура!$W:$W,$I358))+1)+(INT(SUMIFS(структура!$AA:$AA,структура!$W:$W,$I358))+1-SUMIFS(структура!$AA:$AA,структура!$W:$W,$I358))*SUMIFS(структура!$Z:$Z,структура!$W:$W,$I358)*SUMIFS(357:357,$1:$1,AQ$1+INT(SUMIFS(структура!$AA:$AA,структура!$W:$W,$I358))))</f>
        <v>0</v>
      </c>
      <c r="AR358" s="225">
        <f>IF(AR$7="",0,IF(AR$1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R$1+INT(SUMIFS(структура!$AA:$AA,структура!$W:$W,$I358))+1)+(INT(SUMIFS(структура!$AA:$AA,структура!$W:$W,$I358))+1-SUMIFS(структура!$AA:$AA,структура!$W:$W,$I358))*SUMIFS(структура!$Z:$Z,структура!$W:$W,$I358)*SUMIFS(357:357,$1:$1,AR$1+INT(SUMIFS(структура!$AA:$AA,структура!$W:$W,$I358))))</f>
        <v>0</v>
      </c>
      <c r="AS358" s="225">
        <f>IF(AS$7="",0,IF(AS$1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S$1+INT(SUMIFS(структура!$AA:$AA,структура!$W:$W,$I358))+1)+(INT(SUMIFS(структура!$AA:$AA,структура!$W:$W,$I358))+1-SUMIFS(структура!$AA:$AA,структура!$W:$W,$I358))*SUMIFS(структура!$Z:$Z,структура!$W:$W,$I358)*SUMIFS(357:357,$1:$1,AS$1+INT(SUMIFS(структура!$AA:$AA,структура!$W:$W,$I358))))</f>
        <v>0</v>
      </c>
      <c r="AT358" s="225">
        <f>IF(AT$7="",0,IF(AT$1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T$1+INT(SUMIFS(структура!$AA:$AA,структура!$W:$W,$I358))+1)+(INT(SUMIFS(структура!$AA:$AA,структура!$W:$W,$I358))+1-SUMIFS(структура!$AA:$AA,структура!$W:$W,$I358))*SUMIFS(структура!$Z:$Z,структура!$W:$W,$I358)*SUMIFS(357:357,$1:$1,AT$1+INT(SUMIFS(структура!$AA:$AA,структура!$W:$W,$I358))))</f>
        <v>0</v>
      </c>
      <c r="AU358" s="225">
        <f>IF(AU$7="",0,IF(AU$1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U$1+INT(SUMIFS(структура!$AA:$AA,структура!$W:$W,$I358))+1)+(INT(SUMIFS(структура!$AA:$AA,структура!$W:$W,$I358))+1-SUMIFS(структура!$AA:$AA,структура!$W:$W,$I358))*SUMIFS(структура!$Z:$Z,структура!$W:$W,$I358)*SUMIFS(357:357,$1:$1,AU$1+INT(SUMIFS(структура!$AA:$AA,структура!$W:$W,$I358))))</f>
        <v>0</v>
      </c>
      <c r="AV358" s="94"/>
      <c r="AW358" s="89"/>
    </row>
    <row r="359" spans="1:49" s="95" customFormat="1" x14ac:dyDescent="0.25">
      <c r="A359" s="89"/>
      <c r="B359" s="89"/>
      <c r="C359" s="89"/>
      <c r="D359" s="89"/>
      <c r="E359" s="194" t="str">
        <f>E271</f>
        <v>Объект-3</v>
      </c>
      <c r="F359" s="89"/>
      <c r="G359" s="195" t="str">
        <f>G271</f>
        <v>Заказчик-3</v>
      </c>
      <c r="H359" s="89"/>
      <c r="I359" s="195" t="str">
        <f>I353</f>
        <v>Поставщик-4</v>
      </c>
      <c r="J359" s="89"/>
      <c r="K359" s="195" t="str">
        <f>K353</f>
        <v>Поставщик-4-Оборуд-2</v>
      </c>
      <c r="L359" s="89"/>
      <c r="M359" s="185" t="str">
        <f>KPI!$E$82</f>
        <v>отток ДС на расчет с поставщ-ми за оборуд-ие</v>
      </c>
      <c r="N359" s="259"/>
      <c r="O359" s="203"/>
      <c r="P359" s="190" t="str">
        <f>IF(M359="","",INDEX(KPI!$H:$H,SUMIFS(KPI!$C:$C,KPI!$E:$E,M359)))</f>
        <v>тыс.руб.</v>
      </c>
      <c r="Q359" s="203"/>
      <c r="R359" s="224">
        <f>SUMIFS($W359:$AV359,$W$2:$AV$2,R$2)</f>
        <v>0</v>
      </c>
      <c r="S359" s="203"/>
      <c r="T359" s="224">
        <f>SUMIFS($W359:$AV359,$W$2:$AV$2,T$2)</f>
        <v>0</v>
      </c>
      <c r="U359" s="203"/>
      <c r="V359" s="203"/>
      <c r="W359" s="116"/>
      <c r="X359" s="226">
        <f>IF(X$7="",0,IF(X$1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X$1+INT(-SUMIFS(структура!$AC:$AC,структура!$W:$W,$I359))+1)+(INT(-SUMIFS(структура!$AC:$AC,структура!$W:$W,$I359))+1+SUMIFS(структура!$AC:$AC,структура!$W:$W,$I359))*SUMIFS(структура!$AB:$AB,структура!$W:$W,$I359)*SUMIFS(357:357,$1:$1,X$1+INT(-SUMIFS(структура!$AC:$AC,структура!$W:$W,$I359))))</f>
        <v>0</v>
      </c>
      <c r="Y359" s="226">
        <f>IF(Y$7="",0,IF(Y$1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Y$1+INT(-SUMIFS(структура!$AC:$AC,структура!$W:$W,$I359))+1)+(INT(-SUMIFS(структура!$AC:$AC,структура!$W:$W,$I359))+1+SUMIFS(структура!$AC:$AC,структура!$W:$W,$I359))*SUMIFS(структура!$AB:$AB,структура!$W:$W,$I359)*SUMIFS(357:357,$1:$1,Y$1+INT(-SUMIFS(структура!$AC:$AC,структура!$W:$W,$I359))))</f>
        <v>0</v>
      </c>
      <c r="Z359" s="226">
        <f>IF(Z$7="",0,IF(Z$1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Z$1+INT(-SUMIFS(структура!$AC:$AC,структура!$W:$W,$I359))+1)+(INT(-SUMIFS(структура!$AC:$AC,структура!$W:$W,$I359))+1+SUMIFS(структура!$AC:$AC,структура!$W:$W,$I359))*SUMIFS(структура!$AB:$AB,структура!$W:$W,$I359)*SUMIFS(357:357,$1:$1,Z$1+INT(-SUMIFS(структура!$AC:$AC,структура!$W:$W,$I359))))</f>
        <v>0</v>
      </c>
      <c r="AA359" s="226">
        <f>IF(AA$7="",0,IF(AA$1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A$1+INT(-SUMIFS(структура!$AC:$AC,структура!$W:$W,$I359))+1)+(INT(-SUMIFS(структура!$AC:$AC,структура!$W:$W,$I359))+1+SUMIFS(структура!$AC:$AC,структура!$W:$W,$I359))*SUMIFS(структура!$AB:$AB,структура!$W:$W,$I359)*SUMIFS(357:357,$1:$1,AA$1+INT(-SUMIFS(структура!$AC:$AC,структура!$W:$W,$I359))))</f>
        <v>0</v>
      </c>
      <c r="AB359" s="226">
        <f>IF(AB$7="",0,IF(AB$1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B$1+INT(-SUMIFS(структура!$AC:$AC,структура!$W:$W,$I359))+1)+(INT(-SUMIFS(структура!$AC:$AC,структура!$W:$W,$I359))+1+SUMIFS(структура!$AC:$AC,структура!$W:$W,$I359))*SUMIFS(структура!$AB:$AB,структура!$W:$W,$I359)*SUMIFS(357:357,$1:$1,AB$1+INT(-SUMIFS(структура!$AC:$AC,структура!$W:$W,$I359))))</f>
        <v>0</v>
      </c>
      <c r="AC359" s="226">
        <f>IF(AC$7="",0,IF(AC$1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C$1+INT(-SUMIFS(структура!$AC:$AC,структура!$W:$W,$I359))+1)+(INT(-SUMIFS(структура!$AC:$AC,структура!$W:$W,$I359))+1+SUMIFS(структура!$AC:$AC,структура!$W:$W,$I359))*SUMIFS(структура!$AB:$AB,структура!$W:$W,$I359)*SUMIFS(357:357,$1:$1,AC$1+INT(-SUMIFS(структура!$AC:$AC,структура!$W:$W,$I359))))</f>
        <v>0</v>
      </c>
      <c r="AD359" s="226">
        <f>IF(AD$7="",0,IF(AD$1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D$1+INT(-SUMIFS(структура!$AC:$AC,структура!$W:$W,$I359))+1)+(INT(-SUMIFS(структура!$AC:$AC,структура!$W:$W,$I359))+1+SUMIFS(структура!$AC:$AC,структура!$W:$W,$I359))*SUMIFS(структура!$AB:$AB,структура!$W:$W,$I359)*SUMIFS(357:357,$1:$1,AD$1+INT(-SUMIFS(структура!$AC:$AC,структура!$W:$W,$I359))))</f>
        <v>0</v>
      </c>
      <c r="AE359" s="226">
        <f>IF(AE$7="",0,IF(AE$1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E$1+INT(-SUMIFS(структура!$AC:$AC,структура!$W:$W,$I359))+1)+(INT(-SUMIFS(структура!$AC:$AC,структура!$W:$W,$I359))+1+SUMIFS(структура!$AC:$AC,структура!$W:$W,$I359))*SUMIFS(структура!$AB:$AB,структура!$W:$W,$I359)*SUMIFS(357:357,$1:$1,AE$1+INT(-SUMIFS(структура!$AC:$AC,структура!$W:$W,$I359))))</f>
        <v>0</v>
      </c>
      <c r="AF359" s="226">
        <f>IF(AF$7="",0,IF(AF$1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F$1+INT(-SUMIFS(структура!$AC:$AC,структура!$W:$W,$I359))+1)+(INT(-SUMIFS(структура!$AC:$AC,структура!$W:$W,$I359))+1+SUMIFS(структура!$AC:$AC,структура!$W:$W,$I359))*SUMIFS(структура!$AB:$AB,структура!$W:$W,$I359)*SUMIFS(357:357,$1:$1,AF$1+INT(-SUMIFS(структура!$AC:$AC,структура!$W:$W,$I359))))</f>
        <v>0</v>
      </c>
      <c r="AG359" s="226">
        <f>IF(AG$7="",0,IF(AG$1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G$1+INT(-SUMIFS(структура!$AC:$AC,структура!$W:$W,$I359))+1)+(INT(-SUMIFS(структура!$AC:$AC,структура!$W:$W,$I359))+1+SUMIFS(структура!$AC:$AC,структура!$W:$W,$I359))*SUMIFS(структура!$AB:$AB,структура!$W:$W,$I359)*SUMIFS(357:357,$1:$1,AG$1+INT(-SUMIFS(структура!$AC:$AC,структура!$W:$W,$I359))))</f>
        <v>0</v>
      </c>
      <c r="AH359" s="226">
        <f>IF(AH$7="",0,IF(AH$1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H$1+INT(-SUMIFS(структура!$AC:$AC,структура!$W:$W,$I359))+1)+(INT(-SUMIFS(структура!$AC:$AC,структура!$W:$W,$I359))+1+SUMIFS(структура!$AC:$AC,структура!$W:$W,$I359))*SUMIFS(структура!$AB:$AB,структура!$W:$W,$I359)*SUMIFS(357:357,$1:$1,AH$1+INT(-SUMIFS(структура!$AC:$AC,структура!$W:$W,$I359))))</f>
        <v>0</v>
      </c>
      <c r="AI359" s="226">
        <f>IF(AI$7="",0,IF(AI$1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I$1+INT(-SUMIFS(структура!$AC:$AC,структура!$W:$W,$I359))+1)+(INT(-SUMIFS(структура!$AC:$AC,структура!$W:$W,$I359))+1+SUMIFS(структура!$AC:$AC,структура!$W:$W,$I359))*SUMIFS(структура!$AB:$AB,структура!$W:$W,$I359)*SUMIFS(357:357,$1:$1,AI$1+INT(-SUMIFS(структура!$AC:$AC,структура!$W:$W,$I359))))</f>
        <v>0</v>
      </c>
      <c r="AJ359" s="226">
        <f>IF(AJ$7="",0,IF(AJ$1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J$1+INT(-SUMIFS(структура!$AC:$AC,структура!$W:$W,$I359))+1)+(INT(-SUMIFS(структура!$AC:$AC,структура!$W:$W,$I359))+1+SUMIFS(структура!$AC:$AC,структура!$W:$W,$I359))*SUMIFS(структура!$AB:$AB,структура!$W:$W,$I359)*SUMIFS(357:357,$1:$1,AJ$1+INT(-SUMIFS(структура!$AC:$AC,структура!$W:$W,$I359))))</f>
        <v>0</v>
      </c>
      <c r="AK359" s="226">
        <f>IF(AK$7="",0,IF(AK$1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K$1+INT(-SUMIFS(структура!$AC:$AC,структура!$W:$W,$I359))+1)+(INT(-SUMIFS(структура!$AC:$AC,структура!$W:$W,$I359))+1+SUMIFS(структура!$AC:$AC,структура!$W:$W,$I359))*SUMIFS(структура!$AB:$AB,структура!$W:$W,$I359)*SUMIFS(357:357,$1:$1,AK$1+INT(-SUMIFS(структура!$AC:$AC,структура!$W:$W,$I359))))</f>
        <v>0</v>
      </c>
      <c r="AL359" s="226">
        <f>IF(AL$7="",0,IF(AL$1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L$1+INT(-SUMIFS(структура!$AC:$AC,структура!$W:$W,$I359))+1)+(INT(-SUMIFS(структура!$AC:$AC,структура!$W:$W,$I359))+1+SUMIFS(структура!$AC:$AC,структура!$W:$W,$I359))*SUMIFS(структура!$AB:$AB,структура!$W:$W,$I359)*SUMIFS(357:357,$1:$1,AL$1+INT(-SUMIFS(структура!$AC:$AC,структура!$W:$W,$I359))))</f>
        <v>0</v>
      </c>
      <c r="AM359" s="226">
        <f>IF(AM$7="",0,IF(AM$1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M$1+INT(-SUMIFS(структура!$AC:$AC,структура!$W:$W,$I359))+1)+(INT(-SUMIFS(структура!$AC:$AC,структура!$W:$W,$I359))+1+SUMIFS(структура!$AC:$AC,структура!$W:$W,$I359))*SUMIFS(структура!$AB:$AB,структура!$W:$W,$I359)*SUMIFS(357:357,$1:$1,AM$1+INT(-SUMIFS(структура!$AC:$AC,структура!$W:$W,$I359))))</f>
        <v>0</v>
      </c>
      <c r="AN359" s="226">
        <f>IF(AN$7="",0,IF(AN$1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N$1+INT(-SUMIFS(структура!$AC:$AC,структура!$W:$W,$I359))+1)+(INT(-SUMIFS(структура!$AC:$AC,структура!$W:$W,$I359))+1+SUMIFS(структура!$AC:$AC,структура!$W:$W,$I359))*SUMIFS(структура!$AB:$AB,структура!$W:$W,$I359)*SUMIFS(357:357,$1:$1,AN$1+INT(-SUMIFS(структура!$AC:$AC,структура!$W:$W,$I359))))</f>
        <v>0</v>
      </c>
      <c r="AO359" s="226">
        <f>IF(AO$7="",0,IF(AO$1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O$1+INT(-SUMIFS(структура!$AC:$AC,структура!$W:$W,$I359))+1)+(INT(-SUMIFS(структура!$AC:$AC,структура!$W:$W,$I359))+1+SUMIFS(структура!$AC:$AC,структура!$W:$W,$I359))*SUMIFS(структура!$AB:$AB,структура!$W:$W,$I359)*SUMIFS(357:357,$1:$1,AO$1+INT(-SUMIFS(структура!$AC:$AC,структура!$W:$W,$I359))))</f>
        <v>0</v>
      </c>
      <c r="AP359" s="226">
        <f>IF(AP$7="",0,IF(AP$1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P$1+INT(-SUMIFS(структура!$AC:$AC,структура!$W:$W,$I359))+1)+(INT(-SUMIFS(структура!$AC:$AC,структура!$W:$W,$I359))+1+SUMIFS(структура!$AC:$AC,структура!$W:$W,$I359))*SUMIFS(структура!$AB:$AB,структура!$W:$W,$I359)*SUMIFS(357:357,$1:$1,AP$1+INT(-SUMIFS(структура!$AC:$AC,структура!$W:$W,$I359))))</f>
        <v>0</v>
      </c>
      <c r="AQ359" s="226">
        <f>IF(AQ$7="",0,IF(AQ$1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Q$1+INT(-SUMIFS(структура!$AC:$AC,структура!$W:$W,$I359))+1)+(INT(-SUMIFS(структура!$AC:$AC,структура!$W:$W,$I359))+1+SUMIFS(структура!$AC:$AC,структура!$W:$W,$I359))*SUMIFS(структура!$AB:$AB,структура!$W:$W,$I359)*SUMIFS(357:357,$1:$1,AQ$1+INT(-SUMIFS(структура!$AC:$AC,структура!$W:$W,$I359))))</f>
        <v>0</v>
      </c>
      <c r="AR359" s="226">
        <f>IF(AR$7="",0,IF(AR$1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R$1+INT(-SUMIFS(структура!$AC:$AC,структура!$W:$W,$I359))+1)+(INT(-SUMIFS(структура!$AC:$AC,структура!$W:$W,$I359))+1+SUMIFS(структура!$AC:$AC,структура!$W:$W,$I359))*SUMIFS(структура!$AB:$AB,структура!$W:$W,$I359)*SUMIFS(357:357,$1:$1,AR$1+INT(-SUMIFS(структура!$AC:$AC,структура!$W:$W,$I359))))</f>
        <v>0</v>
      </c>
      <c r="AS359" s="226">
        <f>IF(AS$7="",0,IF(AS$1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S$1+INT(-SUMIFS(структура!$AC:$AC,структура!$W:$W,$I359))+1)+(INT(-SUMIFS(структура!$AC:$AC,структура!$W:$W,$I359))+1+SUMIFS(структура!$AC:$AC,структура!$W:$W,$I359))*SUMIFS(структура!$AB:$AB,структура!$W:$W,$I359)*SUMIFS(357:357,$1:$1,AS$1+INT(-SUMIFS(структура!$AC:$AC,структура!$W:$W,$I359))))</f>
        <v>0</v>
      </c>
      <c r="AT359" s="226">
        <f>IF(AT$7="",0,IF(AT$1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T$1+INT(-SUMIFS(структура!$AC:$AC,структура!$W:$W,$I359))+1)+(INT(-SUMIFS(структура!$AC:$AC,структура!$W:$W,$I359))+1+SUMIFS(структура!$AC:$AC,структура!$W:$W,$I359))*SUMIFS(структура!$AB:$AB,структура!$W:$W,$I359)*SUMIFS(357:357,$1:$1,AT$1+INT(-SUMIFS(структура!$AC:$AC,структура!$W:$W,$I359))))</f>
        <v>0</v>
      </c>
      <c r="AU359" s="226">
        <f>IF(AU$7="",0,IF(AU$1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U$1+INT(-SUMIFS(структура!$AC:$AC,структура!$W:$W,$I359))+1)+(INT(-SUMIFS(структура!$AC:$AC,структура!$W:$W,$I359))+1+SUMIFS(структура!$AC:$AC,структура!$W:$W,$I359))*SUMIFS(структура!$AB:$AB,структура!$W:$W,$I359)*SUMIFS(357:357,$1:$1,AU$1+INT(-SUMIFS(структура!$AC:$AC,структура!$W:$W,$I359))))</f>
        <v>0</v>
      </c>
      <c r="AV359" s="94"/>
      <c r="AW359" s="89"/>
    </row>
    <row r="360" spans="1:49" ht="3.9" customHeight="1" x14ac:dyDescent="0.25">
      <c r="A360" s="3"/>
      <c r="B360" s="3"/>
      <c r="C360" s="3"/>
      <c r="D360" s="3"/>
      <c r="E360" s="179" t="str">
        <f>E271</f>
        <v>Объект-3</v>
      </c>
      <c r="F360" s="3"/>
      <c r="G360" s="178" t="str">
        <f>G271</f>
        <v>Заказчик-3</v>
      </c>
      <c r="H360" s="3"/>
      <c r="I360" s="169" t="str">
        <f>I353</f>
        <v>Поставщик-4</v>
      </c>
      <c r="J360" s="89"/>
      <c r="K360" s="178" t="str">
        <f>K353</f>
        <v>Поставщик-4-Оборуд-2</v>
      </c>
      <c r="L360" s="89"/>
      <c r="M360" s="8"/>
      <c r="N360" s="258"/>
      <c r="O360" s="3"/>
      <c r="P360" s="191"/>
      <c r="Q360" s="3"/>
      <c r="R360" s="8"/>
      <c r="S360" s="3"/>
      <c r="T360" s="8"/>
      <c r="U360" s="3"/>
      <c r="V360" s="3"/>
      <c r="W360" s="49"/>
      <c r="X360" s="192"/>
      <c r="Y360" s="192"/>
      <c r="Z360" s="192"/>
      <c r="AA360" s="192"/>
      <c r="AB360" s="192"/>
      <c r="AC360" s="192"/>
      <c r="AD360" s="192"/>
      <c r="AE360" s="192"/>
      <c r="AF360" s="192"/>
      <c r="AG360" s="192"/>
      <c r="AH360" s="192"/>
      <c r="AI360" s="192"/>
      <c r="AJ360" s="192"/>
      <c r="AK360" s="192"/>
      <c r="AL360" s="192"/>
      <c r="AM360" s="192"/>
      <c r="AN360" s="192"/>
      <c r="AO360" s="192"/>
      <c r="AP360" s="192"/>
      <c r="AQ360" s="192"/>
      <c r="AR360" s="192"/>
      <c r="AS360" s="192"/>
      <c r="AT360" s="192"/>
      <c r="AU360" s="192"/>
      <c r="AV360" s="41"/>
      <c r="AW360" s="3"/>
    </row>
    <row r="361" spans="1:49" s="95" customFormat="1" x14ac:dyDescent="0.25">
      <c r="A361" s="89"/>
      <c r="B361" s="89"/>
      <c r="C361" s="89"/>
      <c r="D361" s="89"/>
      <c r="E361" s="179" t="str">
        <f>E271</f>
        <v>Объект-3</v>
      </c>
      <c r="F361" s="89"/>
      <c r="G361" s="178" t="str">
        <f>G271</f>
        <v>Заказчик-3</v>
      </c>
      <c r="H361" s="89"/>
      <c r="I361" s="177" t="str">
        <f>KPI!$E$155</f>
        <v>прочее</v>
      </c>
      <c r="J361" s="89"/>
      <c r="K361" s="177"/>
      <c r="L361" s="89"/>
      <c r="M361" s="183" t="str">
        <f>структура!$K$19</f>
        <v>аренда оборудования</v>
      </c>
      <c r="N361" s="259" t="str">
        <f>структура!$AL$15</f>
        <v>НДС(-)</v>
      </c>
      <c r="O361" s="89"/>
      <c r="P361" s="189" t="str">
        <f>IF(M361="","",INDEX(KPI!$H:$H,SUMIFS(KPI!$C:$C,KPI!$E:$E,M361)))</f>
        <v>тыс.руб.</v>
      </c>
      <c r="Q361" s="89"/>
      <c r="R361" s="186">
        <f>SUMIFS($W361:$AV361,$W$2:$AV$2,R$2)</f>
        <v>0</v>
      </c>
      <c r="S361" s="234"/>
      <c r="T361" s="186">
        <f>SUMIFS($W361:$AV361,$W$2:$AV$2,T$2)</f>
        <v>0</v>
      </c>
      <c r="U361" s="234"/>
      <c r="V361" s="234"/>
      <c r="W361" s="235" t="s">
        <v>1</v>
      </c>
      <c r="X361" s="182"/>
      <c r="Y361" s="182"/>
      <c r="Z361" s="182"/>
      <c r="AA361" s="182"/>
      <c r="AB361" s="182"/>
      <c r="AC361" s="182"/>
      <c r="AD361" s="182"/>
      <c r="AE361" s="182"/>
      <c r="AF361" s="182"/>
      <c r="AG361" s="182"/>
      <c r="AH361" s="182"/>
      <c r="AI361" s="182"/>
      <c r="AJ361" s="182"/>
      <c r="AK361" s="182"/>
      <c r="AL361" s="182"/>
      <c r="AM361" s="182"/>
      <c r="AN361" s="182"/>
      <c r="AO361" s="182"/>
      <c r="AP361" s="182"/>
      <c r="AQ361" s="182"/>
      <c r="AR361" s="182"/>
      <c r="AS361" s="182"/>
      <c r="AT361" s="182"/>
      <c r="AU361" s="182"/>
      <c r="AV361" s="94"/>
      <c r="AW361" s="89"/>
    </row>
    <row r="362" spans="1:49" s="95" customFormat="1" x14ac:dyDescent="0.25">
      <c r="A362" s="89"/>
      <c r="B362" s="89"/>
      <c r="C362" s="89"/>
      <c r="D362" s="89"/>
      <c r="E362" s="179" t="str">
        <f>E271</f>
        <v>Объект-3</v>
      </c>
      <c r="F362" s="89"/>
      <c r="G362" s="178" t="str">
        <f>G271</f>
        <v>Заказчик-3</v>
      </c>
      <c r="H362" s="89"/>
      <c r="I362" s="181" t="str">
        <f>I361</f>
        <v>прочее</v>
      </c>
      <c r="J362" s="4"/>
      <c r="K362" s="181"/>
      <c r="L362" s="89"/>
      <c r="M362" s="183" t="str">
        <f>структура!$K$20</f>
        <v>эксплуатация строительных машин и механизмов</v>
      </c>
      <c r="N362" s="259" t="str">
        <f>структура!$AL$15</f>
        <v>НДС(-)</v>
      </c>
      <c r="O362" s="89"/>
      <c r="P362" s="189" t="str">
        <f>IF(M362="","",INDEX(KPI!$H:$H,SUMIFS(KPI!$C:$C,KPI!$E:$E,M362)))</f>
        <v>тыс.руб.</v>
      </c>
      <c r="Q362" s="89"/>
      <c r="R362" s="186">
        <f>SUMIFS($W362:$AV362,$W$2:$AV$2,R$2)</f>
        <v>0</v>
      </c>
      <c r="S362" s="234"/>
      <c r="T362" s="186">
        <f>SUMIFS($W362:$AV362,$W$2:$AV$2,T$2)</f>
        <v>0</v>
      </c>
      <c r="U362" s="234"/>
      <c r="V362" s="234"/>
      <c r="W362" s="235" t="s">
        <v>1</v>
      </c>
      <c r="X362" s="182"/>
      <c r="Y362" s="182"/>
      <c r="Z362" s="182"/>
      <c r="AA362" s="182"/>
      <c r="AB362" s="182"/>
      <c r="AC362" s="182"/>
      <c r="AD362" s="182"/>
      <c r="AE362" s="182"/>
      <c r="AF362" s="182"/>
      <c r="AG362" s="182"/>
      <c r="AH362" s="182"/>
      <c r="AI362" s="182"/>
      <c r="AJ362" s="182"/>
      <c r="AK362" s="182"/>
      <c r="AL362" s="182"/>
      <c r="AM362" s="182"/>
      <c r="AN362" s="182"/>
      <c r="AO362" s="182"/>
      <c r="AP362" s="182"/>
      <c r="AQ362" s="182"/>
      <c r="AR362" s="182"/>
      <c r="AS362" s="182"/>
      <c r="AT362" s="182"/>
      <c r="AU362" s="182"/>
      <c r="AV362" s="94"/>
      <c r="AW362" s="89"/>
    </row>
    <row r="363" spans="1:49" s="95" customFormat="1" x14ac:dyDescent="0.25">
      <c r="A363" s="89"/>
      <c r="B363" s="89"/>
      <c r="C363" s="89"/>
      <c r="D363" s="89"/>
      <c r="E363" s="179" t="str">
        <f>E271</f>
        <v>Объект-3</v>
      </c>
      <c r="F363" s="89"/>
      <c r="G363" s="178" t="str">
        <f>G271</f>
        <v>Заказчик-3</v>
      </c>
      <c r="H363" s="89"/>
      <c r="I363" s="181" t="str">
        <f>I362</f>
        <v>прочее</v>
      </c>
      <c r="J363" s="4"/>
      <c r="K363" s="181"/>
      <c r="L363" s="89"/>
      <c r="M363" s="183" t="str">
        <f>структура!$K$21</f>
        <v>страхование</v>
      </c>
      <c r="N363" s="258"/>
      <c r="O363" s="89"/>
      <c r="P363" s="189" t="str">
        <f>IF(M363="","",INDEX(KPI!$H:$H,SUMIFS(KPI!$C:$C,KPI!$E:$E,M363)))</f>
        <v>тыс.руб.</v>
      </c>
      <c r="Q363" s="89"/>
      <c r="R363" s="186">
        <f>SUMIFS($W363:$AV363,$W$2:$AV$2,R$2)</f>
        <v>0</v>
      </c>
      <c r="S363" s="234"/>
      <c r="T363" s="186">
        <f>SUMIFS($W363:$AV363,$W$2:$AV$2,T$2)</f>
        <v>0</v>
      </c>
      <c r="U363" s="234"/>
      <c r="V363" s="234"/>
      <c r="W363" s="235" t="s">
        <v>1</v>
      </c>
      <c r="X363" s="182"/>
      <c r="Y363" s="182"/>
      <c r="Z363" s="182"/>
      <c r="AA363" s="182"/>
      <c r="AB363" s="182"/>
      <c r="AC363" s="182"/>
      <c r="AD363" s="182"/>
      <c r="AE363" s="182"/>
      <c r="AF363" s="182"/>
      <c r="AG363" s="182"/>
      <c r="AH363" s="182"/>
      <c r="AI363" s="182"/>
      <c r="AJ363" s="182"/>
      <c r="AK363" s="182"/>
      <c r="AL363" s="182"/>
      <c r="AM363" s="182"/>
      <c r="AN363" s="182"/>
      <c r="AO363" s="182"/>
      <c r="AP363" s="182"/>
      <c r="AQ363" s="182"/>
      <c r="AR363" s="182"/>
      <c r="AS363" s="182"/>
      <c r="AT363" s="182"/>
      <c r="AU363" s="182"/>
      <c r="AV363" s="94"/>
      <c r="AW363" s="89"/>
    </row>
    <row r="364" spans="1:49" s="95" customFormat="1" x14ac:dyDescent="0.25">
      <c r="A364" s="89"/>
      <c r="B364" s="89"/>
      <c r="C364" s="89"/>
      <c r="D364" s="89"/>
      <c r="E364" s="179" t="str">
        <f>E271</f>
        <v>Объект-3</v>
      </c>
      <c r="F364" s="89"/>
      <c r="G364" s="178" t="str">
        <f>G271</f>
        <v>Заказчик-3</v>
      </c>
      <c r="H364" s="89"/>
      <c r="I364" s="181" t="str">
        <f>I363</f>
        <v>прочее</v>
      </c>
      <c r="J364" s="4"/>
      <c r="K364" s="181"/>
      <c r="L364" s="89"/>
      <c r="M364" s="183" t="str">
        <f>структура!$K$22</f>
        <v>прочие себестоимостные расходы</v>
      </c>
      <c r="N364" s="259" t="str">
        <f>структура!$AL$15</f>
        <v>НДС(-)</v>
      </c>
      <c r="O364" s="89"/>
      <c r="P364" s="189" t="str">
        <f>IF(M364="","",INDEX(KPI!$H:$H,SUMIFS(KPI!$C:$C,KPI!$E:$E,M364)))</f>
        <v>тыс.руб.</v>
      </c>
      <c r="Q364" s="89"/>
      <c r="R364" s="186">
        <f>SUMIFS($W364:$AV364,$W$2:$AV$2,R$2)</f>
        <v>0</v>
      </c>
      <c r="S364" s="234"/>
      <c r="T364" s="186">
        <f>SUMIFS($W364:$AV364,$W$2:$AV$2,T$2)</f>
        <v>0</v>
      </c>
      <c r="U364" s="234"/>
      <c r="V364" s="234"/>
      <c r="W364" s="235" t="s">
        <v>1</v>
      </c>
      <c r="X364" s="182"/>
      <c r="Y364" s="182"/>
      <c r="Z364" s="182"/>
      <c r="AA364" s="182"/>
      <c r="AB364" s="182"/>
      <c r="AC364" s="182"/>
      <c r="AD364" s="182"/>
      <c r="AE364" s="182"/>
      <c r="AF364" s="182"/>
      <c r="AG364" s="182"/>
      <c r="AH364" s="182"/>
      <c r="AI364" s="182"/>
      <c r="AJ364" s="182"/>
      <c r="AK364" s="182"/>
      <c r="AL364" s="182"/>
      <c r="AM364" s="182"/>
      <c r="AN364" s="182"/>
      <c r="AO364" s="182"/>
      <c r="AP364" s="182"/>
      <c r="AQ364" s="182"/>
      <c r="AR364" s="182"/>
      <c r="AS364" s="182"/>
      <c r="AT364" s="182"/>
      <c r="AU364" s="182"/>
      <c r="AV364" s="94"/>
      <c r="AW364" s="89"/>
    </row>
    <row r="365" spans="1:49" ht="3.9" customHeight="1" x14ac:dyDescent="0.25">
      <c r="A365" s="3"/>
      <c r="B365" s="3"/>
      <c r="C365" s="3"/>
      <c r="D365" s="3"/>
      <c r="E365" s="179" t="str">
        <f>E271</f>
        <v>Объект-3</v>
      </c>
      <c r="F365" s="3"/>
      <c r="G365" s="178" t="str">
        <f>G271</f>
        <v>Заказчик-3</v>
      </c>
      <c r="H365" s="3"/>
      <c r="I365" s="181" t="str">
        <f>I361</f>
        <v>прочее</v>
      </c>
      <c r="J365" s="4"/>
      <c r="K365" s="181"/>
      <c r="L365" s="3"/>
      <c r="M365" s="218"/>
      <c r="N365" s="258"/>
      <c r="O365" s="3"/>
      <c r="P365" s="91"/>
      <c r="Q365" s="3"/>
      <c r="R365" s="218"/>
      <c r="S365" s="3"/>
      <c r="T365" s="218"/>
      <c r="U365" s="3"/>
      <c r="V365" s="3"/>
      <c r="W365" s="49"/>
      <c r="X365" s="219"/>
      <c r="Y365" s="219"/>
      <c r="Z365" s="219"/>
      <c r="AA365" s="219"/>
      <c r="AB365" s="219"/>
      <c r="AC365" s="219"/>
      <c r="AD365" s="219"/>
      <c r="AE365" s="219"/>
      <c r="AF365" s="219"/>
      <c r="AG365" s="219"/>
      <c r="AH365" s="219"/>
      <c r="AI365" s="219"/>
      <c r="AJ365" s="219"/>
      <c r="AK365" s="219"/>
      <c r="AL365" s="219"/>
      <c r="AM365" s="219"/>
      <c r="AN365" s="219"/>
      <c r="AO365" s="219"/>
      <c r="AP365" s="219"/>
      <c r="AQ365" s="219"/>
      <c r="AR365" s="219"/>
      <c r="AS365" s="219"/>
      <c r="AT365" s="219"/>
      <c r="AU365" s="219"/>
      <c r="AV365" s="41"/>
      <c r="AW365" s="3"/>
    </row>
    <row r="366" spans="1:49" s="5" customFormat="1" x14ac:dyDescent="0.25">
      <c r="A366" s="4"/>
      <c r="B366" s="4"/>
      <c r="C366" s="4"/>
      <c r="D366" s="4"/>
      <c r="E366" s="197" t="str">
        <f>E271</f>
        <v>Объект-3</v>
      </c>
      <c r="F366" s="4"/>
      <c r="G366" s="198" t="str">
        <f>G271</f>
        <v>Заказчик-3</v>
      </c>
      <c r="H366" s="4"/>
      <c r="I366" s="198" t="str">
        <f>I361</f>
        <v>прочее</v>
      </c>
      <c r="J366" s="4"/>
      <c r="K366" s="198"/>
      <c r="L366" s="4"/>
      <c r="M366" s="205" t="str">
        <f>KPI!$E$155</f>
        <v>прочее</v>
      </c>
      <c r="N366" s="258" t="str">
        <f>структура!$AL$29</f>
        <v>с/с</v>
      </c>
      <c r="O366" s="4"/>
      <c r="P366" s="206" t="str">
        <f>IF(M366="","",INDEX(KPI!$H:$H,SUMIFS(KPI!$C:$C,KPI!$E:$E,M366)))</f>
        <v>тыс.руб.</v>
      </c>
      <c r="Q366" s="4"/>
      <c r="R366" s="188">
        <f>SUMIFS($W366:$AV366,$W$2:$AV$2,R$2)</f>
        <v>0</v>
      </c>
      <c r="S366" s="4"/>
      <c r="T366" s="188">
        <f>SUMIFS($W366:$AV366,$W$2:$AV$2,T$2)</f>
        <v>0</v>
      </c>
      <c r="U366" s="4"/>
      <c r="V366" s="4"/>
      <c r="W366" s="49"/>
      <c r="X366" s="207">
        <f>SUM(X361:X365)</f>
        <v>0</v>
      </c>
      <c r="Y366" s="207">
        <f t="shared" ref="Y366:AU366" si="407">SUM(Y361:Y365)</f>
        <v>0</v>
      </c>
      <c r="Z366" s="207">
        <f t="shared" si="407"/>
        <v>0</v>
      </c>
      <c r="AA366" s="207">
        <f t="shared" si="407"/>
        <v>0</v>
      </c>
      <c r="AB366" s="207">
        <f t="shared" si="407"/>
        <v>0</v>
      </c>
      <c r="AC366" s="207">
        <f t="shared" si="407"/>
        <v>0</v>
      </c>
      <c r="AD366" s="207">
        <f t="shared" si="407"/>
        <v>0</v>
      </c>
      <c r="AE366" s="207">
        <f t="shared" si="407"/>
        <v>0</v>
      </c>
      <c r="AF366" s="207">
        <f t="shared" si="407"/>
        <v>0</v>
      </c>
      <c r="AG366" s="207">
        <f t="shared" si="407"/>
        <v>0</v>
      </c>
      <c r="AH366" s="207">
        <f t="shared" si="407"/>
        <v>0</v>
      </c>
      <c r="AI366" s="207">
        <f t="shared" si="407"/>
        <v>0</v>
      </c>
      <c r="AJ366" s="207">
        <f t="shared" si="407"/>
        <v>0</v>
      </c>
      <c r="AK366" s="207">
        <f t="shared" si="407"/>
        <v>0</v>
      </c>
      <c r="AL366" s="207">
        <f t="shared" si="407"/>
        <v>0</v>
      </c>
      <c r="AM366" s="207">
        <f t="shared" si="407"/>
        <v>0</v>
      </c>
      <c r="AN366" s="207">
        <f t="shared" si="407"/>
        <v>0</v>
      </c>
      <c r="AO366" s="207">
        <f t="shared" si="407"/>
        <v>0</v>
      </c>
      <c r="AP366" s="207">
        <f t="shared" si="407"/>
        <v>0</v>
      </c>
      <c r="AQ366" s="207">
        <f t="shared" si="407"/>
        <v>0</v>
      </c>
      <c r="AR366" s="207">
        <f t="shared" si="407"/>
        <v>0</v>
      </c>
      <c r="AS366" s="207">
        <f t="shared" si="407"/>
        <v>0</v>
      </c>
      <c r="AT366" s="207">
        <f t="shared" si="407"/>
        <v>0</v>
      </c>
      <c r="AU366" s="207">
        <f t="shared" si="407"/>
        <v>0</v>
      </c>
      <c r="AV366" s="43"/>
      <c r="AW366" s="4"/>
    </row>
    <row r="367" spans="1:49" s="95" customFormat="1" x14ac:dyDescent="0.25">
      <c r="A367" s="89"/>
      <c r="B367" s="89"/>
      <c r="C367" s="89"/>
      <c r="D367" s="89"/>
      <c r="E367" s="194" t="str">
        <f>E271</f>
        <v>Объект-3</v>
      </c>
      <c r="F367" s="89"/>
      <c r="G367" s="195" t="str">
        <f>G271</f>
        <v>Заказчик-3</v>
      </c>
      <c r="H367" s="89"/>
      <c r="I367" s="195" t="str">
        <f>I361</f>
        <v>прочее</v>
      </c>
      <c r="J367" s="89"/>
      <c r="K367" s="195"/>
      <c r="L367" s="89"/>
      <c r="M367" s="185" t="str">
        <f>KPI!$E$83</f>
        <v>отток ДС на остальные с/стоимостные расходы</v>
      </c>
      <c r="N367" s="259"/>
      <c r="O367" s="203"/>
      <c r="P367" s="190" t="str">
        <f>IF(M367="","",INDEX(KPI!$H:$H,SUMIFS(KPI!$C:$C,KPI!$E:$E,M367)))</f>
        <v>тыс.руб.</v>
      </c>
      <c r="Q367" s="203"/>
      <c r="R367" s="224">
        <f>SUMIFS($W367:$AV367,$W$2:$AV$2,R$2)</f>
        <v>0</v>
      </c>
      <c r="S367" s="203"/>
      <c r="T367" s="224">
        <f>SUMIFS($W367:$AV367,$W$2:$AV$2,T$2)</f>
        <v>0</v>
      </c>
      <c r="U367" s="203"/>
      <c r="V367" s="203"/>
      <c r="W367" s="116"/>
      <c r="X367" s="226">
        <f>X366</f>
        <v>0</v>
      </c>
      <c r="Y367" s="226">
        <f t="shared" ref="Y367" si="408">Y366</f>
        <v>0</v>
      </c>
      <c r="Z367" s="226">
        <f t="shared" ref="Z367" si="409">Z366</f>
        <v>0</v>
      </c>
      <c r="AA367" s="226">
        <f t="shared" ref="AA367" si="410">AA366</f>
        <v>0</v>
      </c>
      <c r="AB367" s="226">
        <f t="shared" ref="AB367" si="411">AB366</f>
        <v>0</v>
      </c>
      <c r="AC367" s="226">
        <f t="shared" ref="AC367" si="412">AC366</f>
        <v>0</v>
      </c>
      <c r="AD367" s="226">
        <f t="shared" ref="AD367" si="413">AD366</f>
        <v>0</v>
      </c>
      <c r="AE367" s="226">
        <f t="shared" ref="AE367" si="414">AE366</f>
        <v>0</v>
      </c>
      <c r="AF367" s="226">
        <f t="shared" ref="AF367" si="415">AF366</f>
        <v>0</v>
      </c>
      <c r="AG367" s="226">
        <f t="shared" ref="AG367" si="416">AG366</f>
        <v>0</v>
      </c>
      <c r="AH367" s="226">
        <f t="shared" ref="AH367" si="417">AH366</f>
        <v>0</v>
      </c>
      <c r="AI367" s="226">
        <f t="shared" ref="AI367" si="418">AI366</f>
        <v>0</v>
      </c>
      <c r="AJ367" s="226">
        <f t="shared" ref="AJ367" si="419">AJ366</f>
        <v>0</v>
      </c>
      <c r="AK367" s="226">
        <f t="shared" ref="AK367" si="420">AK366</f>
        <v>0</v>
      </c>
      <c r="AL367" s="226">
        <f t="shared" ref="AL367" si="421">AL366</f>
        <v>0</v>
      </c>
      <c r="AM367" s="226">
        <f t="shared" ref="AM367" si="422">AM366</f>
        <v>0</v>
      </c>
      <c r="AN367" s="226">
        <f t="shared" ref="AN367" si="423">AN366</f>
        <v>0</v>
      </c>
      <c r="AO367" s="226">
        <f t="shared" ref="AO367" si="424">AO366</f>
        <v>0</v>
      </c>
      <c r="AP367" s="226">
        <f t="shared" ref="AP367" si="425">AP366</f>
        <v>0</v>
      </c>
      <c r="AQ367" s="226">
        <f t="shared" ref="AQ367" si="426">AQ366</f>
        <v>0</v>
      </c>
      <c r="AR367" s="226">
        <f t="shared" ref="AR367" si="427">AR366</f>
        <v>0</v>
      </c>
      <c r="AS367" s="226">
        <f t="shared" ref="AS367" si="428">AS366</f>
        <v>0</v>
      </c>
      <c r="AT367" s="226">
        <f t="shared" ref="AT367" si="429">AT366</f>
        <v>0</v>
      </c>
      <c r="AU367" s="226">
        <f t="shared" ref="AU367" si="430">AU366</f>
        <v>0</v>
      </c>
      <c r="AV367" s="94"/>
      <c r="AW367" s="89"/>
    </row>
    <row r="368" spans="1:49" ht="3.9" customHeight="1" x14ac:dyDescent="0.25">
      <c r="A368" s="3"/>
      <c r="B368" s="3"/>
      <c r="C368" s="3"/>
      <c r="D368" s="3"/>
      <c r="E368" s="179" t="str">
        <f>E271</f>
        <v>Объект-3</v>
      </c>
      <c r="F368" s="3"/>
      <c r="G368" s="178" t="str">
        <f>G271</f>
        <v>Заказчик-3</v>
      </c>
      <c r="H368" s="3"/>
      <c r="I368" s="195" t="str">
        <f>I361</f>
        <v>прочее</v>
      </c>
      <c r="J368" s="3"/>
      <c r="K368" s="178"/>
      <c r="L368" s="3"/>
      <c r="M368" s="8"/>
      <c r="N368" s="258"/>
      <c r="O368" s="3"/>
      <c r="P368" s="191"/>
      <c r="Q368" s="3"/>
      <c r="R368" s="8"/>
      <c r="S368" s="3"/>
      <c r="T368" s="8"/>
      <c r="U368" s="3"/>
      <c r="V368" s="3"/>
      <c r="W368" s="49"/>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41"/>
      <c r="AW368" s="3"/>
    </row>
    <row r="369" spans="1:49" ht="3.9" customHeight="1" x14ac:dyDescent="0.25">
      <c r="A369" s="3"/>
      <c r="B369" s="3"/>
      <c r="C369" s="3"/>
      <c r="D369" s="3"/>
      <c r="E369" s="179" t="str">
        <f>E271</f>
        <v>Объект-3</v>
      </c>
      <c r="F369" s="3"/>
      <c r="G369" s="178" t="str">
        <f>G271</f>
        <v>Заказчик-3</v>
      </c>
      <c r="H369" s="3"/>
      <c r="I369" s="236"/>
      <c r="J369" s="3"/>
      <c r="K369" s="236"/>
      <c r="L369" s="3"/>
      <c r="M369" s="237"/>
      <c r="N369" s="258"/>
      <c r="O369" s="3"/>
      <c r="P369" s="238"/>
      <c r="Q369" s="3"/>
      <c r="R369" s="237"/>
      <c r="S369" s="3"/>
      <c r="T369" s="237"/>
      <c r="U369" s="3"/>
      <c r="V369" s="3"/>
      <c r="W369" s="4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41"/>
      <c r="AW369" s="3"/>
    </row>
    <row r="370" spans="1:49" ht="3.9" customHeight="1" x14ac:dyDescent="0.25">
      <c r="A370" s="3"/>
      <c r="B370" s="3"/>
      <c r="C370" s="3"/>
      <c r="D370" s="3"/>
      <c r="E370" s="179" t="str">
        <f>E271</f>
        <v>Объект-3</v>
      </c>
      <c r="F370" s="3"/>
      <c r="G370" s="178" t="str">
        <f>G271</f>
        <v>Заказчик-3</v>
      </c>
      <c r="H370" s="3"/>
      <c r="I370" s="169"/>
      <c r="J370" s="3"/>
      <c r="K370" s="169"/>
      <c r="L370" s="3"/>
      <c r="M370" s="3"/>
      <c r="N370" s="258"/>
      <c r="O370" s="3"/>
      <c r="P370" s="130"/>
      <c r="Q370" s="132"/>
      <c r="R370" s="133"/>
      <c r="S370" s="132"/>
      <c r="T370" s="133"/>
      <c r="U370" s="3"/>
      <c r="V370" s="3"/>
      <c r="W370" s="49"/>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1"/>
      <c r="AW370" s="3"/>
    </row>
    <row r="371" spans="1:49" ht="8.1" customHeight="1" x14ac:dyDescent="0.25">
      <c r="A371" s="3"/>
      <c r="B371" s="3"/>
      <c r="C371" s="3"/>
      <c r="D371" s="3"/>
      <c r="E371" s="179" t="str">
        <f>E271</f>
        <v>Объект-3</v>
      </c>
      <c r="F371" s="3"/>
      <c r="G371" s="178" t="str">
        <f>G271</f>
        <v>Заказчик-3</v>
      </c>
      <c r="H371" s="3"/>
      <c r="I371" s="169"/>
      <c r="J371" s="3"/>
      <c r="K371" s="178" t="str">
        <f>K271</f>
        <v>Заказчик-3-Работы-1</v>
      </c>
      <c r="L371" s="3"/>
      <c r="M371" s="3"/>
      <c r="N371" s="258"/>
      <c r="O371" s="3"/>
      <c r="P371" s="25"/>
      <c r="Q371" s="3"/>
      <c r="R371" s="3"/>
      <c r="S371" s="3"/>
      <c r="T371" s="3"/>
      <c r="U371" s="3"/>
      <c r="V371" s="3"/>
      <c r="W371" s="49"/>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1"/>
      <c r="AW371" s="3"/>
    </row>
    <row r="372" spans="1:49" s="5" customFormat="1" x14ac:dyDescent="0.25">
      <c r="A372" s="4"/>
      <c r="B372" s="4"/>
      <c r="C372" s="4"/>
      <c r="D372" s="4"/>
      <c r="E372" s="180" t="str">
        <f>E271</f>
        <v>Объект-3</v>
      </c>
      <c r="F372" s="4"/>
      <c r="G372" s="181" t="str">
        <f>G271</f>
        <v>Заказчик-3</v>
      </c>
      <c r="H372" s="4"/>
      <c r="I372" s="176"/>
      <c r="J372" s="4"/>
      <c r="K372" s="181" t="str">
        <f>K271</f>
        <v>Заказчик-3-Работы-1</v>
      </c>
      <c r="L372" s="4"/>
      <c r="M372" s="64" t="str">
        <f>KPI!$E$84</f>
        <v>накладные расходы</v>
      </c>
      <c r="N372" s="258" t="str">
        <f>структура!$AL$30</f>
        <v>н/р</v>
      </c>
      <c r="O372" s="4"/>
      <c r="P372" s="65" t="str">
        <f>IF(M372="","",INDEX(KPI!$H:$H,SUMIFS(KPI!$C:$C,KPI!$E:$E,M372)))</f>
        <v>тыс.руб.</v>
      </c>
      <c r="Q372" s="4"/>
      <c r="R372" s="66">
        <f>SUMIFS($W372:$AV372,$W$2:$AV$2,R$2)</f>
        <v>0</v>
      </c>
      <c r="S372" s="4"/>
      <c r="T372" s="66">
        <f>SUMIFS($W372:$AV372,$W$2:$AV$2,T$2)</f>
        <v>0</v>
      </c>
      <c r="U372" s="4"/>
      <c r="V372" s="4"/>
      <c r="W372" s="49"/>
      <c r="X372" s="67">
        <f t="shared" ref="X372:AU372" si="431">SUMIFS(X374:X396,$N374:$N396,$N372)</f>
        <v>0</v>
      </c>
      <c r="Y372" s="67">
        <f t="shared" si="431"/>
        <v>0</v>
      </c>
      <c r="Z372" s="67">
        <f t="shared" si="431"/>
        <v>0</v>
      </c>
      <c r="AA372" s="67">
        <f t="shared" si="431"/>
        <v>0</v>
      </c>
      <c r="AB372" s="67">
        <f t="shared" si="431"/>
        <v>0</v>
      </c>
      <c r="AC372" s="67">
        <f t="shared" si="431"/>
        <v>0</v>
      </c>
      <c r="AD372" s="67">
        <f t="shared" si="431"/>
        <v>0</v>
      </c>
      <c r="AE372" s="67">
        <f t="shared" si="431"/>
        <v>0</v>
      </c>
      <c r="AF372" s="67">
        <f t="shared" si="431"/>
        <v>0</v>
      </c>
      <c r="AG372" s="67">
        <f t="shared" si="431"/>
        <v>0</v>
      </c>
      <c r="AH372" s="67">
        <f t="shared" si="431"/>
        <v>0</v>
      </c>
      <c r="AI372" s="67">
        <f t="shared" si="431"/>
        <v>0</v>
      </c>
      <c r="AJ372" s="67">
        <f t="shared" si="431"/>
        <v>0</v>
      </c>
      <c r="AK372" s="67">
        <f t="shared" si="431"/>
        <v>0</v>
      </c>
      <c r="AL372" s="67">
        <f t="shared" si="431"/>
        <v>0</v>
      </c>
      <c r="AM372" s="67">
        <f t="shared" si="431"/>
        <v>0</v>
      </c>
      <c r="AN372" s="67">
        <f t="shared" si="431"/>
        <v>0</v>
      </c>
      <c r="AO372" s="67">
        <f t="shared" si="431"/>
        <v>0</v>
      </c>
      <c r="AP372" s="67">
        <f t="shared" si="431"/>
        <v>0</v>
      </c>
      <c r="AQ372" s="67">
        <f t="shared" si="431"/>
        <v>0</v>
      </c>
      <c r="AR372" s="67">
        <f t="shared" si="431"/>
        <v>0</v>
      </c>
      <c r="AS372" s="67">
        <f t="shared" si="431"/>
        <v>0</v>
      </c>
      <c r="AT372" s="67">
        <f t="shared" si="431"/>
        <v>0</v>
      </c>
      <c r="AU372" s="67">
        <f t="shared" si="431"/>
        <v>0</v>
      </c>
      <c r="AV372" s="43"/>
      <c r="AW372" s="4"/>
    </row>
    <row r="373" spans="1:49" ht="2.1" customHeight="1" x14ac:dyDescent="0.25">
      <c r="A373" s="3"/>
      <c r="B373" s="3"/>
      <c r="C373" s="3"/>
      <c r="D373" s="3"/>
      <c r="E373" s="179" t="str">
        <f>E271</f>
        <v>Объект-3</v>
      </c>
      <c r="F373" s="3"/>
      <c r="G373" s="178" t="str">
        <f>G271</f>
        <v>Заказчик-3</v>
      </c>
      <c r="H373" s="3"/>
      <c r="I373" s="169"/>
      <c r="J373" s="3"/>
      <c r="K373" s="178" t="str">
        <f>K271</f>
        <v>Заказчик-3-Работы-1</v>
      </c>
      <c r="L373" s="3"/>
      <c r="M373" s="237"/>
      <c r="N373" s="258"/>
      <c r="O373" s="3"/>
      <c r="P373" s="238"/>
      <c r="Q373" s="3"/>
      <c r="R373" s="237"/>
      <c r="S373" s="3"/>
      <c r="T373" s="237"/>
      <c r="U373" s="3"/>
      <c r="V373" s="3"/>
      <c r="W373" s="49"/>
      <c r="X373" s="239"/>
      <c r="Y373" s="239"/>
      <c r="Z373" s="239"/>
      <c r="AA373" s="239"/>
      <c r="AB373" s="239"/>
      <c r="AC373" s="239"/>
      <c r="AD373" s="239"/>
      <c r="AE373" s="239"/>
      <c r="AF373" s="239"/>
      <c r="AG373" s="239"/>
      <c r="AH373" s="239"/>
      <c r="AI373" s="239"/>
      <c r="AJ373" s="239"/>
      <c r="AK373" s="239"/>
      <c r="AL373" s="239"/>
      <c r="AM373" s="239"/>
      <c r="AN373" s="239"/>
      <c r="AO373" s="239"/>
      <c r="AP373" s="239"/>
      <c r="AQ373" s="239"/>
      <c r="AR373" s="239"/>
      <c r="AS373" s="239"/>
      <c r="AT373" s="239"/>
      <c r="AU373" s="239"/>
      <c r="AV373" s="41"/>
      <c r="AW373" s="3"/>
    </row>
    <row r="374" spans="1:49" s="1" customFormat="1" ht="10.199999999999999" x14ac:dyDescent="0.2">
      <c r="A374" s="12"/>
      <c r="B374" s="12"/>
      <c r="C374" s="12"/>
      <c r="D374" s="12"/>
      <c r="E374" s="179" t="str">
        <f>E271</f>
        <v>Объект-3</v>
      </c>
      <c r="F374" s="12"/>
      <c r="G374" s="178" t="str">
        <f>G271</f>
        <v>Заказчик-3</v>
      </c>
      <c r="H374" s="12"/>
      <c r="I374" s="169"/>
      <c r="J374" s="12"/>
      <c r="K374" s="178"/>
      <c r="L374" s="12"/>
      <c r="M374" s="127" t="str">
        <f>структура!$AL$12</f>
        <v>в т.ч. по номенклатуре затрат</v>
      </c>
      <c r="N374" s="258"/>
      <c r="O374" s="12"/>
      <c r="P374" s="12"/>
      <c r="Q374" s="12"/>
      <c r="R374" s="12"/>
      <c r="S374" s="12"/>
      <c r="T374" s="12"/>
      <c r="U374" s="12"/>
      <c r="V374" s="12"/>
      <c r="W374" s="73"/>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5"/>
      <c r="AW374" s="12"/>
    </row>
    <row r="375" spans="1:49" ht="3.9" customHeight="1" x14ac:dyDescent="0.25">
      <c r="A375" s="3"/>
      <c r="B375" s="3"/>
      <c r="C375" s="3"/>
      <c r="D375" s="3"/>
      <c r="E375" s="179" t="str">
        <f>E271</f>
        <v>Объект-3</v>
      </c>
      <c r="F375" s="3"/>
      <c r="G375" s="178" t="str">
        <f>G271</f>
        <v>Заказчик-3</v>
      </c>
      <c r="H375" s="3"/>
      <c r="I375" s="169"/>
      <c r="J375" s="12"/>
      <c r="K375" s="178"/>
      <c r="L375" s="3"/>
      <c r="M375" s="128"/>
      <c r="N375" s="258"/>
      <c r="O375" s="3"/>
      <c r="P375" s="25"/>
      <c r="Q375" s="3"/>
      <c r="R375" s="3"/>
      <c r="S375" s="3"/>
      <c r="T375" s="3"/>
      <c r="U375" s="3"/>
      <c r="V375" s="3"/>
      <c r="W375" s="49"/>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1"/>
      <c r="AW375" s="3"/>
    </row>
    <row r="376" spans="1:49" s="95" customFormat="1" x14ac:dyDescent="0.25">
      <c r="A376" s="89"/>
      <c r="B376" s="89"/>
      <c r="C376" s="89"/>
      <c r="D376" s="89"/>
      <c r="E376" s="179" t="str">
        <f>E271</f>
        <v>Объект-3</v>
      </c>
      <c r="F376" s="89"/>
      <c r="G376" s="178" t="str">
        <f>G271</f>
        <v>Заказчик-3</v>
      </c>
      <c r="H376" s="89"/>
      <c r="I376" s="169"/>
      <c r="J376" s="12"/>
      <c r="K376" s="178"/>
      <c r="L376" s="3"/>
      <c r="M376" s="183" t="str">
        <f>KPI!$E$210</f>
        <v>натуральное количество накладных расходов</v>
      </c>
      <c r="N376" s="258"/>
      <c r="O376" s="119" t="s">
        <v>1</v>
      </c>
      <c r="P376" s="182" t="s">
        <v>497</v>
      </c>
      <c r="Q376" s="89"/>
      <c r="R376" s="186">
        <f>SUMIFS($W376:$AV376,$W$2:$AV$2,R$2)</f>
        <v>0</v>
      </c>
      <c r="S376" s="89"/>
      <c r="T376" s="186">
        <f>SUMIFS($W376:$AV376,$W$2:$AV$2,T$2)</f>
        <v>0</v>
      </c>
      <c r="U376" s="89"/>
      <c r="V376" s="89"/>
      <c r="W376" s="119" t="s">
        <v>1</v>
      </c>
      <c r="X376" s="182"/>
      <c r="Y376" s="182"/>
      <c r="Z376" s="182"/>
      <c r="AA376" s="182"/>
      <c r="AB376" s="182"/>
      <c r="AC376" s="182"/>
      <c r="AD376" s="182"/>
      <c r="AE376" s="182"/>
      <c r="AF376" s="182"/>
      <c r="AG376" s="182"/>
      <c r="AH376" s="182"/>
      <c r="AI376" s="182"/>
      <c r="AJ376" s="182"/>
      <c r="AK376" s="182"/>
      <c r="AL376" s="182"/>
      <c r="AM376" s="182"/>
      <c r="AN376" s="182"/>
      <c r="AO376" s="182"/>
      <c r="AP376" s="182"/>
      <c r="AQ376" s="182"/>
      <c r="AR376" s="182"/>
      <c r="AS376" s="182"/>
      <c r="AT376" s="182"/>
      <c r="AU376" s="182"/>
      <c r="AV376" s="94"/>
      <c r="AW376" s="89"/>
    </row>
    <row r="377" spans="1:49" s="95" customFormat="1" x14ac:dyDescent="0.25">
      <c r="A377" s="89"/>
      <c r="B377" s="89"/>
      <c r="C377" s="89"/>
      <c r="D377" s="89"/>
      <c r="E377" s="179" t="str">
        <f>E271</f>
        <v>Объект-3</v>
      </c>
      <c r="F377" s="89"/>
      <c r="G377" s="178" t="str">
        <f>G271</f>
        <v>Заказчик-3</v>
      </c>
      <c r="H377" s="89"/>
      <c r="I377" s="169"/>
      <c r="J377" s="4"/>
      <c r="K377" s="178"/>
      <c r="L377" s="4"/>
      <c r="M377" s="184" t="str">
        <f>KPI!$E$211</f>
        <v>стоимость накладных за единицу измерения</v>
      </c>
      <c r="N377" s="258"/>
      <c r="O377" s="89"/>
      <c r="P377" s="189" t="str">
        <f>IF(M377="","",INDEX(KPI!$H:$H,SUMIFS(KPI!$C:$C,KPI!$E:$E,M377)))</f>
        <v>руб.</v>
      </c>
      <c r="Q377" s="89"/>
      <c r="R377" s="187">
        <f>IF(R376=0,0,R378*1000/R376)</f>
        <v>0</v>
      </c>
      <c r="S377" s="89"/>
      <c r="T377" s="187">
        <f>IF(T376=0,0,T378*1000/T376)</f>
        <v>0</v>
      </c>
      <c r="U377" s="89"/>
      <c r="V377" s="89"/>
      <c r="W377" s="119" t="s">
        <v>1</v>
      </c>
      <c r="X377" s="182"/>
      <c r="Y377" s="182"/>
      <c r="Z377" s="182"/>
      <c r="AA377" s="182"/>
      <c r="AB377" s="182"/>
      <c r="AC377" s="182"/>
      <c r="AD377" s="182"/>
      <c r="AE377" s="182"/>
      <c r="AF377" s="182"/>
      <c r="AG377" s="182"/>
      <c r="AH377" s="182"/>
      <c r="AI377" s="182"/>
      <c r="AJ377" s="182"/>
      <c r="AK377" s="182"/>
      <c r="AL377" s="182"/>
      <c r="AM377" s="182"/>
      <c r="AN377" s="182"/>
      <c r="AO377" s="182"/>
      <c r="AP377" s="182"/>
      <c r="AQ377" s="182"/>
      <c r="AR377" s="182"/>
      <c r="AS377" s="182"/>
      <c r="AT377" s="182"/>
      <c r="AU377" s="182"/>
      <c r="AV377" s="94"/>
      <c r="AW377" s="89"/>
    </row>
    <row r="378" spans="1:49" s="5" customFormat="1" x14ac:dyDescent="0.25">
      <c r="A378" s="4"/>
      <c r="B378" s="4"/>
      <c r="C378" s="4"/>
      <c r="D378" s="4"/>
      <c r="E378" s="197" t="str">
        <f>E271</f>
        <v>Объект-3</v>
      </c>
      <c r="F378" s="4"/>
      <c r="G378" s="198" t="str">
        <f>G271</f>
        <v>Заказчик-3</v>
      </c>
      <c r="H378" s="4"/>
      <c r="I378" s="169"/>
      <c r="J378" s="22" t="s">
        <v>1</v>
      </c>
      <c r="K378" s="6" t="s">
        <v>496</v>
      </c>
      <c r="L378" s="4"/>
      <c r="M378" s="205" t="str">
        <f>KPI!$E$84&amp;" - "&amp;$K378</f>
        <v>накладные расходы - ГСМ</v>
      </c>
      <c r="N378" s="258" t="str">
        <f>структура!$AL$30</f>
        <v>н/р</v>
      </c>
      <c r="O378" s="4"/>
      <c r="P378" s="211">
        <f>IF(M378="","",INDEX(KPI!$H:$H,SUMIFS(KPI!$C:$C,KPI!$E:$E,M378)))</f>
        <v>0</v>
      </c>
      <c r="Q378" s="4"/>
      <c r="R378" s="188">
        <f>SUMIFS($W378:$AV378,$W$2:$AV$2,R$2)</f>
        <v>0</v>
      </c>
      <c r="S378" s="4"/>
      <c r="T378" s="188">
        <f>SUMIFS($W378:$AV378,$W$2:$AV$2,T$2)</f>
        <v>0</v>
      </c>
      <c r="U378" s="4"/>
      <c r="V378" s="4"/>
      <c r="W378" s="49"/>
      <c r="X378" s="207">
        <f>X376*X377/1000</f>
        <v>0</v>
      </c>
      <c r="Y378" s="207">
        <f>Y376*Y377/1000</f>
        <v>0</v>
      </c>
      <c r="Z378" s="207">
        <f t="shared" ref="Z378:AU378" si="432">Z376*Z377/1000</f>
        <v>0</v>
      </c>
      <c r="AA378" s="207">
        <f t="shared" si="432"/>
        <v>0</v>
      </c>
      <c r="AB378" s="207">
        <f t="shared" si="432"/>
        <v>0</v>
      </c>
      <c r="AC378" s="207">
        <f t="shared" si="432"/>
        <v>0</v>
      </c>
      <c r="AD378" s="207">
        <f t="shared" si="432"/>
        <v>0</v>
      </c>
      <c r="AE378" s="207">
        <f t="shared" si="432"/>
        <v>0</v>
      </c>
      <c r="AF378" s="207">
        <f t="shared" si="432"/>
        <v>0</v>
      </c>
      <c r="AG378" s="207">
        <f t="shared" si="432"/>
        <v>0</v>
      </c>
      <c r="AH378" s="207">
        <f t="shared" si="432"/>
        <v>0</v>
      </c>
      <c r="AI378" s="207">
        <f t="shared" si="432"/>
        <v>0</v>
      </c>
      <c r="AJ378" s="207">
        <f t="shared" si="432"/>
        <v>0</v>
      </c>
      <c r="AK378" s="207">
        <f t="shared" si="432"/>
        <v>0</v>
      </c>
      <c r="AL378" s="207">
        <f t="shared" si="432"/>
        <v>0</v>
      </c>
      <c r="AM378" s="207">
        <f t="shared" si="432"/>
        <v>0</v>
      </c>
      <c r="AN378" s="207">
        <f t="shared" si="432"/>
        <v>0</v>
      </c>
      <c r="AO378" s="207">
        <f t="shared" si="432"/>
        <v>0</v>
      </c>
      <c r="AP378" s="207">
        <f t="shared" si="432"/>
        <v>0</v>
      </c>
      <c r="AQ378" s="207">
        <f t="shared" si="432"/>
        <v>0</v>
      </c>
      <c r="AR378" s="207">
        <f t="shared" si="432"/>
        <v>0</v>
      </c>
      <c r="AS378" s="207">
        <f t="shared" si="432"/>
        <v>0</v>
      </c>
      <c r="AT378" s="207">
        <f t="shared" si="432"/>
        <v>0</v>
      </c>
      <c r="AU378" s="207">
        <f t="shared" si="432"/>
        <v>0</v>
      </c>
      <c r="AV378" s="43"/>
      <c r="AW378" s="4"/>
    </row>
    <row r="379" spans="1:49" s="95" customFormat="1" x14ac:dyDescent="0.25">
      <c r="A379" s="89"/>
      <c r="B379" s="89"/>
      <c r="C379" s="89"/>
      <c r="D379" s="89"/>
      <c r="E379" s="194" t="str">
        <f>E271</f>
        <v>Объект-3</v>
      </c>
      <c r="F379" s="89"/>
      <c r="G379" s="195" t="str">
        <f>G271</f>
        <v>Заказчик-3</v>
      </c>
      <c r="H379" s="89"/>
      <c r="I379" s="169"/>
      <c r="J379" s="89"/>
      <c r="K379" s="178"/>
      <c r="L379" s="89"/>
      <c r="M379" s="185" t="str">
        <f>KPI!$E$127</f>
        <v>отток ДС по накладным расходам</v>
      </c>
      <c r="N379" s="259" t="str">
        <f>структура!$AL$15</f>
        <v>НДС(-)</v>
      </c>
      <c r="O379" s="203"/>
      <c r="P379" s="190" t="str">
        <f>IF(M379="","",INDEX(KPI!$H:$H,SUMIFS(KPI!$C:$C,KPI!$E:$E,M379)))</f>
        <v>тыс.руб.</v>
      </c>
      <c r="Q379" s="203"/>
      <c r="R379" s="224">
        <f>SUMIFS($W379:$AV379,$W$2:$AV$2,R$2)</f>
        <v>0</v>
      </c>
      <c r="S379" s="203"/>
      <c r="T379" s="224">
        <f>SUMIFS($W379:$AV379,$W$2:$AV$2,T$2)</f>
        <v>0</v>
      </c>
      <c r="U379" s="203"/>
      <c r="V379" s="203"/>
      <c r="W379" s="116"/>
      <c r="X379" s="226">
        <f>X378</f>
        <v>0</v>
      </c>
      <c r="Y379" s="226">
        <f t="shared" ref="Y379" si="433">Y378</f>
        <v>0</v>
      </c>
      <c r="Z379" s="226">
        <f t="shared" ref="Z379" si="434">Z378</f>
        <v>0</v>
      </c>
      <c r="AA379" s="226">
        <f t="shared" ref="AA379" si="435">AA378</f>
        <v>0</v>
      </c>
      <c r="AB379" s="226">
        <f t="shared" ref="AB379" si="436">AB378</f>
        <v>0</v>
      </c>
      <c r="AC379" s="226">
        <f t="shared" ref="AC379" si="437">AC378</f>
        <v>0</v>
      </c>
      <c r="AD379" s="226">
        <f t="shared" ref="AD379" si="438">AD378</f>
        <v>0</v>
      </c>
      <c r="AE379" s="226">
        <f t="shared" ref="AE379" si="439">AE378</f>
        <v>0</v>
      </c>
      <c r="AF379" s="226">
        <f t="shared" ref="AF379" si="440">AF378</f>
        <v>0</v>
      </c>
      <c r="AG379" s="226">
        <f t="shared" ref="AG379" si="441">AG378</f>
        <v>0</v>
      </c>
      <c r="AH379" s="226">
        <f t="shared" ref="AH379" si="442">AH378</f>
        <v>0</v>
      </c>
      <c r="AI379" s="226">
        <f t="shared" ref="AI379" si="443">AI378</f>
        <v>0</v>
      </c>
      <c r="AJ379" s="226">
        <f t="shared" ref="AJ379" si="444">AJ378</f>
        <v>0</v>
      </c>
      <c r="AK379" s="226">
        <f t="shared" ref="AK379" si="445">AK378</f>
        <v>0</v>
      </c>
      <c r="AL379" s="226">
        <f t="shared" ref="AL379" si="446">AL378</f>
        <v>0</v>
      </c>
      <c r="AM379" s="226">
        <f t="shared" ref="AM379" si="447">AM378</f>
        <v>0</v>
      </c>
      <c r="AN379" s="226">
        <f t="shared" ref="AN379" si="448">AN378</f>
        <v>0</v>
      </c>
      <c r="AO379" s="226">
        <f t="shared" ref="AO379" si="449">AO378</f>
        <v>0</v>
      </c>
      <c r="AP379" s="226">
        <f t="shared" ref="AP379" si="450">AP378</f>
        <v>0</v>
      </c>
      <c r="AQ379" s="226">
        <f t="shared" ref="AQ379" si="451">AQ378</f>
        <v>0</v>
      </c>
      <c r="AR379" s="226">
        <f t="shared" ref="AR379" si="452">AR378</f>
        <v>0</v>
      </c>
      <c r="AS379" s="226">
        <f t="shared" ref="AS379" si="453">AS378</f>
        <v>0</v>
      </c>
      <c r="AT379" s="226">
        <f t="shared" ref="AT379" si="454">AT378</f>
        <v>0</v>
      </c>
      <c r="AU379" s="226">
        <f t="shared" ref="AU379" si="455">AU378</f>
        <v>0</v>
      </c>
      <c r="AV379" s="94"/>
      <c r="AW379" s="89"/>
    </row>
    <row r="380" spans="1:49" ht="3.9" customHeight="1" x14ac:dyDescent="0.25">
      <c r="A380" s="3"/>
      <c r="B380" s="3"/>
      <c r="C380" s="3"/>
      <c r="D380" s="3"/>
      <c r="E380" s="179" t="str">
        <f>E271</f>
        <v>Объект-3</v>
      </c>
      <c r="F380" s="3"/>
      <c r="G380" s="178" t="str">
        <f>G271</f>
        <v>Заказчик-3</v>
      </c>
      <c r="H380" s="3"/>
      <c r="I380" s="169"/>
      <c r="J380" s="3"/>
      <c r="K380" s="178"/>
      <c r="L380" s="3"/>
      <c r="M380" s="8"/>
      <c r="N380" s="258"/>
      <c r="O380" s="3"/>
      <c r="P380" s="191"/>
      <c r="Q380" s="3"/>
      <c r="R380" s="8"/>
      <c r="S380" s="3"/>
      <c r="T380" s="8"/>
      <c r="U380" s="3"/>
      <c r="V380" s="3"/>
      <c r="W380" s="49"/>
      <c r="X380" s="192"/>
      <c r="Y380" s="192"/>
      <c r="Z380" s="192"/>
      <c r="AA380" s="192"/>
      <c r="AB380" s="192"/>
      <c r="AC380" s="192"/>
      <c r="AD380" s="192"/>
      <c r="AE380" s="192"/>
      <c r="AF380" s="192"/>
      <c r="AG380" s="192"/>
      <c r="AH380" s="192"/>
      <c r="AI380" s="192"/>
      <c r="AJ380" s="192"/>
      <c r="AK380" s="192"/>
      <c r="AL380" s="192"/>
      <c r="AM380" s="192"/>
      <c r="AN380" s="192"/>
      <c r="AO380" s="192"/>
      <c r="AP380" s="192"/>
      <c r="AQ380" s="192"/>
      <c r="AR380" s="192"/>
      <c r="AS380" s="192"/>
      <c r="AT380" s="192"/>
      <c r="AU380" s="192"/>
      <c r="AV380" s="41"/>
      <c r="AW380" s="3"/>
    </row>
    <row r="381" spans="1:49" s="95" customFormat="1" x14ac:dyDescent="0.25">
      <c r="A381" s="89"/>
      <c r="B381" s="89"/>
      <c r="C381" s="89"/>
      <c r="D381" s="89"/>
      <c r="E381" s="179" t="str">
        <f>E271</f>
        <v>Объект-3</v>
      </c>
      <c r="F381" s="89"/>
      <c r="G381" s="178" t="str">
        <f>G271</f>
        <v>Заказчик-3</v>
      </c>
      <c r="H381" s="89"/>
      <c r="I381" s="169"/>
      <c r="J381" s="12"/>
      <c r="K381" s="178"/>
      <c r="L381" s="3"/>
      <c r="M381" s="183" t="str">
        <f>KPI!$E$210</f>
        <v>натуральное количество накладных расходов</v>
      </c>
      <c r="N381" s="258"/>
      <c r="O381" s="119" t="s">
        <v>1</v>
      </c>
      <c r="P381" s="182" t="s">
        <v>499</v>
      </c>
      <c r="Q381" s="89"/>
      <c r="R381" s="186">
        <f>SUMIFS($W381:$AV381,$W$2:$AV$2,R$2)</f>
        <v>0</v>
      </c>
      <c r="S381" s="89"/>
      <c r="T381" s="186">
        <f>SUMIFS($W381:$AV381,$W$2:$AV$2,T$2)</f>
        <v>0</v>
      </c>
      <c r="U381" s="89"/>
      <c r="V381" s="89"/>
      <c r="W381" s="119" t="s">
        <v>1</v>
      </c>
      <c r="X381" s="182"/>
      <c r="Y381" s="182"/>
      <c r="Z381" s="182"/>
      <c r="AA381" s="182"/>
      <c r="AB381" s="182"/>
      <c r="AC381" s="182"/>
      <c r="AD381" s="182"/>
      <c r="AE381" s="182"/>
      <c r="AF381" s="182"/>
      <c r="AG381" s="182"/>
      <c r="AH381" s="182"/>
      <c r="AI381" s="182"/>
      <c r="AJ381" s="182"/>
      <c r="AK381" s="182"/>
      <c r="AL381" s="182"/>
      <c r="AM381" s="182"/>
      <c r="AN381" s="182"/>
      <c r="AO381" s="182"/>
      <c r="AP381" s="182"/>
      <c r="AQ381" s="182"/>
      <c r="AR381" s="182"/>
      <c r="AS381" s="182"/>
      <c r="AT381" s="182"/>
      <c r="AU381" s="182"/>
      <c r="AV381" s="94"/>
      <c r="AW381" s="89"/>
    </row>
    <row r="382" spans="1:49" s="95" customFormat="1" x14ac:dyDescent="0.25">
      <c r="A382" s="89"/>
      <c r="B382" s="89"/>
      <c r="C382" s="89"/>
      <c r="D382" s="89"/>
      <c r="E382" s="179" t="str">
        <f>E271</f>
        <v>Объект-3</v>
      </c>
      <c r="F382" s="89"/>
      <c r="G382" s="178" t="str">
        <f>G271</f>
        <v>Заказчик-3</v>
      </c>
      <c r="H382" s="89"/>
      <c r="I382" s="169"/>
      <c r="J382" s="4"/>
      <c r="K382" s="178"/>
      <c r="L382" s="4"/>
      <c r="M382" s="184" t="str">
        <f>KPI!$E$211</f>
        <v>стоимость накладных за единицу измерения</v>
      </c>
      <c r="N382" s="258"/>
      <c r="O382" s="89"/>
      <c r="P382" s="189" t="str">
        <f>IF(M382="","",INDEX(KPI!$H:$H,SUMIFS(KPI!$C:$C,KPI!$E:$E,M382)))</f>
        <v>руб.</v>
      </c>
      <c r="Q382" s="89"/>
      <c r="R382" s="187">
        <f>IF(R381=0,0,R383*1000/R381)</f>
        <v>0</v>
      </c>
      <c r="S382" s="89"/>
      <c r="T382" s="187">
        <f>IF(T381=0,0,T383*1000/T381)</f>
        <v>0</v>
      </c>
      <c r="U382" s="89"/>
      <c r="V382" s="89"/>
      <c r="W382" s="119" t="s">
        <v>1</v>
      </c>
      <c r="X382" s="182"/>
      <c r="Y382" s="182"/>
      <c r="Z382" s="182"/>
      <c r="AA382" s="182"/>
      <c r="AB382" s="182"/>
      <c r="AC382" s="182"/>
      <c r="AD382" s="182"/>
      <c r="AE382" s="182"/>
      <c r="AF382" s="182"/>
      <c r="AG382" s="182"/>
      <c r="AH382" s="182"/>
      <c r="AI382" s="182"/>
      <c r="AJ382" s="182"/>
      <c r="AK382" s="182"/>
      <c r="AL382" s="182"/>
      <c r="AM382" s="182"/>
      <c r="AN382" s="182"/>
      <c r="AO382" s="182"/>
      <c r="AP382" s="182"/>
      <c r="AQ382" s="182"/>
      <c r="AR382" s="182"/>
      <c r="AS382" s="182"/>
      <c r="AT382" s="182"/>
      <c r="AU382" s="182"/>
      <c r="AV382" s="94"/>
      <c r="AW382" s="89"/>
    </row>
    <row r="383" spans="1:49" s="5" customFormat="1" x14ac:dyDescent="0.25">
      <c r="A383" s="4"/>
      <c r="B383" s="4"/>
      <c r="C383" s="4"/>
      <c r="D383" s="4"/>
      <c r="E383" s="197" t="str">
        <f>E271</f>
        <v>Объект-3</v>
      </c>
      <c r="F383" s="4"/>
      <c r="G383" s="198" t="str">
        <f>G271</f>
        <v>Заказчик-3</v>
      </c>
      <c r="H383" s="4"/>
      <c r="I383" s="169"/>
      <c r="J383" s="22" t="s">
        <v>1</v>
      </c>
      <c r="K383" s="6" t="s">
        <v>498</v>
      </c>
      <c r="L383" s="4"/>
      <c r="M383" s="205" t="str">
        <f>KPI!$E$84&amp;" - "&amp;$K383</f>
        <v>накладные расходы - спецодежда</v>
      </c>
      <c r="N383" s="258" t="str">
        <f>структура!$AL$30</f>
        <v>н/р</v>
      </c>
      <c r="O383" s="4"/>
      <c r="P383" s="211">
        <f>IF(M383="","",INDEX(KPI!$H:$H,SUMIFS(KPI!$C:$C,KPI!$E:$E,M383)))</f>
        <v>0</v>
      </c>
      <c r="Q383" s="4"/>
      <c r="R383" s="188">
        <f>SUMIFS($W383:$AV383,$W$2:$AV$2,R$2)</f>
        <v>0</v>
      </c>
      <c r="S383" s="4"/>
      <c r="T383" s="188">
        <f>SUMIFS($W383:$AV383,$W$2:$AV$2,T$2)</f>
        <v>0</v>
      </c>
      <c r="U383" s="4"/>
      <c r="V383" s="4"/>
      <c r="W383" s="49"/>
      <c r="X383" s="207">
        <f>X381*X382/1000</f>
        <v>0</v>
      </c>
      <c r="Y383" s="207">
        <f>Y381*Y382/1000</f>
        <v>0</v>
      </c>
      <c r="Z383" s="207">
        <f t="shared" ref="Z383:AU383" si="456">Z381*Z382/1000</f>
        <v>0</v>
      </c>
      <c r="AA383" s="207">
        <f t="shared" si="456"/>
        <v>0</v>
      </c>
      <c r="AB383" s="207">
        <f t="shared" si="456"/>
        <v>0</v>
      </c>
      <c r="AC383" s="207">
        <f t="shared" si="456"/>
        <v>0</v>
      </c>
      <c r="AD383" s="207">
        <f t="shared" si="456"/>
        <v>0</v>
      </c>
      <c r="AE383" s="207">
        <f t="shared" si="456"/>
        <v>0</v>
      </c>
      <c r="AF383" s="207">
        <f t="shared" si="456"/>
        <v>0</v>
      </c>
      <c r="AG383" s="207">
        <f t="shared" si="456"/>
        <v>0</v>
      </c>
      <c r="AH383" s="207">
        <f t="shared" si="456"/>
        <v>0</v>
      </c>
      <c r="AI383" s="207">
        <f t="shared" si="456"/>
        <v>0</v>
      </c>
      <c r="AJ383" s="207">
        <f t="shared" si="456"/>
        <v>0</v>
      </c>
      <c r="AK383" s="207">
        <f t="shared" si="456"/>
        <v>0</v>
      </c>
      <c r="AL383" s="207">
        <f t="shared" si="456"/>
        <v>0</v>
      </c>
      <c r="AM383" s="207">
        <f t="shared" si="456"/>
        <v>0</v>
      </c>
      <c r="AN383" s="207">
        <f t="shared" si="456"/>
        <v>0</v>
      </c>
      <c r="AO383" s="207">
        <f t="shared" si="456"/>
        <v>0</v>
      </c>
      <c r="AP383" s="207">
        <f t="shared" si="456"/>
        <v>0</v>
      </c>
      <c r="AQ383" s="207">
        <f t="shared" si="456"/>
        <v>0</v>
      </c>
      <c r="AR383" s="207">
        <f t="shared" si="456"/>
        <v>0</v>
      </c>
      <c r="AS383" s="207">
        <f t="shared" si="456"/>
        <v>0</v>
      </c>
      <c r="AT383" s="207">
        <f t="shared" si="456"/>
        <v>0</v>
      </c>
      <c r="AU383" s="207">
        <f t="shared" si="456"/>
        <v>0</v>
      </c>
      <c r="AV383" s="43"/>
      <c r="AW383" s="4"/>
    </row>
    <row r="384" spans="1:49" s="95" customFormat="1" x14ac:dyDescent="0.25">
      <c r="A384" s="89"/>
      <c r="B384" s="89"/>
      <c r="C384" s="89"/>
      <c r="D384" s="89"/>
      <c r="E384" s="194" t="str">
        <f>E271</f>
        <v>Объект-3</v>
      </c>
      <c r="F384" s="89"/>
      <c r="G384" s="195" t="str">
        <f>G271</f>
        <v>Заказчик-3</v>
      </c>
      <c r="H384" s="89"/>
      <c r="I384" s="169"/>
      <c r="J384" s="89"/>
      <c r="K384" s="178"/>
      <c r="L384" s="89"/>
      <c r="M384" s="185" t="str">
        <f>KPI!$E$127</f>
        <v>отток ДС по накладным расходам</v>
      </c>
      <c r="N384" s="259" t="str">
        <f>структура!$AL$15</f>
        <v>НДС(-)</v>
      </c>
      <c r="O384" s="203"/>
      <c r="P384" s="190" t="str">
        <f>IF(M384="","",INDEX(KPI!$H:$H,SUMIFS(KPI!$C:$C,KPI!$E:$E,M384)))</f>
        <v>тыс.руб.</v>
      </c>
      <c r="Q384" s="203"/>
      <c r="R384" s="224">
        <f>SUMIFS($W384:$AV384,$W$2:$AV$2,R$2)</f>
        <v>0</v>
      </c>
      <c r="S384" s="203"/>
      <c r="T384" s="224">
        <f>SUMIFS($W384:$AV384,$W$2:$AV$2,T$2)</f>
        <v>0</v>
      </c>
      <c r="U384" s="203"/>
      <c r="V384" s="203"/>
      <c r="W384" s="116"/>
      <c r="X384" s="226">
        <f>X383</f>
        <v>0</v>
      </c>
      <c r="Y384" s="226">
        <f t="shared" ref="Y384" si="457">Y383</f>
        <v>0</v>
      </c>
      <c r="Z384" s="226">
        <f t="shared" ref="Z384" si="458">Z383</f>
        <v>0</v>
      </c>
      <c r="AA384" s="226">
        <f t="shared" ref="AA384" si="459">AA383</f>
        <v>0</v>
      </c>
      <c r="AB384" s="226">
        <f t="shared" ref="AB384" si="460">AB383</f>
        <v>0</v>
      </c>
      <c r="AC384" s="226">
        <f t="shared" ref="AC384" si="461">AC383</f>
        <v>0</v>
      </c>
      <c r="AD384" s="226">
        <f t="shared" ref="AD384" si="462">AD383</f>
        <v>0</v>
      </c>
      <c r="AE384" s="226">
        <f t="shared" ref="AE384" si="463">AE383</f>
        <v>0</v>
      </c>
      <c r="AF384" s="226">
        <f t="shared" ref="AF384" si="464">AF383</f>
        <v>0</v>
      </c>
      <c r="AG384" s="226">
        <f t="shared" ref="AG384" si="465">AG383</f>
        <v>0</v>
      </c>
      <c r="AH384" s="226">
        <f t="shared" ref="AH384" si="466">AH383</f>
        <v>0</v>
      </c>
      <c r="AI384" s="226">
        <f t="shared" ref="AI384" si="467">AI383</f>
        <v>0</v>
      </c>
      <c r="AJ384" s="226">
        <f t="shared" ref="AJ384" si="468">AJ383</f>
        <v>0</v>
      </c>
      <c r="AK384" s="226">
        <f t="shared" ref="AK384" si="469">AK383</f>
        <v>0</v>
      </c>
      <c r="AL384" s="226">
        <f t="shared" ref="AL384" si="470">AL383</f>
        <v>0</v>
      </c>
      <c r="AM384" s="226">
        <f t="shared" ref="AM384" si="471">AM383</f>
        <v>0</v>
      </c>
      <c r="AN384" s="226">
        <f t="shared" ref="AN384" si="472">AN383</f>
        <v>0</v>
      </c>
      <c r="AO384" s="226">
        <f t="shared" ref="AO384" si="473">AO383</f>
        <v>0</v>
      </c>
      <c r="AP384" s="226">
        <f t="shared" ref="AP384" si="474">AP383</f>
        <v>0</v>
      </c>
      <c r="AQ384" s="226">
        <f t="shared" ref="AQ384" si="475">AQ383</f>
        <v>0</v>
      </c>
      <c r="AR384" s="226">
        <f t="shared" ref="AR384" si="476">AR383</f>
        <v>0</v>
      </c>
      <c r="AS384" s="226">
        <f t="shared" ref="AS384" si="477">AS383</f>
        <v>0</v>
      </c>
      <c r="AT384" s="226">
        <f t="shared" ref="AT384" si="478">AT383</f>
        <v>0</v>
      </c>
      <c r="AU384" s="226">
        <f t="shared" ref="AU384" si="479">AU383</f>
        <v>0</v>
      </c>
      <c r="AV384" s="94"/>
      <c r="AW384" s="89"/>
    </row>
    <row r="385" spans="1:49" ht="3.9" customHeight="1" x14ac:dyDescent="0.25">
      <c r="A385" s="3"/>
      <c r="B385" s="3"/>
      <c r="C385" s="3"/>
      <c r="D385" s="3"/>
      <c r="E385" s="179" t="str">
        <f>E271</f>
        <v>Объект-3</v>
      </c>
      <c r="F385" s="3"/>
      <c r="G385" s="178" t="str">
        <f>G271</f>
        <v>Заказчик-3</v>
      </c>
      <c r="H385" s="3"/>
      <c r="I385" s="169"/>
      <c r="J385" s="3"/>
      <c r="K385" s="178"/>
      <c r="L385" s="3"/>
      <c r="M385" s="8"/>
      <c r="N385" s="258"/>
      <c r="O385" s="3"/>
      <c r="P385" s="191"/>
      <c r="Q385" s="3"/>
      <c r="R385" s="8"/>
      <c r="S385" s="3"/>
      <c r="T385" s="8"/>
      <c r="U385" s="3"/>
      <c r="V385" s="3"/>
      <c r="W385" s="49"/>
      <c r="X385" s="192"/>
      <c r="Y385" s="192"/>
      <c r="Z385" s="192"/>
      <c r="AA385" s="192"/>
      <c r="AB385" s="192"/>
      <c r="AC385" s="192"/>
      <c r="AD385" s="192"/>
      <c r="AE385" s="192"/>
      <c r="AF385" s="192"/>
      <c r="AG385" s="192"/>
      <c r="AH385" s="192"/>
      <c r="AI385" s="192"/>
      <c r="AJ385" s="192"/>
      <c r="AK385" s="192"/>
      <c r="AL385" s="192"/>
      <c r="AM385" s="192"/>
      <c r="AN385" s="192"/>
      <c r="AO385" s="192"/>
      <c r="AP385" s="192"/>
      <c r="AQ385" s="192"/>
      <c r="AR385" s="192"/>
      <c r="AS385" s="192"/>
      <c r="AT385" s="192"/>
      <c r="AU385" s="192"/>
      <c r="AV385" s="41"/>
      <c r="AW385" s="3"/>
    </row>
    <row r="386" spans="1:49" s="95" customFormat="1" x14ac:dyDescent="0.25">
      <c r="A386" s="89"/>
      <c r="B386" s="89"/>
      <c r="C386" s="89"/>
      <c r="D386" s="89"/>
      <c r="E386" s="179" t="str">
        <f>E271</f>
        <v>Объект-3</v>
      </c>
      <c r="F386" s="89"/>
      <c r="G386" s="178" t="str">
        <f>G271</f>
        <v>Заказчик-3</v>
      </c>
      <c r="H386" s="89"/>
      <c r="I386" s="169"/>
      <c r="J386" s="12"/>
      <c r="K386" s="178"/>
      <c r="L386" s="3"/>
      <c r="M386" s="183" t="str">
        <f>KPI!$E$210</f>
        <v>натуральное количество накладных расходов</v>
      </c>
      <c r="N386" s="258"/>
      <c r="O386" s="119" t="s">
        <v>1</v>
      </c>
      <c r="P386" s="182" t="s">
        <v>502</v>
      </c>
      <c r="Q386" s="89"/>
      <c r="R386" s="186">
        <f>SUMIFS($W386:$AV386,$W$2:$AV$2,R$2)</f>
        <v>0</v>
      </c>
      <c r="S386" s="89"/>
      <c r="T386" s="186">
        <f>SUMIFS($W386:$AV386,$W$2:$AV$2,T$2)</f>
        <v>0</v>
      </c>
      <c r="U386" s="89"/>
      <c r="V386" s="89"/>
      <c r="W386" s="119" t="s">
        <v>1</v>
      </c>
      <c r="X386" s="182"/>
      <c r="Y386" s="182"/>
      <c r="Z386" s="182"/>
      <c r="AA386" s="182"/>
      <c r="AB386" s="182"/>
      <c r="AC386" s="182"/>
      <c r="AD386" s="182"/>
      <c r="AE386" s="182"/>
      <c r="AF386" s="182"/>
      <c r="AG386" s="182"/>
      <c r="AH386" s="182"/>
      <c r="AI386" s="182"/>
      <c r="AJ386" s="182"/>
      <c r="AK386" s="182"/>
      <c r="AL386" s="182"/>
      <c r="AM386" s="182"/>
      <c r="AN386" s="182"/>
      <c r="AO386" s="182"/>
      <c r="AP386" s="182"/>
      <c r="AQ386" s="182"/>
      <c r="AR386" s="182"/>
      <c r="AS386" s="182"/>
      <c r="AT386" s="182"/>
      <c r="AU386" s="182"/>
      <c r="AV386" s="94"/>
      <c r="AW386" s="89"/>
    </row>
    <row r="387" spans="1:49" s="95" customFormat="1" x14ac:dyDescent="0.25">
      <c r="A387" s="89"/>
      <c r="B387" s="89"/>
      <c r="C387" s="89"/>
      <c r="D387" s="89"/>
      <c r="E387" s="179" t="str">
        <f>E271</f>
        <v>Объект-3</v>
      </c>
      <c r="F387" s="89"/>
      <c r="G387" s="178" t="str">
        <f>G271</f>
        <v>Заказчик-3</v>
      </c>
      <c r="H387" s="89"/>
      <c r="I387" s="169"/>
      <c r="J387" s="4"/>
      <c r="K387" s="178"/>
      <c r="L387" s="4"/>
      <c r="M387" s="184" t="str">
        <f>KPI!$E$211</f>
        <v>стоимость накладных за единицу измерения</v>
      </c>
      <c r="N387" s="258"/>
      <c r="O387" s="89"/>
      <c r="P387" s="189" t="str">
        <f>IF(M387="","",INDEX(KPI!$H:$H,SUMIFS(KPI!$C:$C,KPI!$E:$E,M387)))</f>
        <v>руб.</v>
      </c>
      <c r="Q387" s="89"/>
      <c r="R387" s="187">
        <f>IF(R386=0,0,R388*1000/R386)</f>
        <v>0</v>
      </c>
      <c r="S387" s="89"/>
      <c r="T387" s="187">
        <f>IF(T386=0,0,T388*1000/T386)</f>
        <v>0</v>
      </c>
      <c r="U387" s="89"/>
      <c r="V387" s="89"/>
      <c r="W387" s="119" t="s">
        <v>1</v>
      </c>
      <c r="X387" s="182"/>
      <c r="Y387" s="182"/>
      <c r="Z387" s="182"/>
      <c r="AA387" s="182"/>
      <c r="AB387" s="182"/>
      <c r="AC387" s="182"/>
      <c r="AD387" s="182"/>
      <c r="AE387" s="182"/>
      <c r="AF387" s="182"/>
      <c r="AG387" s="182"/>
      <c r="AH387" s="182"/>
      <c r="AI387" s="182"/>
      <c r="AJ387" s="182"/>
      <c r="AK387" s="182"/>
      <c r="AL387" s="182"/>
      <c r="AM387" s="182"/>
      <c r="AN387" s="182"/>
      <c r="AO387" s="182"/>
      <c r="AP387" s="182"/>
      <c r="AQ387" s="182"/>
      <c r="AR387" s="182"/>
      <c r="AS387" s="182"/>
      <c r="AT387" s="182"/>
      <c r="AU387" s="182"/>
      <c r="AV387" s="94"/>
      <c r="AW387" s="89"/>
    </row>
    <row r="388" spans="1:49" s="5" customFormat="1" x14ac:dyDescent="0.25">
      <c r="A388" s="4"/>
      <c r="B388" s="4"/>
      <c r="C388" s="4"/>
      <c r="D388" s="4"/>
      <c r="E388" s="197" t="str">
        <f>E271</f>
        <v>Объект-3</v>
      </c>
      <c r="F388" s="4"/>
      <c r="G388" s="198" t="str">
        <f>G271</f>
        <v>Заказчик-3</v>
      </c>
      <c r="H388" s="4"/>
      <c r="I388" s="169"/>
      <c r="J388" s="22" t="s">
        <v>1</v>
      </c>
      <c r="K388" s="6" t="s">
        <v>500</v>
      </c>
      <c r="L388" s="4"/>
      <c r="M388" s="205" t="str">
        <f>KPI!$E$84&amp;" - "&amp;$K388</f>
        <v>накладные расходы - доставка</v>
      </c>
      <c r="N388" s="258" t="str">
        <f>структура!$AL$30</f>
        <v>н/р</v>
      </c>
      <c r="O388" s="4"/>
      <c r="P388" s="211">
        <f>IF(M388="","",INDEX(KPI!$H:$H,SUMIFS(KPI!$C:$C,KPI!$E:$E,M388)))</f>
        <v>0</v>
      </c>
      <c r="Q388" s="4"/>
      <c r="R388" s="188">
        <f>SUMIFS($W388:$AV388,$W$2:$AV$2,R$2)</f>
        <v>0</v>
      </c>
      <c r="S388" s="4"/>
      <c r="T388" s="188">
        <f>SUMIFS($W388:$AV388,$W$2:$AV$2,T$2)</f>
        <v>0</v>
      </c>
      <c r="U388" s="4"/>
      <c r="V388" s="4"/>
      <c r="W388" s="49"/>
      <c r="X388" s="207">
        <f>X386*X387/1000</f>
        <v>0</v>
      </c>
      <c r="Y388" s="207">
        <f>Y386*Y387/1000</f>
        <v>0</v>
      </c>
      <c r="Z388" s="207">
        <f t="shared" ref="Z388:AU388" si="480">Z386*Z387/1000</f>
        <v>0</v>
      </c>
      <c r="AA388" s="207">
        <f t="shared" si="480"/>
        <v>0</v>
      </c>
      <c r="AB388" s="207">
        <f t="shared" si="480"/>
        <v>0</v>
      </c>
      <c r="AC388" s="207">
        <f t="shared" si="480"/>
        <v>0</v>
      </c>
      <c r="AD388" s="207">
        <f t="shared" si="480"/>
        <v>0</v>
      </c>
      <c r="AE388" s="207">
        <f t="shared" si="480"/>
        <v>0</v>
      </c>
      <c r="AF388" s="207">
        <f t="shared" si="480"/>
        <v>0</v>
      </c>
      <c r="AG388" s="207">
        <f t="shared" si="480"/>
        <v>0</v>
      </c>
      <c r="AH388" s="207">
        <f t="shared" si="480"/>
        <v>0</v>
      </c>
      <c r="AI388" s="207">
        <f t="shared" si="480"/>
        <v>0</v>
      </c>
      <c r="AJ388" s="207">
        <f t="shared" si="480"/>
        <v>0</v>
      </c>
      <c r="AK388" s="207">
        <f t="shared" si="480"/>
        <v>0</v>
      </c>
      <c r="AL388" s="207">
        <f t="shared" si="480"/>
        <v>0</v>
      </c>
      <c r="AM388" s="207">
        <f t="shared" si="480"/>
        <v>0</v>
      </c>
      <c r="AN388" s="207">
        <f t="shared" si="480"/>
        <v>0</v>
      </c>
      <c r="AO388" s="207">
        <f t="shared" si="480"/>
        <v>0</v>
      </c>
      <c r="AP388" s="207">
        <f t="shared" si="480"/>
        <v>0</v>
      </c>
      <c r="AQ388" s="207">
        <f t="shared" si="480"/>
        <v>0</v>
      </c>
      <c r="AR388" s="207">
        <f t="shared" si="480"/>
        <v>0</v>
      </c>
      <c r="AS388" s="207">
        <f t="shared" si="480"/>
        <v>0</v>
      </c>
      <c r="AT388" s="207">
        <f t="shared" si="480"/>
        <v>0</v>
      </c>
      <c r="AU388" s="207">
        <f t="shared" si="480"/>
        <v>0</v>
      </c>
      <c r="AV388" s="43"/>
      <c r="AW388" s="4"/>
    </row>
    <row r="389" spans="1:49" s="95" customFormat="1" x14ac:dyDescent="0.25">
      <c r="A389" s="89"/>
      <c r="B389" s="89"/>
      <c r="C389" s="89"/>
      <c r="D389" s="89"/>
      <c r="E389" s="194" t="str">
        <f>E271</f>
        <v>Объект-3</v>
      </c>
      <c r="F389" s="89"/>
      <c r="G389" s="195" t="str">
        <f>G271</f>
        <v>Заказчик-3</v>
      </c>
      <c r="H389" s="89"/>
      <c r="I389" s="169"/>
      <c r="J389" s="89"/>
      <c r="K389" s="178"/>
      <c r="L389" s="89"/>
      <c r="M389" s="185" t="str">
        <f>KPI!$E$127</f>
        <v>отток ДС по накладным расходам</v>
      </c>
      <c r="N389" s="259" t="str">
        <f>структура!$AL$15</f>
        <v>НДС(-)</v>
      </c>
      <c r="O389" s="203"/>
      <c r="P389" s="190" t="str">
        <f>IF(M389="","",INDEX(KPI!$H:$H,SUMIFS(KPI!$C:$C,KPI!$E:$E,M389)))</f>
        <v>тыс.руб.</v>
      </c>
      <c r="Q389" s="203"/>
      <c r="R389" s="224">
        <f>SUMIFS($W389:$AV389,$W$2:$AV$2,R$2)</f>
        <v>0</v>
      </c>
      <c r="S389" s="203"/>
      <c r="T389" s="224">
        <f>SUMIFS($W389:$AV389,$W$2:$AV$2,T$2)</f>
        <v>0</v>
      </c>
      <c r="U389" s="203"/>
      <c r="V389" s="203"/>
      <c r="W389" s="116"/>
      <c r="X389" s="226">
        <f>X388</f>
        <v>0</v>
      </c>
      <c r="Y389" s="226">
        <f t="shared" ref="Y389" si="481">Y388</f>
        <v>0</v>
      </c>
      <c r="Z389" s="226">
        <f t="shared" ref="Z389" si="482">Z388</f>
        <v>0</v>
      </c>
      <c r="AA389" s="226">
        <f t="shared" ref="AA389" si="483">AA388</f>
        <v>0</v>
      </c>
      <c r="AB389" s="226">
        <f t="shared" ref="AB389" si="484">AB388</f>
        <v>0</v>
      </c>
      <c r="AC389" s="226">
        <f t="shared" ref="AC389" si="485">AC388</f>
        <v>0</v>
      </c>
      <c r="AD389" s="226">
        <f t="shared" ref="AD389" si="486">AD388</f>
        <v>0</v>
      </c>
      <c r="AE389" s="226">
        <f t="shared" ref="AE389" si="487">AE388</f>
        <v>0</v>
      </c>
      <c r="AF389" s="226">
        <f t="shared" ref="AF389" si="488">AF388</f>
        <v>0</v>
      </c>
      <c r="AG389" s="226">
        <f t="shared" ref="AG389" si="489">AG388</f>
        <v>0</v>
      </c>
      <c r="AH389" s="226">
        <f t="shared" ref="AH389" si="490">AH388</f>
        <v>0</v>
      </c>
      <c r="AI389" s="226">
        <f t="shared" ref="AI389" si="491">AI388</f>
        <v>0</v>
      </c>
      <c r="AJ389" s="226">
        <f t="shared" ref="AJ389" si="492">AJ388</f>
        <v>0</v>
      </c>
      <c r="AK389" s="226">
        <f t="shared" ref="AK389" si="493">AK388</f>
        <v>0</v>
      </c>
      <c r="AL389" s="226">
        <f t="shared" ref="AL389" si="494">AL388</f>
        <v>0</v>
      </c>
      <c r="AM389" s="226">
        <f t="shared" ref="AM389" si="495">AM388</f>
        <v>0</v>
      </c>
      <c r="AN389" s="226">
        <f t="shared" ref="AN389" si="496">AN388</f>
        <v>0</v>
      </c>
      <c r="AO389" s="226">
        <f t="shared" ref="AO389" si="497">AO388</f>
        <v>0</v>
      </c>
      <c r="AP389" s="226">
        <f t="shared" ref="AP389" si="498">AP388</f>
        <v>0</v>
      </c>
      <c r="AQ389" s="226">
        <f t="shared" ref="AQ389" si="499">AQ388</f>
        <v>0</v>
      </c>
      <c r="AR389" s="226">
        <f t="shared" ref="AR389" si="500">AR388</f>
        <v>0</v>
      </c>
      <c r="AS389" s="226">
        <f t="shared" ref="AS389" si="501">AS388</f>
        <v>0</v>
      </c>
      <c r="AT389" s="226">
        <f t="shared" ref="AT389" si="502">AT388</f>
        <v>0</v>
      </c>
      <c r="AU389" s="226">
        <f t="shared" ref="AU389" si="503">AU388</f>
        <v>0</v>
      </c>
      <c r="AV389" s="94"/>
      <c r="AW389" s="89"/>
    </row>
    <row r="390" spans="1:49" ht="3.9" customHeight="1" x14ac:dyDescent="0.25">
      <c r="A390" s="3"/>
      <c r="B390" s="3"/>
      <c r="C390" s="3"/>
      <c r="D390" s="3"/>
      <c r="E390" s="179" t="str">
        <f>E271</f>
        <v>Объект-3</v>
      </c>
      <c r="F390" s="3"/>
      <c r="G390" s="178" t="str">
        <f>G271</f>
        <v>Заказчик-3</v>
      </c>
      <c r="H390" s="3"/>
      <c r="I390" s="169"/>
      <c r="J390" s="3"/>
      <c r="K390" s="178"/>
      <c r="L390" s="3"/>
      <c r="M390" s="8"/>
      <c r="N390" s="258"/>
      <c r="O390" s="3"/>
      <c r="P390" s="191"/>
      <c r="Q390" s="3"/>
      <c r="R390" s="8"/>
      <c r="S390" s="3"/>
      <c r="T390" s="8"/>
      <c r="U390" s="3"/>
      <c r="V390" s="3"/>
      <c r="W390" s="49"/>
      <c r="X390" s="192"/>
      <c r="Y390" s="192"/>
      <c r="Z390" s="192"/>
      <c r="AA390" s="192"/>
      <c r="AB390" s="192"/>
      <c r="AC390" s="192"/>
      <c r="AD390" s="192"/>
      <c r="AE390" s="192"/>
      <c r="AF390" s="192"/>
      <c r="AG390" s="192"/>
      <c r="AH390" s="192"/>
      <c r="AI390" s="192"/>
      <c r="AJ390" s="192"/>
      <c r="AK390" s="192"/>
      <c r="AL390" s="192"/>
      <c r="AM390" s="192"/>
      <c r="AN390" s="192"/>
      <c r="AO390" s="192"/>
      <c r="AP390" s="192"/>
      <c r="AQ390" s="192"/>
      <c r="AR390" s="192"/>
      <c r="AS390" s="192"/>
      <c r="AT390" s="192"/>
      <c r="AU390" s="192"/>
      <c r="AV390" s="41"/>
      <c r="AW390" s="3"/>
    </row>
    <row r="391" spans="1:49" s="95" customFormat="1" x14ac:dyDescent="0.25">
      <c r="A391" s="89"/>
      <c r="B391" s="89"/>
      <c r="C391" s="89"/>
      <c r="D391" s="89"/>
      <c r="E391" s="179" t="str">
        <f>E271</f>
        <v>Объект-3</v>
      </c>
      <c r="F391" s="89"/>
      <c r="G391" s="178" t="str">
        <f>G271</f>
        <v>Заказчик-3</v>
      </c>
      <c r="H391" s="89"/>
      <c r="I391" s="169"/>
      <c r="J391" s="12"/>
      <c r="K391" s="178"/>
      <c r="L391" s="3"/>
      <c r="M391" s="183" t="str">
        <f>KPI!$E$210</f>
        <v>натуральное количество накладных расходов</v>
      </c>
      <c r="N391" s="258"/>
      <c r="O391" s="119" t="s">
        <v>1</v>
      </c>
      <c r="P391" s="182" t="s">
        <v>503</v>
      </c>
      <c r="Q391" s="89"/>
      <c r="R391" s="186">
        <f>SUMIFS($W391:$AV391,$W$2:$AV$2,R$2)</f>
        <v>0</v>
      </c>
      <c r="S391" s="89"/>
      <c r="T391" s="186">
        <f>SUMIFS($W391:$AV391,$W$2:$AV$2,T$2)</f>
        <v>0</v>
      </c>
      <c r="U391" s="89"/>
      <c r="V391" s="89"/>
      <c r="W391" s="119" t="s">
        <v>1</v>
      </c>
      <c r="X391" s="182"/>
      <c r="Y391" s="182"/>
      <c r="Z391" s="182"/>
      <c r="AA391" s="182"/>
      <c r="AB391" s="182"/>
      <c r="AC391" s="182"/>
      <c r="AD391" s="182"/>
      <c r="AE391" s="182"/>
      <c r="AF391" s="182"/>
      <c r="AG391" s="182"/>
      <c r="AH391" s="182"/>
      <c r="AI391" s="182"/>
      <c r="AJ391" s="182"/>
      <c r="AK391" s="182"/>
      <c r="AL391" s="182"/>
      <c r="AM391" s="182"/>
      <c r="AN391" s="182"/>
      <c r="AO391" s="182"/>
      <c r="AP391" s="182"/>
      <c r="AQ391" s="182"/>
      <c r="AR391" s="182"/>
      <c r="AS391" s="182"/>
      <c r="AT391" s="182"/>
      <c r="AU391" s="182"/>
      <c r="AV391" s="94"/>
      <c r="AW391" s="89"/>
    </row>
    <row r="392" spans="1:49" s="95" customFormat="1" x14ac:dyDescent="0.25">
      <c r="A392" s="89"/>
      <c r="B392" s="89"/>
      <c r="C392" s="89"/>
      <c r="D392" s="89"/>
      <c r="E392" s="179" t="str">
        <f>E271</f>
        <v>Объект-3</v>
      </c>
      <c r="F392" s="89"/>
      <c r="G392" s="178" t="str">
        <f>G271</f>
        <v>Заказчик-3</v>
      </c>
      <c r="H392" s="89"/>
      <c r="I392" s="169"/>
      <c r="J392" s="4"/>
      <c r="K392" s="178"/>
      <c r="L392" s="4"/>
      <c r="M392" s="184" t="str">
        <f>KPI!$E$211</f>
        <v>стоимость накладных за единицу измерения</v>
      </c>
      <c r="N392" s="258"/>
      <c r="O392" s="89"/>
      <c r="P392" s="189" t="str">
        <f>IF(M392="","",INDEX(KPI!$H:$H,SUMIFS(KPI!$C:$C,KPI!$E:$E,M392)))</f>
        <v>руб.</v>
      </c>
      <c r="Q392" s="89"/>
      <c r="R392" s="187">
        <f>IF(R391=0,0,R393*1000/R391)</f>
        <v>0</v>
      </c>
      <c r="S392" s="89"/>
      <c r="T392" s="187">
        <f>IF(T391=0,0,T393*1000/T391)</f>
        <v>0</v>
      </c>
      <c r="U392" s="89"/>
      <c r="V392" s="89"/>
      <c r="W392" s="119" t="s">
        <v>1</v>
      </c>
      <c r="X392" s="182"/>
      <c r="Y392" s="182"/>
      <c r="Z392" s="182"/>
      <c r="AA392" s="182"/>
      <c r="AB392" s="182"/>
      <c r="AC392" s="182"/>
      <c r="AD392" s="182"/>
      <c r="AE392" s="182"/>
      <c r="AF392" s="182"/>
      <c r="AG392" s="182"/>
      <c r="AH392" s="182"/>
      <c r="AI392" s="182"/>
      <c r="AJ392" s="182"/>
      <c r="AK392" s="182"/>
      <c r="AL392" s="182"/>
      <c r="AM392" s="182"/>
      <c r="AN392" s="182"/>
      <c r="AO392" s="182"/>
      <c r="AP392" s="182"/>
      <c r="AQ392" s="182"/>
      <c r="AR392" s="182"/>
      <c r="AS392" s="182"/>
      <c r="AT392" s="182"/>
      <c r="AU392" s="182"/>
      <c r="AV392" s="94"/>
      <c r="AW392" s="89"/>
    </row>
    <row r="393" spans="1:49" s="5" customFormat="1" x14ac:dyDescent="0.25">
      <c r="A393" s="4"/>
      <c r="B393" s="4"/>
      <c r="C393" s="4"/>
      <c r="D393" s="4"/>
      <c r="E393" s="197" t="str">
        <f>E271</f>
        <v>Объект-3</v>
      </c>
      <c r="F393" s="4"/>
      <c r="G393" s="198" t="str">
        <f>G271</f>
        <v>Заказчик-3</v>
      </c>
      <c r="H393" s="4"/>
      <c r="I393" s="169"/>
      <c r="J393" s="22" t="s">
        <v>1</v>
      </c>
      <c r="K393" s="6" t="s">
        <v>501</v>
      </c>
      <c r="L393" s="4"/>
      <c r="M393" s="205" t="str">
        <f>KPI!$E$84&amp;" - "&amp;$K393</f>
        <v>накладные расходы - вывоз мусора</v>
      </c>
      <c r="N393" s="258" t="str">
        <f>структура!$AL$30</f>
        <v>н/р</v>
      </c>
      <c r="O393" s="4"/>
      <c r="P393" s="211">
        <f>IF(M393="","",INDEX(KPI!$H:$H,SUMIFS(KPI!$C:$C,KPI!$E:$E,M393)))</f>
        <v>0</v>
      </c>
      <c r="Q393" s="4"/>
      <c r="R393" s="188">
        <f>SUMIFS($W393:$AV393,$W$2:$AV$2,R$2)</f>
        <v>0</v>
      </c>
      <c r="S393" s="4"/>
      <c r="T393" s="188">
        <f>SUMIFS($W393:$AV393,$W$2:$AV$2,T$2)</f>
        <v>0</v>
      </c>
      <c r="U393" s="4"/>
      <c r="V393" s="4"/>
      <c r="W393" s="49"/>
      <c r="X393" s="207">
        <f>X391*X392/1000</f>
        <v>0</v>
      </c>
      <c r="Y393" s="207">
        <f>Y391*Y392/1000</f>
        <v>0</v>
      </c>
      <c r="Z393" s="207">
        <f t="shared" ref="Z393:AU393" si="504">Z391*Z392/1000</f>
        <v>0</v>
      </c>
      <c r="AA393" s="207">
        <f t="shared" si="504"/>
        <v>0</v>
      </c>
      <c r="AB393" s="207">
        <f t="shared" si="504"/>
        <v>0</v>
      </c>
      <c r="AC393" s="207">
        <f t="shared" si="504"/>
        <v>0</v>
      </c>
      <c r="AD393" s="207">
        <f t="shared" si="504"/>
        <v>0</v>
      </c>
      <c r="AE393" s="207">
        <f t="shared" si="504"/>
        <v>0</v>
      </c>
      <c r="AF393" s="207">
        <f t="shared" si="504"/>
        <v>0</v>
      </c>
      <c r="AG393" s="207">
        <f t="shared" si="504"/>
        <v>0</v>
      </c>
      <c r="AH393" s="207">
        <f t="shared" si="504"/>
        <v>0</v>
      </c>
      <c r="AI393" s="207">
        <f t="shared" si="504"/>
        <v>0</v>
      </c>
      <c r="AJ393" s="207">
        <f t="shared" si="504"/>
        <v>0</v>
      </c>
      <c r="AK393" s="207">
        <f t="shared" si="504"/>
        <v>0</v>
      </c>
      <c r="AL393" s="207">
        <f t="shared" si="504"/>
        <v>0</v>
      </c>
      <c r="AM393" s="207">
        <f t="shared" si="504"/>
        <v>0</v>
      </c>
      <c r="AN393" s="207">
        <f t="shared" si="504"/>
        <v>0</v>
      </c>
      <c r="AO393" s="207">
        <f t="shared" si="504"/>
        <v>0</v>
      </c>
      <c r="AP393" s="207">
        <f t="shared" si="504"/>
        <v>0</v>
      </c>
      <c r="AQ393" s="207">
        <f t="shared" si="504"/>
        <v>0</v>
      </c>
      <c r="AR393" s="207">
        <f t="shared" si="504"/>
        <v>0</v>
      </c>
      <c r="AS393" s="207">
        <f t="shared" si="504"/>
        <v>0</v>
      </c>
      <c r="AT393" s="207">
        <f t="shared" si="504"/>
        <v>0</v>
      </c>
      <c r="AU393" s="207">
        <f t="shared" si="504"/>
        <v>0</v>
      </c>
      <c r="AV393" s="43"/>
      <c r="AW393" s="4"/>
    </row>
    <row r="394" spans="1:49" s="95" customFormat="1" x14ac:dyDescent="0.25">
      <c r="A394" s="89"/>
      <c r="B394" s="89"/>
      <c r="C394" s="89"/>
      <c r="D394" s="89"/>
      <c r="E394" s="194" t="str">
        <f>E271</f>
        <v>Объект-3</v>
      </c>
      <c r="F394" s="89"/>
      <c r="G394" s="195" t="str">
        <f>G271</f>
        <v>Заказчик-3</v>
      </c>
      <c r="H394" s="89"/>
      <c r="I394" s="169"/>
      <c r="J394" s="89"/>
      <c r="K394" s="178"/>
      <c r="L394" s="89"/>
      <c r="M394" s="185" t="str">
        <f>KPI!$E$127</f>
        <v>отток ДС по накладным расходам</v>
      </c>
      <c r="N394" s="259" t="str">
        <f>структура!$AL$15</f>
        <v>НДС(-)</v>
      </c>
      <c r="O394" s="203"/>
      <c r="P394" s="190" t="str">
        <f>IF(M394="","",INDEX(KPI!$H:$H,SUMIFS(KPI!$C:$C,KPI!$E:$E,M394)))</f>
        <v>тыс.руб.</v>
      </c>
      <c r="Q394" s="203"/>
      <c r="R394" s="224">
        <f>SUMIFS($W394:$AV394,$W$2:$AV$2,R$2)</f>
        <v>0</v>
      </c>
      <c r="S394" s="203"/>
      <c r="T394" s="224">
        <f>SUMIFS($W394:$AV394,$W$2:$AV$2,T$2)</f>
        <v>0</v>
      </c>
      <c r="U394" s="203"/>
      <c r="V394" s="203"/>
      <c r="W394" s="116"/>
      <c r="X394" s="226">
        <f>X393</f>
        <v>0</v>
      </c>
      <c r="Y394" s="226">
        <f t="shared" ref="Y394" si="505">Y393</f>
        <v>0</v>
      </c>
      <c r="Z394" s="226">
        <f t="shared" ref="Z394" si="506">Z393</f>
        <v>0</v>
      </c>
      <c r="AA394" s="226">
        <f t="shared" ref="AA394" si="507">AA393</f>
        <v>0</v>
      </c>
      <c r="AB394" s="226">
        <f t="shared" ref="AB394" si="508">AB393</f>
        <v>0</v>
      </c>
      <c r="AC394" s="226">
        <f t="shared" ref="AC394" si="509">AC393</f>
        <v>0</v>
      </c>
      <c r="AD394" s="226">
        <f t="shared" ref="AD394" si="510">AD393</f>
        <v>0</v>
      </c>
      <c r="AE394" s="226">
        <f t="shared" ref="AE394" si="511">AE393</f>
        <v>0</v>
      </c>
      <c r="AF394" s="226">
        <f t="shared" ref="AF394" si="512">AF393</f>
        <v>0</v>
      </c>
      <c r="AG394" s="226">
        <f t="shared" ref="AG394" si="513">AG393</f>
        <v>0</v>
      </c>
      <c r="AH394" s="226">
        <f t="shared" ref="AH394" si="514">AH393</f>
        <v>0</v>
      </c>
      <c r="AI394" s="226">
        <f t="shared" ref="AI394" si="515">AI393</f>
        <v>0</v>
      </c>
      <c r="AJ394" s="226">
        <f t="shared" ref="AJ394" si="516">AJ393</f>
        <v>0</v>
      </c>
      <c r="AK394" s="226">
        <f t="shared" ref="AK394" si="517">AK393</f>
        <v>0</v>
      </c>
      <c r="AL394" s="226">
        <f t="shared" ref="AL394" si="518">AL393</f>
        <v>0</v>
      </c>
      <c r="AM394" s="226">
        <f t="shared" ref="AM394" si="519">AM393</f>
        <v>0</v>
      </c>
      <c r="AN394" s="226">
        <f t="shared" ref="AN394" si="520">AN393</f>
        <v>0</v>
      </c>
      <c r="AO394" s="226">
        <f t="shared" ref="AO394" si="521">AO393</f>
        <v>0</v>
      </c>
      <c r="AP394" s="226">
        <f t="shared" ref="AP394" si="522">AP393</f>
        <v>0</v>
      </c>
      <c r="AQ394" s="226">
        <f t="shared" ref="AQ394" si="523">AQ393</f>
        <v>0</v>
      </c>
      <c r="AR394" s="226">
        <f t="shared" ref="AR394" si="524">AR393</f>
        <v>0</v>
      </c>
      <c r="AS394" s="226">
        <f t="shared" ref="AS394" si="525">AS393</f>
        <v>0</v>
      </c>
      <c r="AT394" s="226">
        <f t="shared" ref="AT394" si="526">AT393</f>
        <v>0</v>
      </c>
      <c r="AU394" s="226">
        <f t="shared" ref="AU394" si="527">AU393</f>
        <v>0</v>
      </c>
      <c r="AV394" s="94"/>
      <c r="AW394" s="89"/>
    </row>
    <row r="395" spans="1:49" ht="3.9" customHeight="1" x14ac:dyDescent="0.25">
      <c r="A395" s="3"/>
      <c r="B395" s="3"/>
      <c r="C395" s="3"/>
      <c r="D395" s="3"/>
      <c r="E395" s="179" t="str">
        <f>E271</f>
        <v>Объект-3</v>
      </c>
      <c r="F395" s="3"/>
      <c r="G395" s="178" t="str">
        <f>G271</f>
        <v>Заказчик-3</v>
      </c>
      <c r="H395" s="3"/>
      <c r="I395" s="169"/>
      <c r="J395" s="3"/>
      <c r="K395" s="178"/>
      <c r="L395" s="3"/>
      <c r="M395" s="8"/>
      <c r="N395" s="258"/>
      <c r="O395" s="3"/>
      <c r="P395" s="191"/>
      <c r="Q395" s="3"/>
      <c r="R395" s="8"/>
      <c r="S395" s="3"/>
      <c r="T395" s="8"/>
      <c r="U395" s="3"/>
      <c r="V395" s="3"/>
      <c r="W395" s="49"/>
      <c r="X395" s="192"/>
      <c r="Y395" s="192"/>
      <c r="Z395" s="192"/>
      <c r="AA395" s="192"/>
      <c r="AB395" s="192"/>
      <c r="AC395" s="192"/>
      <c r="AD395" s="192"/>
      <c r="AE395" s="192"/>
      <c r="AF395" s="192"/>
      <c r="AG395" s="192"/>
      <c r="AH395" s="192"/>
      <c r="AI395" s="192"/>
      <c r="AJ395" s="192"/>
      <c r="AK395" s="192"/>
      <c r="AL395" s="192"/>
      <c r="AM395" s="192"/>
      <c r="AN395" s="192"/>
      <c r="AO395" s="192"/>
      <c r="AP395" s="192"/>
      <c r="AQ395" s="192"/>
      <c r="AR395" s="192"/>
      <c r="AS395" s="192"/>
      <c r="AT395" s="192"/>
      <c r="AU395" s="192"/>
      <c r="AV395" s="41"/>
      <c r="AW395" s="3"/>
    </row>
    <row r="396" spans="1:49" ht="3.9" customHeight="1" x14ac:dyDescent="0.25">
      <c r="A396" s="3"/>
      <c r="B396" s="3"/>
      <c r="C396" s="3"/>
      <c r="D396" s="3"/>
      <c r="E396" s="246" t="str">
        <f>E271</f>
        <v>Объект-3</v>
      </c>
      <c r="F396" s="3"/>
      <c r="G396" s="247" t="str">
        <f>G271</f>
        <v>Заказчик-3</v>
      </c>
      <c r="H396" s="3"/>
      <c r="I396" s="240"/>
      <c r="J396" s="3"/>
      <c r="K396" s="240"/>
      <c r="L396" s="3"/>
      <c r="M396" s="241"/>
      <c r="N396" s="258"/>
      <c r="O396" s="3"/>
      <c r="P396" s="242"/>
      <c r="Q396" s="3"/>
      <c r="R396" s="241"/>
      <c r="S396" s="3"/>
      <c r="T396" s="241"/>
      <c r="U396" s="3"/>
      <c r="V396" s="3"/>
      <c r="W396" s="49"/>
      <c r="X396" s="243"/>
      <c r="Y396" s="243"/>
      <c r="Z396" s="243"/>
      <c r="AA396" s="243"/>
      <c r="AB396" s="243"/>
      <c r="AC396" s="243"/>
      <c r="AD396" s="243"/>
      <c r="AE396" s="243"/>
      <c r="AF396" s="243"/>
      <c r="AG396" s="243"/>
      <c r="AH396" s="243"/>
      <c r="AI396" s="243"/>
      <c r="AJ396" s="243"/>
      <c r="AK396" s="243"/>
      <c r="AL396" s="243"/>
      <c r="AM396" s="243"/>
      <c r="AN396" s="243"/>
      <c r="AO396" s="243"/>
      <c r="AP396" s="243"/>
      <c r="AQ396" s="243"/>
      <c r="AR396" s="243"/>
      <c r="AS396" s="243"/>
      <c r="AT396" s="243"/>
      <c r="AU396" s="243"/>
      <c r="AV396" s="41"/>
      <c r="AW396" s="3"/>
    </row>
    <row r="397" spans="1:49" ht="8.1" customHeight="1" x14ac:dyDescent="0.25">
      <c r="A397" s="3"/>
      <c r="B397" s="3"/>
      <c r="C397" s="3"/>
      <c r="D397" s="3"/>
      <c r="E397" s="179" t="str">
        <f>E271</f>
        <v>Объект-3</v>
      </c>
      <c r="F397" s="3"/>
      <c r="G397" s="178" t="str">
        <f>G271</f>
        <v>Заказчик-3</v>
      </c>
      <c r="H397" s="3"/>
      <c r="I397" s="169"/>
      <c r="J397" s="3"/>
      <c r="K397" s="169"/>
      <c r="L397" s="3"/>
      <c r="M397" s="3"/>
      <c r="N397" s="258"/>
      <c r="O397" s="3"/>
      <c r="P397" s="25"/>
      <c r="Q397" s="3"/>
      <c r="R397" s="3"/>
      <c r="S397" s="3"/>
      <c r="T397" s="3"/>
      <c r="U397" s="3"/>
      <c r="V397" s="3"/>
      <c r="W397" s="49"/>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1"/>
      <c r="AW397" s="3"/>
    </row>
    <row r="398" spans="1:49" ht="8.1" customHeight="1" x14ac:dyDescent="0.25">
      <c r="A398" s="3"/>
      <c r="B398" s="3"/>
      <c r="C398" s="3"/>
      <c r="D398" s="3"/>
      <c r="E398" s="178" t="str">
        <f>E400</f>
        <v>Объект-4</v>
      </c>
      <c r="F398" s="3"/>
      <c r="G398" s="178" t="str">
        <f>G400</f>
        <v>Заказчик-4</v>
      </c>
      <c r="H398" s="3"/>
      <c r="I398" s="169"/>
      <c r="J398" s="3"/>
      <c r="K398" s="169"/>
      <c r="L398" s="3"/>
      <c r="M398" s="3"/>
      <c r="N398" s="258"/>
      <c r="O398" s="3"/>
      <c r="P398" s="25"/>
      <c r="Q398" s="3"/>
      <c r="R398" s="3"/>
      <c r="S398" s="3"/>
      <c r="T398" s="3"/>
      <c r="U398" s="3"/>
      <c r="V398" s="3"/>
      <c r="W398" s="49"/>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1"/>
      <c r="AW398" s="3"/>
    </row>
    <row r="399" spans="1:49" ht="3.9" customHeight="1" x14ac:dyDescent="0.25">
      <c r="A399" s="3"/>
      <c r="B399" s="3"/>
      <c r="C399" s="3"/>
      <c r="D399" s="3"/>
      <c r="E399" s="179" t="str">
        <f>E400</f>
        <v>Объект-4</v>
      </c>
      <c r="F399" s="3"/>
      <c r="G399" s="178" t="str">
        <f>G400</f>
        <v>Заказчик-4</v>
      </c>
      <c r="H399" s="3"/>
      <c r="I399" s="169"/>
      <c r="J399" s="3"/>
      <c r="K399" s="169"/>
      <c r="L399" s="3"/>
      <c r="M399" s="3"/>
      <c r="N399" s="258"/>
      <c r="O399" s="3"/>
      <c r="P399" s="25"/>
      <c r="Q399" s="3"/>
      <c r="R399" s="3"/>
      <c r="S399" s="3"/>
      <c r="T399" s="3"/>
      <c r="U399" s="3"/>
      <c r="V399" s="3"/>
      <c r="W399" s="49"/>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1"/>
      <c r="AW399" s="3"/>
    </row>
    <row r="400" spans="1:49" s="5" customFormat="1" x14ac:dyDescent="0.25">
      <c r="A400" s="4"/>
      <c r="B400" s="4"/>
      <c r="C400" s="4"/>
      <c r="D400" s="4"/>
      <c r="E400" s="248" t="s">
        <v>249</v>
      </c>
      <c r="F400" s="20" t="s">
        <v>5</v>
      </c>
      <c r="G400" s="177" t="str">
        <f>INDEX(структура!$Q:$Q,SUMIFS(структура!$C:$C,структура!$N:$N,$E400))</f>
        <v>Заказчик-4</v>
      </c>
      <c r="H400" s="4"/>
      <c r="I400" s="176"/>
      <c r="J400" s="4"/>
      <c r="K400" s="173" t="s">
        <v>342</v>
      </c>
      <c r="L400" s="20" t="s">
        <v>5</v>
      </c>
      <c r="M400" s="90" t="str">
        <f>KPI!$E$198</f>
        <v>Объем сданных работ</v>
      </c>
      <c r="N400" s="258"/>
      <c r="O400" s="119" t="s">
        <v>1</v>
      </c>
      <c r="P400" s="182" t="s">
        <v>363</v>
      </c>
      <c r="Q400" s="89"/>
      <c r="R400" s="92">
        <f>SUMIFS($W400:$AV400,$W$2:$AV$2,R$2)</f>
        <v>0</v>
      </c>
      <c r="S400" s="89"/>
      <c r="T400" s="92">
        <f>SUMIFS($W400:$AV400,$W$2:$AV$2,T$2)</f>
        <v>0</v>
      </c>
      <c r="U400" s="89"/>
      <c r="V400" s="89"/>
      <c r="W400" s="119" t="s">
        <v>1</v>
      </c>
      <c r="X400" s="182"/>
      <c r="Y400" s="182"/>
      <c r="Z400" s="182"/>
      <c r="AA400" s="182"/>
      <c r="AB400" s="182"/>
      <c r="AC400" s="182"/>
      <c r="AD400" s="182"/>
      <c r="AE400" s="182"/>
      <c r="AF400" s="182"/>
      <c r="AG400" s="182"/>
      <c r="AH400" s="182"/>
      <c r="AI400" s="182"/>
      <c r="AJ400" s="182"/>
      <c r="AK400" s="182"/>
      <c r="AL400" s="182"/>
      <c r="AM400" s="182"/>
      <c r="AN400" s="182"/>
      <c r="AO400" s="182"/>
      <c r="AP400" s="182"/>
      <c r="AQ400" s="182"/>
      <c r="AR400" s="182"/>
      <c r="AS400" s="182"/>
      <c r="AT400" s="182"/>
      <c r="AU400" s="182"/>
      <c r="AV400" s="43"/>
      <c r="AW400" s="4"/>
    </row>
    <row r="401" spans="1:49" ht="3.9" customHeight="1" x14ac:dyDescent="0.25">
      <c r="A401" s="3"/>
      <c r="B401" s="3"/>
      <c r="C401" s="3"/>
      <c r="D401" s="3"/>
      <c r="E401" s="179" t="str">
        <f>E400</f>
        <v>Объект-4</v>
      </c>
      <c r="F401" s="3"/>
      <c r="G401" s="178" t="str">
        <f>G400</f>
        <v>Заказчик-4</v>
      </c>
      <c r="H401" s="3"/>
      <c r="I401" s="169"/>
      <c r="J401" s="3"/>
      <c r="K401" s="178" t="str">
        <f>K400</f>
        <v>Заказчик-4-Работы-3</v>
      </c>
      <c r="L401" s="3"/>
      <c r="M401" s="3"/>
      <c r="N401" s="258"/>
      <c r="O401" s="3"/>
      <c r="P401" s="25"/>
      <c r="Q401" s="3"/>
      <c r="R401" s="3"/>
      <c r="S401" s="3"/>
      <c r="T401" s="3"/>
      <c r="U401" s="3"/>
      <c r="V401" s="3"/>
      <c r="W401" s="49"/>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1"/>
      <c r="AW401" s="3"/>
    </row>
    <row r="402" spans="1:49" s="5" customFormat="1" x14ac:dyDescent="0.25">
      <c r="A402" s="4"/>
      <c r="B402" s="4"/>
      <c r="C402" s="4"/>
      <c r="D402" s="4"/>
      <c r="E402" s="180" t="str">
        <f>E400</f>
        <v>Объект-4</v>
      </c>
      <c r="F402" s="4"/>
      <c r="G402" s="181" t="str">
        <f>G400</f>
        <v>Заказчик-4</v>
      </c>
      <c r="H402" s="4"/>
      <c r="I402" s="176"/>
      <c r="J402" s="4"/>
      <c r="K402" s="181" t="str">
        <f>K400</f>
        <v>Заказчик-4-Работы-3</v>
      </c>
      <c r="L402" s="4"/>
      <c r="M402" s="90" t="str">
        <f>KPI!$E$199</f>
        <v>Стоимость работ за единицу измерения</v>
      </c>
      <c r="N402" s="258"/>
      <c r="O402" s="89"/>
      <c r="P402" s="91" t="str">
        <f>IF(M402="","",INDEX(KPI!$H:$H,SUMIFS(KPI!$C:$C,KPI!$E:$E,M402)))</f>
        <v>руб.</v>
      </c>
      <c r="Q402" s="89"/>
      <c r="R402" s="92">
        <f>IF(R400=0,0,R404*1000/R400)</f>
        <v>0</v>
      </c>
      <c r="S402" s="89"/>
      <c r="T402" s="92">
        <f>IF(T400=0,0,T404*1000/T400)</f>
        <v>0</v>
      </c>
      <c r="U402" s="89"/>
      <c r="V402" s="89"/>
      <c r="W402" s="119" t="s">
        <v>1</v>
      </c>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182"/>
      <c r="AV402" s="43"/>
      <c r="AW402" s="4"/>
    </row>
    <row r="403" spans="1:49" ht="3.9" customHeight="1" x14ac:dyDescent="0.25">
      <c r="A403" s="3"/>
      <c r="B403" s="3"/>
      <c r="C403" s="3"/>
      <c r="D403" s="3"/>
      <c r="E403" s="179" t="str">
        <f>E400</f>
        <v>Объект-4</v>
      </c>
      <c r="F403" s="3"/>
      <c r="G403" s="178" t="str">
        <f>G400</f>
        <v>Заказчик-4</v>
      </c>
      <c r="H403" s="3"/>
      <c r="I403" s="169"/>
      <c r="J403" s="3"/>
      <c r="K403" s="178" t="str">
        <f>K400</f>
        <v>Заказчик-4-Работы-3</v>
      </c>
      <c r="L403" s="3"/>
      <c r="M403" s="3"/>
      <c r="N403" s="258"/>
      <c r="O403" s="3"/>
      <c r="P403" s="25"/>
      <c r="Q403" s="3"/>
      <c r="R403" s="3"/>
      <c r="S403" s="3"/>
      <c r="T403" s="3"/>
      <c r="U403" s="3"/>
      <c r="V403" s="3"/>
      <c r="W403" s="49"/>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1"/>
      <c r="AW403" s="3"/>
    </row>
    <row r="404" spans="1:49" s="5" customFormat="1" x14ac:dyDescent="0.25">
      <c r="A404" s="4"/>
      <c r="B404" s="4"/>
      <c r="C404" s="4"/>
      <c r="D404" s="4"/>
      <c r="E404" s="180" t="str">
        <f>E400</f>
        <v>Объект-4</v>
      </c>
      <c r="F404" s="4"/>
      <c r="G404" s="181" t="str">
        <f>G400</f>
        <v>Заказчик-4</v>
      </c>
      <c r="H404" s="4"/>
      <c r="I404" s="176"/>
      <c r="J404" s="4"/>
      <c r="K404" s="181" t="str">
        <f>K400</f>
        <v>Заказчик-4-Работы-3</v>
      </c>
      <c r="L404" s="4"/>
      <c r="M404" s="57" t="str">
        <f>KPI!$E$22</f>
        <v>доход от сдачи объектов (подписание КС)</v>
      </c>
      <c r="N404" s="258"/>
      <c r="O404" s="4"/>
      <c r="P404" s="58" t="str">
        <f>IF(M404="","",INDEX(KPI!$H:$H,SUMIFS(KPI!$C:$C,KPI!$E:$E,M404)))</f>
        <v>тыс.руб.</v>
      </c>
      <c r="Q404" s="4"/>
      <c r="R404" s="59">
        <f>SUMIFS($W404:$AV404,$W$2:$AV$2,R$2)</f>
        <v>0</v>
      </c>
      <c r="S404" s="4"/>
      <c r="T404" s="59">
        <f>SUMIFS($W404:$AV404,$W$2:$AV$2,T$2)</f>
        <v>0</v>
      </c>
      <c r="U404" s="4"/>
      <c r="V404" s="4"/>
      <c r="W404" s="49"/>
      <c r="X404" s="60">
        <f>X400*X402/1000</f>
        <v>0</v>
      </c>
      <c r="Y404" s="60">
        <f t="shared" ref="Y404:AU404" si="528">Y400*Y402/1000</f>
        <v>0</v>
      </c>
      <c r="Z404" s="60">
        <f t="shared" si="528"/>
        <v>0</v>
      </c>
      <c r="AA404" s="60">
        <f t="shared" si="528"/>
        <v>0</v>
      </c>
      <c r="AB404" s="60">
        <f t="shared" si="528"/>
        <v>0</v>
      </c>
      <c r="AC404" s="60">
        <f t="shared" si="528"/>
        <v>0</v>
      </c>
      <c r="AD404" s="60">
        <f t="shared" si="528"/>
        <v>0</v>
      </c>
      <c r="AE404" s="60">
        <f t="shared" si="528"/>
        <v>0</v>
      </c>
      <c r="AF404" s="60">
        <f t="shared" si="528"/>
        <v>0</v>
      </c>
      <c r="AG404" s="60">
        <f t="shared" si="528"/>
        <v>0</v>
      </c>
      <c r="AH404" s="60">
        <f t="shared" si="528"/>
        <v>0</v>
      </c>
      <c r="AI404" s="60">
        <f t="shared" si="528"/>
        <v>0</v>
      </c>
      <c r="AJ404" s="60">
        <f t="shared" si="528"/>
        <v>0</v>
      </c>
      <c r="AK404" s="60">
        <f t="shared" si="528"/>
        <v>0</v>
      </c>
      <c r="AL404" s="60">
        <f t="shared" si="528"/>
        <v>0</v>
      </c>
      <c r="AM404" s="60">
        <f t="shared" si="528"/>
        <v>0</v>
      </c>
      <c r="AN404" s="60">
        <f t="shared" si="528"/>
        <v>0</v>
      </c>
      <c r="AO404" s="60">
        <f t="shared" si="528"/>
        <v>0</v>
      </c>
      <c r="AP404" s="60">
        <f t="shared" si="528"/>
        <v>0</v>
      </c>
      <c r="AQ404" s="60">
        <f t="shared" si="528"/>
        <v>0</v>
      </c>
      <c r="AR404" s="60">
        <f t="shared" si="528"/>
        <v>0</v>
      </c>
      <c r="AS404" s="60">
        <f t="shared" si="528"/>
        <v>0</v>
      </c>
      <c r="AT404" s="60">
        <f t="shared" si="528"/>
        <v>0</v>
      </c>
      <c r="AU404" s="60">
        <f t="shared" si="528"/>
        <v>0</v>
      </c>
      <c r="AV404" s="43"/>
      <c r="AW404" s="4"/>
    </row>
    <row r="405" spans="1:49" ht="2.1" customHeight="1" x14ac:dyDescent="0.25">
      <c r="A405" s="3"/>
      <c r="B405" s="3"/>
      <c r="C405" s="3"/>
      <c r="D405" s="3"/>
      <c r="E405" s="179" t="str">
        <f>E400</f>
        <v>Объект-4</v>
      </c>
      <c r="F405" s="3"/>
      <c r="G405" s="178" t="str">
        <f>G400</f>
        <v>Заказчик-4</v>
      </c>
      <c r="H405" s="3"/>
      <c r="I405" s="169"/>
      <c r="J405" s="3"/>
      <c r="K405" s="178" t="str">
        <f>K400</f>
        <v>Заказчик-4-Работы-3</v>
      </c>
      <c r="L405" s="3"/>
      <c r="M405" s="61"/>
      <c r="N405" s="258"/>
      <c r="O405" s="3"/>
      <c r="P405" s="244"/>
      <c r="Q405" s="3"/>
      <c r="R405" s="61"/>
      <c r="S405" s="3"/>
      <c r="T405" s="61"/>
      <c r="U405" s="3"/>
      <c r="V405" s="3"/>
      <c r="W405" s="49"/>
      <c r="X405" s="245"/>
      <c r="Y405" s="245"/>
      <c r="Z405" s="245"/>
      <c r="AA405" s="245"/>
      <c r="AB405" s="245"/>
      <c r="AC405" s="245"/>
      <c r="AD405" s="245"/>
      <c r="AE405" s="245"/>
      <c r="AF405" s="245"/>
      <c r="AG405" s="245"/>
      <c r="AH405" s="245"/>
      <c r="AI405" s="245"/>
      <c r="AJ405" s="245"/>
      <c r="AK405" s="245"/>
      <c r="AL405" s="245"/>
      <c r="AM405" s="245"/>
      <c r="AN405" s="245"/>
      <c r="AO405" s="245"/>
      <c r="AP405" s="245"/>
      <c r="AQ405" s="245"/>
      <c r="AR405" s="245"/>
      <c r="AS405" s="245"/>
      <c r="AT405" s="245"/>
      <c r="AU405" s="245"/>
      <c r="AV405" s="41"/>
      <c r="AW405" s="3"/>
    </row>
    <row r="406" spans="1:49" ht="8.1" customHeight="1" x14ac:dyDescent="0.25">
      <c r="A406" s="3"/>
      <c r="B406" s="3"/>
      <c r="C406" s="3"/>
      <c r="D406" s="3"/>
      <c r="E406" s="179" t="str">
        <f>E400</f>
        <v>Объект-4</v>
      </c>
      <c r="F406" s="3"/>
      <c r="G406" s="178" t="str">
        <f>G400</f>
        <v>Заказчик-4</v>
      </c>
      <c r="H406" s="3"/>
      <c r="I406" s="169"/>
      <c r="J406" s="3"/>
      <c r="K406" s="178" t="str">
        <f>K400</f>
        <v>Заказчик-4-Работы-3</v>
      </c>
      <c r="L406" s="3"/>
      <c r="M406" s="3"/>
      <c r="N406" s="258"/>
      <c r="O406" s="3"/>
      <c r="P406" s="25"/>
      <c r="Q406" s="3"/>
      <c r="R406" s="3"/>
      <c r="S406" s="3"/>
      <c r="T406" s="3"/>
      <c r="U406" s="3"/>
      <c r="V406" s="3"/>
      <c r="W406" s="49"/>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1"/>
      <c r="AW406" s="3"/>
    </row>
    <row r="407" spans="1:49" s="5" customFormat="1" x14ac:dyDescent="0.25">
      <c r="A407" s="4"/>
      <c r="B407" s="4"/>
      <c r="C407" s="4"/>
      <c r="D407" s="4"/>
      <c r="E407" s="197" t="str">
        <f>E400</f>
        <v>Объект-4</v>
      </c>
      <c r="F407" s="4"/>
      <c r="G407" s="198" t="str">
        <f>G400</f>
        <v>Заказчик-4</v>
      </c>
      <c r="H407" s="4"/>
      <c r="I407" s="199"/>
      <c r="J407" s="4"/>
      <c r="K407" s="198" t="str">
        <f>K400</f>
        <v>Заказчик-4-Работы-3</v>
      </c>
      <c r="L407" s="4"/>
      <c r="M407" s="38" t="str">
        <f>KPI!$E$28</f>
        <v>поступления ДС от заказчиков</v>
      </c>
      <c r="N407" s="258"/>
      <c r="O407" s="4"/>
      <c r="P407" s="39" t="str">
        <f>IF(M407="","",INDEX(KPI!$H:$H,SUMIFS(KPI!$C:$C,KPI!$E:$E,M407)))</f>
        <v>тыс.руб.</v>
      </c>
      <c r="Q407" s="4"/>
      <c r="R407" s="47">
        <f>SUMIFS($W407:$AV407,$W$2:$AV$2,R$2)</f>
        <v>0</v>
      </c>
      <c r="S407" s="4"/>
      <c r="T407" s="47">
        <f>SUMIFS($W407:$AV407,$W$2:$AV$2,T$2)</f>
        <v>4430</v>
      </c>
      <c r="U407" s="4"/>
      <c r="V407" s="4"/>
      <c r="W407" s="22" t="s">
        <v>1</v>
      </c>
      <c r="X407" s="31"/>
      <c r="Y407" s="31"/>
      <c r="Z407" s="31"/>
      <c r="AA407" s="31"/>
      <c r="AB407" s="31"/>
      <c r="AC407" s="31"/>
      <c r="AD407" s="31"/>
      <c r="AE407" s="31"/>
      <c r="AF407" s="31"/>
      <c r="AG407" s="31"/>
      <c r="AH407" s="31"/>
      <c r="AI407" s="31"/>
      <c r="AJ407" s="31"/>
      <c r="AK407" s="31">
        <v>4430</v>
      </c>
      <c r="AL407" s="31"/>
      <c r="AM407" s="31"/>
      <c r="AN407" s="31"/>
      <c r="AO407" s="31"/>
      <c r="AP407" s="31"/>
      <c r="AQ407" s="31"/>
      <c r="AR407" s="31"/>
      <c r="AS407" s="31"/>
      <c r="AT407" s="31"/>
      <c r="AU407" s="31"/>
      <c r="AV407" s="43"/>
      <c r="AW407" s="4"/>
    </row>
    <row r="408" spans="1:49" ht="3.9" customHeight="1" x14ac:dyDescent="0.25">
      <c r="A408" s="3"/>
      <c r="B408" s="3"/>
      <c r="C408" s="3"/>
      <c r="D408" s="3"/>
      <c r="E408" s="179" t="str">
        <f>E400</f>
        <v>Объект-4</v>
      </c>
      <c r="F408" s="3"/>
      <c r="G408" s="178" t="str">
        <f>G400</f>
        <v>Заказчик-4</v>
      </c>
      <c r="H408" s="3"/>
      <c r="I408" s="169"/>
      <c r="J408" s="3"/>
      <c r="K408" s="178" t="str">
        <f>K400</f>
        <v>Заказчик-4-Работы-3</v>
      </c>
      <c r="L408" s="3"/>
      <c r="M408" s="3"/>
      <c r="N408" s="258"/>
      <c r="O408" s="3"/>
      <c r="P408" s="25"/>
      <c r="Q408" s="3"/>
      <c r="R408" s="3"/>
      <c r="S408" s="3"/>
      <c r="T408" s="3"/>
      <c r="U408" s="3"/>
      <c r="V408" s="3"/>
      <c r="W408" s="49"/>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1"/>
      <c r="AW408" s="3"/>
    </row>
    <row r="409" spans="1:49" s="1" customFormat="1" ht="10.199999999999999" x14ac:dyDescent="0.2">
      <c r="A409" s="12"/>
      <c r="B409" s="12"/>
      <c r="C409" s="12"/>
      <c r="D409" s="12"/>
      <c r="E409" s="179" t="str">
        <f>E400</f>
        <v>Объект-4</v>
      </c>
      <c r="F409" s="12"/>
      <c r="G409" s="178" t="str">
        <f>G400</f>
        <v>Заказчик-4</v>
      </c>
      <c r="H409" s="12"/>
      <c r="I409" s="169"/>
      <c r="J409" s="12"/>
      <c r="K409" s="178" t="str">
        <f>K400</f>
        <v>Заказчик-4-Работы-3</v>
      </c>
      <c r="L409" s="12"/>
      <c r="M409" s="12"/>
      <c r="N409" s="258"/>
      <c r="O409" s="12"/>
      <c r="P409" s="13" t="str">
        <f>структура!$AL$28</f>
        <v>контроль</v>
      </c>
      <c r="Q409" s="13"/>
      <c r="R409" s="193">
        <f>R407+T407-R404-T404</f>
        <v>4430</v>
      </c>
      <c r="S409" s="13"/>
      <c r="T409" s="193"/>
      <c r="U409" s="12"/>
      <c r="V409" s="12"/>
      <c r="W409" s="73"/>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5"/>
      <c r="AW409" s="12"/>
    </row>
    <row r="410" spans="1:49" ht="8.1" customHeight="1" x14ac:dyDescent="0.25">
      <c r="A410" s="3"/>
      <c r="B410" s="3"/>
      <c r="C410" s="3"/>
      <c r="D410" s="3"/>
      <c r="E410" s="179" t="str">
        <f>E400</f>
        <v>Объект-4</v>
      </c>
      <c r="F410" s="3"/>
      <c r="G410" s="178" t="str">
        <f>G400</f>
        <v>Заказчик-4</v>
      </c>
      <c r="H410" s="3"/>
      <c r="I410" s="169"/>
      <c r="J410" s="3"/>
      <c r="K410" s="178" t="str">
        <f>K400</f>
        <v>Заказчик-4-Работы-3</v>
      </c>
      <c r="L410" s="3"/>
      <c r="M410" s="3"/>
      <c r="N410" s="258"/>
      <c r="O410" s="3"/>
      <c r="P410" s="25"/>
      <c r="Q410" s="3"/>
      <c r="R410" s="3"/>
      <c r="S410" s="3"/>
      <c r="T410" s="3"/>
      <c r="U410" s="3"/>
      <c r="V410" s="3"/>
      <c r="W410" s="49"/>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1"/>
      <c r="AW410" s="3"/>
    </row>
    <row r="411" spans="1:49" s="5" customFormat="1" x14ac:dyDescent="0.25">
      <c r="A411" s="4"/>
      <c r="B411" s="4"/>
      <c r="C411" s="4"/>
      <c r="D411" s="4"/>
      <c r="E411" s="180" t="str">
        <f>E400</f>
        <v>Объект-4</v>
      </c>
      <c r="F411" s="4"/>
      <c r="G411" s="181" t="str">
        <f>G400</f>
        <v>Заказчик-4</v>
      </c>
      <c r="H411" s="4"/>
      <c r="I411" s="176"/>
      <c r="J411" s="4"/>
      <c r="K411" s="181" t="str">
        <f>K400</f>
        <v>Заказчик-4-Работы-3</v>
      </c>
      <c r="L411" s="4"/>
      <c r="M411" s="64" t="str">
        <f>KPI!$E$148</f>
        <v>Себестоимость</v>
      </c>
      <c r="N411" s="258" t="str">
        <f>структура!$AL$29</f>
        <v>с/с</v>
      </c>
      <c r="O411" s="4"/>
      <c r="P411" s="65" t="str">
        <f>IF(M411="","",INDEX(KPI!$H:$H,SUMIFS(KPI!$C:$C,KPI!$E:$E,M411)))</f>
        <v>тыс.руб.</v>
      </c>
      <c r="Q411" s="4"/>
      <c r="R411" s="66">
        <f>SUMIFS($W411:$AV411,$W$2:$AV$2,R$2)</f>
        <v>0</v>
      </c>
      <c r="S411" s="4"/>
      <c r="T411" s="66">
        <f>SUMIFS($W411:$AV411,$W$2:$AV$2,T$2)</f>
        <v>0</v>
      </c>
      <c r="U411" s="4"/>
      <c r="V411" s="4"/>
      <c r="W411" s="49"/>
      <c r="X411" s="67">
        <f>SUMIFS(X413:X498,$N413:$N498,$N411)</f>
        <v>0</v>
      </c>
      <c r="Y411" s="67">
        <f t="shared" ref="Y411:AU411" si="529">SUMIFS(Y413:Y498,$N413:$N498,$N411)</f>
        <v>0</v>
      </c>
      <c r="Z411" s="67">
        <f t="shared" si="529"/>
        <v>0</v>
      </c>
      <c r="AA411" s="67">
        <f t="shared" si="529"/>
        <v>0</v>
      </c>
      <c r="AB411" s="67">
        <f t="shared" si="529"/>
        <v>0</v>
      </c>
      <c r="AC411" s="67">
        <f t="shared" si="529"/>
        <v>0</v>
      </c>
      <c r="AD411" s="67">
        <f t="shared" si="529"/>
        <v>0</v>
      </c>
      <c r="AE411" s="67">
        <f t="shared" si="529"/>
        <v>0</v>
      </c>
      <c r="AF411" s="67">
        <f t="shared" si="529"/>
        <v>0</v>
      </c>
      <c r="AG411" s="67">
        <f t="shared" si="529"/>
        <v>0</v>
      </c>
      <c r="AH411" s="67">
        <f t="shared" si="529"/>
        <v>0</v>
      </c>
      <c r="AI411" s="67">
        <f t="shared" si="529"/>
        <v>0</v>
      </c>
      <c r="AJ411" s="67">
        <f t="shared" si="529"/>
        <v>0</v>
      </c>
      <c r="AK411" s="67">
        <f t="shared" si="529"/>
        <v>0</v>
      </c>
      <c r="AL411" s="67">
        <f t="shared" si="529"/>
        <v>0</v>
      </c>
      <c r="AM411" s="67">
        <f t="shared" si="529"/>
        <v>0</v>
      </c>
      <c r="AN411" s="67">
        <f t="shared" si="529"/>
        <v>0</v>
      </c>
      <c r="AO411" s="67">
        <f t="shared" si="529"/>
        <v>0</v>
      </c>
      <c r="AP411" s="67">
        <f t="shared" si="529"/>
        <v>0</v>
      </c>
      <c r="AQ411" s="67">
        <f t="shared" si="529"/>
        <v>0</v>
      </c>
      <c r="AR411" s="67">
        <f t="shared" si="529"/>
        <v>0</v>
      </c>
      <c r="AS411" s="67">
        <f t="shared" si="529"/>
        <v>0</v>
      </c>
      <c r="AT411" s="67">
        <f t="shared" si="529"/>
        <v>0</v>
      </c>
      <c r="AU411" s="67">
        <f t="shared" si="529"/>
        <v>0</v>
      </c>
      <c r="AV411" s="43"/>
      <c r="AW411" s="4"/>
    </row>
    <row r="412" spans="1:49" ht="2.1" customHeight="1" x14ac:dyDescent="0.25">
      <c r="A412" s="3"/>
      <c r="B412" s="3"/>
      <c r="C412" s="3"/>
      <c r="D412" s="3"/>
      <c r="E412" s="179" t="str">
        <f>E400</f>
        <v>Объект-4</v>
      </c>
      <c r="F412" s="3"/>
      <c r="G412" s="178" t="str">
        <f>G400</f>
        <v>Заказчик-4</v>
      </c>
      <c r="H412" s="3"/>
      <c r="I412" s="169"/>
      <c r="J412" s="3"/>
      <c r="K412" s="178" t="str">
        <f>K400</f>
        <v>Заказчик-4-Работы-3</v>
      </c>
      <c r="L412" s="3"/>
      <c r="M412" s="237"/>
      <c r="N412" s="258"/>
      <c r="O412" s="3"/>
      <c r="P412" s="238"/>
      <c r="Q412" s="3"/>
      <c r="R412" s="237"/>
      <c r="S412" s="3"/>
      <c r="T412" s="237"/>
      <c r="U412" s="3"/>
      <c r="V412" s="3"/>
      <c r="W412" s="49"/>
      <c r="X412" s="239"/>
      <c r="Y412" s="239"/>
      <c r="Z412" s="239"/>
      <c r="AA412" s="239"/>
      <c r="AB412" s="239"/>
      <c r="AC412" s="239"/>
      <c r="AD412" s="239"/>
      <c r="AE412" s="239"/>
      <c r="AF412" s="239"/>
      <c r="AG412" s="239"/>
      <c r="AH412" s="239"/>
      <c r="AI412" s="239"/>
      <c r="AJ412" s="239"/>
      <c r="AK412" s="239"/>
      <c r="AL412" s="239"/>
      <c r="AM412" s="239"/>
      <c r="AN412" s="239"/>
      <c r="AO412" s="239"/>
      <c r="AP412" s="239"/>
      <c r="AQ412" s="239"/>
      <c r="AR412" s="239"/>
      <c r="AS412" s="239"/>
      <c r="AT412" s="239"/>
      <c r="AU412" s="239"/>
      <c r="AV412" s="41"/>
      <c r="AW412" s="3"/>
    </row>
    <row r="413" spans="1:49" s="1" customFormat="1" ht="10.199999999999999" x14ac:dyDescent="0.2">
      <c r="A413" s="12"/>
      <c r="B413" s="12"/>
      <c r="C413" s="12"/>
      <c r="D413" s="12"/>
      <c r="E413" s="179" t="str">
        <f>E400</f>
        <v>Объект-4</v>
      </c>
      <c r="F413" s="12"/>
      <c r="G413" s="178" t="str">
        <f>G400</f>
        <v>Заказчик-4</v>
      </c>
      <c r="H413" s="12"/>
      <c r="I413" s="169"/>
      <c r="J413" s="12"/>
      <c r="K413" s="178"/>
      <c r="L413" s="12"/>
      <c r="M413" s="127" t="str">
        <f>структура!$AL$12</f>
        <v>в т.ч. по номенклатуре затрат</v>
      </c>
      <c r="N413" s="258"/>
      <c r="O413" s="12"/>
      <c r="P413" s="12"/>
      <c r="Q413" s="12"/>
      <c r="R413" s="12"/>
      <c r="S413" s="12"/>
      <c r="T413" s="12"/>
      <c r="U413" s="12"/>
      <c r="V413" s="12"/>
      <c r="W413" s="73"/>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5"/>
      <c r="AW413" s="12"/>
    </row>
    <row r="414" spans="1:49" ht="3.9" customHeight="1" x14ac:dyDescent="0.25">
      <c r="A414" s="3"/>
      <c r="B414" s="3"/>
      <c r="C414" s="3"/>
      <c r="D414" s="3"/>
      <c r="E414" s="179" t="str">
        <f>E400</f>
        <v>Объект-4</v>
      </c>
      <c r="F414" s="3"/>
      <c r="G414" s="178" t="str">
        <f>G400</f>
        <v>Заказчик-4</v>
      </c>
      <c r="H414" s="3"/>
      <c r="I414" s="169"/>
      <c r="J414" s="3"/>
      <c r="K414" s="178" t="str">
        <f>K400</f>
        <v>Заказчик-4-Работы-3</v>
      </c>
      <c r="L414" s="3"/>
      <c r="M414" s="128"/>
      <c r="N414" s="258"/>
      <c r="O414" s="3"/>
      <c r="P414" s="25"/>
      <c r="Q414" s="3"/>
      <c r="R414" s="3"/>
      <c r="S414" s="3"/>
      <c r="T414" s="3"/>
      <c r="U414" s="3"/>
      <c r="V414" s="3"/>
      <c r="W414" s="49"/>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1"/>
      <c r="AW414" s="3"/>
    </row>
    <row r="415" spans="1:49" s="95" customFormat="1" x14ac:dyDescent="0.25">
      <c r="A415" s="89"/>
      <c r="B415" s="89"/>
      <c r="C415" s="89"/>
      <c r="D415" s="89"/>
      <c r="E415" s="179" t="str">
        <f>E400</f>
        <v>Объект-4</v>
      </c>
      <c r="F415" s="89"/>
      <c r="G415" s="178" t="str">
        <f>G400</f>
        <v>Заказчик-4</v>
      </c>
      <c r="H415" s="89"/>
      <c r="I415" s="173" t="s">
        <v>290</v>
      </c>
      <c r="J415" s="20" t="s">
        <v>5</v>
      </c>
      <c r="K415" s="173" t="s">
        <v>408</v>
      </c>
      <c r="L415" s="20" t="s">
        <v>5</v>
      </c>
      <c r="M415" s="183" t="str">
        <f>KPI!$E$200</f>
        <v>количество материала</v>
      </c>
      <c r="N415" s="258"/>
      <c r="O415" s="119" t="s">
        <v>1</v>
      </c>
      <c r="P415" s="182" t="s">
        <v>368</v>
      </c>
      <c r="Q415" s="89"/>
      <c r="R415" s="186">
        <f>SUMIFS($W415:$AV415,$W$2:$AV$2,R$2)</f>
        <v>0</v>
      </c>
      <c r="S415" s="89"/>
      <c r="T415" s="186">
        <f>SUMIFS($W415:$AV415,$W$2:$AV$2,T$2)</f>
        <v>0</v>
      </c>
      <c r="U415" s="89"/>
      <c r="V415" s="89"/>
      <c r="W415" s="119" t="s">
        <v>1</v>
      </c>
      <c r="X415" s="182"/>
      <c r="Y415" s="182"/>
      <c r="Z415" s="182"/>
      <c r="AA415" s="182"/>
      <c r="AB415" s="182"/>
      <c r="AC415" s="182"/>
      <c r="AD415" s="182"/>
      <c r="AE415" s="182"/>
      <c r="AF415" s="182"/>
      <c r="AG415" s="182"/>
      <c r="AH415" s="182"/>
      <c r="AI415" s="182"/>
      <c r="AJ415" s="182"/>
      <c r="AK415" s="182"/>
      <c r="AL415" s="182"/>
      <c r="AM415" s="182"/>
      <c r="AN415" s="182"/>
      <c r="AO415" s="182"/>
      <c r="AP415" s="182"/>
      <c r="AQ415" s="182"/>
      <c r="AR415" s="182"/>
      <c r="AS415" s="182"/>
      <c r="AT415" s="182"/>
      <c r="AU415" s="182"/>
      <c r="AV415" s="94"/>
      <c r="AW415" s="89"/>
    </row>
    <row r="416" spans="1:49" s="95" customFormat="1" x14ac:dyDescent="0.25">
      <c r="A416" s="89"/>
      <c r="B416" s="89"/>
      <c r="C416" s="89"/>
      <c r="D416" s="89"/>
      <c r="E416" s="179" t="str">
        <f>E400</f>
        <v>Объект-4</v>
      </c>
      <c r="F416" s="89"/>
      <c r="G416" s="178" t="str">
        <f>G400</f>
        <v>Заказчик-4</v>
      </c>
      <c r="H416" s="89"/>
      <c r="I416" s="181" t="str">
        <f>I415</f>
        <v>Поставщик-2</v>
      </c>
      <c r="J416" s="4"/>
      <c r="K416" s="181" t="str">
        <f>K415</f>
        <v>Поставщик-2-Материал-2</v>
      </c>
      <c r="L416" s="4"/>
      <c r="M416" s="184" t="str">
        <f>KPI!$E$201</f>
        <v>стоимость материала за единицу измерения</v>
      </c>
      <c r="N416" s="258"/>
      <c r="O416" s="89"/>
      <c r="P416" s="189" t="str">
        <f>IF(M416="","",INDEX(KPI!$H:$H,SUMIFS(KPI!$C:$C,KPI!$E:$E,M416)))</f>
        <v>руб.</v>
      </c>
      <c r="Q416" s="89"/>
      <c r="R416" s="187">
        <f>IF(R415=0,0,R417*1000/R415)</f>
        <v>0</v>
      </c>
      <c r="S416" s="89"/>
      <c r="T416" s="187">
        <f>IF(T415=0,0,T417*1000/T415)</f>
        <v>0</v>
      </c>
      <c r="U416" s="89"/>
      <c r="V416" s="89"/>
      <c r="W416" s="119" t="s">
        <v>1</v>
      </c>
      <c r="X416" s="182"/>
      <c r="Y416" s="182"/>
      <c r="Z416" s="182"/>
      <c r="AA416" s="182"/>
      <c r="AB416" s="182"/>
      <c r="AC416" s="182"/>
      <c r="AD416" s="182"/>
      <c r="AE416" s="182"/>
      <c r="AF416" s="182"/>
      <c r="AG416" s="182"/>
      <c r="AH416" s="182"/>
      <c r="AI416" s="182"/>
      <c r="AJ416" s="182"/>
      <c r="AK416" s="182"/>
      <c r="AL416" s="182"/>
      <c r="AM416" s="182"/>
      <c r="AN416" s="182"/>
      <c r="AO416" s="182"/>
      <c r="AP416" s="182"/>
      <c r="AQ416" s="182"/>
      <c r="AR416" s="182"/>
      <c r="AS416" s="182"/>
      <c r="AT416" s="182"/>
      <c r="AU416" s="182"/>
      <c r="AV416" s="94"/>
      <c r="AW416" s="89"/>
    </row>
    <row r="417" spans="1:49" s="5" customFormat="1" x14ac:dyDescent="0.25">
      <c r="A417" s="4"/>
      <c r="B417" s="4"/>
      <c r="C417" s="4"/>
      <c r="D417" s="4"/>
      <c r="E417" s="197" t="str">
        <f>E400</f>
        <v>Объект-4</v>
      </c>
      <c r="F417" s="4"/>
      <c r="G417" s="198" t="str">
        <f>G400</f>
        <v>Заказчик-4</v>
      </c>
      <c r="H417" s="4"/>
      <c r="I417" s="198" t="str">
        <f>I415</f>
        <v>Поставщик-2</v>
      </c>
      <c r="J417" s="4"/>
      <c r="K417" s="198" t="str">
        <f>K415</f>
        <v>Поставщик-2-Материал-2</v>
      </c>
      <c r="L417" s="4"/>
      <c r="M417" s="205" t="str">
        <f>KPI!$E$149</f>
        <v>материалы</v>
      </c>
      <c r="N417" s="258" t="str">
        <f>структура!$AL$29</f>
        <v>с/с</v>
      </c>
      <c r="O417" s="4"/>
      <c r="P417" s="211" t="str">
        <f>IF(M417="","",INDEX(KPI!$H:$H,SUMIFS(KPI!$C:$C,KPI!$E:$E,M417)))</f>
        <v>тыс.руб.</v>
      </c>
      <c r="Q417" s="4"/>
      <c r="R417" s="188">
        <f>SUMIFS($W417:$AV417,$W$2:$AV$2,R$2)</f>
        <v>0</v>
      </c>
      <c r="S417" s="4"/>
      <c r="T417" s="188">
        <f>SUMIFS($W417:$AV417,$W$2:$AV$2,T$2)</f>
        <v>0</v>
      </c>
      <c r="U417" s="4"/>
      <c r="V417" s="4"/>
      <c r="W417" s="49"/>
      <c r="X417" s="207">
        <f>X415*X416/1000</f>
        <v>0</v>
      </c>
      <c r="Y417" s="207">
        <f t="shared" ref="Y417:AU417" si="530">Y415*Y416/1000</f>
        <v>0</v>
      </c>
      <c r="Z417" s="207">
        <f t="shared" si="530"/>
        <v>0</v>
      </c>
      <c r="AA417" s="207">
        <f t="shared" si="530"/>
        <v>0</v>
      </c>
      <c r="AB417" s="207">
        <f t="shared" si="530"/>
        <v>0</v>
      </c>
      <c r="AC417" s="207">
        <f t="shared" si="530"/>
        <v>0</v>
      </c>
      <c r="AD417" s="207">
        <f t="shared" si="530"/>
        <v>0</v>
      </c>
      <c r="AE417" s="207">
        <f t="shared" si="530"/>
        <v>0</v>
      </c>
      <c r="AF417" s="207">
        <f t="shared" si="530"/>
        <v>0</v>
      </c>
      <c r="AG417" s="207">
        <f t="shared" si="530"/>
        <v>0</v>
      </c>
      <c r="AH417" s="207">
        <f t="shared" si="530"/>
        <v>0</v>
      </c>
      <c r="AI417" s="207">
        <f t="shared" si="530"/>
        <v>0</v>
      </c>
      <c r="AJ417" s="207">
        <f t="shared" si="530"/>
        <v>0</v>
      </c>
      <c r="AK417" s="207">
        <f t="shared" si="530"/>
        <v>0</v>
      </c>
      <c r="AL417" s="207">
        <f t="shared" si="530"/>
        <v>0</v>
      </c>
      <c r="AM417" s="207">
        <f t="shared" si="530"/>
        <v>0</v>
      </c>
      <c r="AN417" s="207">
        <f t="shared" si="530"/>
        <v>0</v>
      </c>
      <c r="AO417" s="207">
        <f t="shared" si="530"/>
        <v>0</v>
      </c>
      <c r="AP417" s="207">
        <f t="shared" si="530"/>
        <v>0</v>
      </c>
      <c r="AQ417" s="207">
        <f t="shared" si="530"/>
        <v>0</v>
      </c>
      <c r="AR417" s="207">
        <f t="shared" si="530"/>
        <v>0</v>
      </c>
      <c r="AS417" s="207">
        <f t="shared" si="530"/>
        <v>0</v>
      </c>
      <c r="AT417" s="207">
        <f t="shared" si="530"/>
        <v>0</v>
      </c>
      <c r="AU417" s="207">
        <f t="shared" si="530"/>
        <v>0</v>
      </c>
      <c r="AV417" s="43"/>
      <c r="AW417" s="4"/>
    </row>
    <row r="418" spans="1:49" s="95" customFormat="1" x14ac:dyDescent="0.25">
      <c r="A418" s="89"/>
      <c r="B418" s="89"/>
      <c r="C418" s="89"/>
      <c r="D418" s="89"/>
      <c r="E418" s="179" t="str">
        <f>E400</f>
        <v>Объект-4</v>
      </c>
      <c r="F418" s="89"/>
      <c r="G418" s="178" t="str">
        <f>G400</f>
        <v>Заказчик-4</v>
      </c>
      <c r="H418" s="89"/>
      <c r="I418" s="181" t="str">
        <f>I415</f>
        <v>Поставщик-2</v>
      </c>
      <c r="J418" s="4"/>
      <c r="K418" s="181" t="str">
        <f>K415</f>
        <v>Поставщик-2-Материал-2</v>
      </c>
      <c r="L418" s="4"/>
      <c r="M418" s="202" t="str">
        <f>KPI!$E$31</f>
        <v>оборачив-ть материалов в себестоимости</v>
      </c>
      <c r="N418" s="259"/>
      <c r="O418" s="22" t="s">
        <v>1</v>
      </c>
      <c r="P418" s="79"/>
      <c r="Q418" s="203"/>
      <c r="R418" s="204" t="str">
        <f>IF(M418="","",INDEX(KPI!$H:$H,SUMIFS(KPI!$C:$C,KPI!$E:$E,M418)))</f>
        <v>мес</v>
      </c>
      <c r="S418" s="203"/>
      <c r="T418" s="204"/>
      <c r="U418" s="203"/>
      <c r="V418" s="203"/>
      <c r="W418" s="116"/>
      <c r="X418" s="201"/>
      <c r="Y418" s="201"/>
      <c r="Z418" s="201"/>
      <c r="AA418" s="201"/>
      <c r="AB418" s="201"/>
      <c r="AC418" s="201"/>
      <c r="AD418" s="201"/>
      <c r="AE418" s="201"/>
      <c r="AF418" s="201"/>
      <c r="AG418" s="201"/>
      <c r="AH418" s="201"/>
      <c r="AI418" s="201"/>
      <c r="AJ418" s="201"/>
      <c r="AK418" s="201"/>
      <c r="AL418" s="201"/>
      <c r="AM418" s="201"/>
      <c r="AN418" s="201"/>
      <c r="AO418" s="201"/>
      <c r="AP418" s="201"/>
      <c r="AQ418" s="201"/>
      <c r="AR418" s="201"/>
      <c r="AS418" s="201"/>
      <c r="AT418" s="201"/>
      <c r="AU418" s="201"/>
      <c r="AV418" s="94"/>
      <c r="AW418" s="89"/>
    </row>
    <row r="419" spans="1:49" s="5" customFormat="1" x14ac:dyDescent="0.25">
      <c r="A419" s="4"/>
      <c r="B419" s="4"/>
      <c r="C419" s="4"/>
      <c r="D419" s="4"/>
      <c r="E419" s="197" t="str">
        <f>E400</f>
        <v>Объект-4</v>
      </c>
      <c r="F419" s="4"/>
      <c r="G419" s="198" t="str">
        <f>G400</f>
        <v>Заказчик-4</v>
      </c>
      <c r="H419" s="4"/>
      <c r="I419" s="198" t="str">
        <f>I415</f>
        <v>Поставщик-2</v>
      </c>
      <c r="J419" s="4"/>
      <c r="K419" s="198" t="str">
        <f>K415</f>
        <v>Поставщик-2-Материал-2</v>
      </c>
      <c r="L419" s="4"/>
      <c r="M419" s="208" t="str">
        <f>KPI!$E$32</f>
        <v>закупка материалов</v>
      </c>
      <c r="N419" s="259" t="str">
        <f>структура!$AL$15</f>
        <v>НДС(-)</v>
      </c>
      <c r="O419" s="209"/>
      <c r="P419" s="210" t="str">
        <f>IF(M419="","",INDEX(KPI!$H:$H,SUMIFS(KPI!$C:$C,KPI!$E:$E,M419)))</f>
        <v>тыс.руб.</v>
      </c>
      <c r="Q419" s="209"/>
      <c r="R419" s="123">
        <f>SUMIFS($W419:$AV419,$W$2:$AV$2,R$2)</f>
        <v>0</v>
      </c>
      <c r="S419" s="209"/>
      <c r="T419" s="123">
        <f>SUMIFS($W419:$AV419,$W$2:$AV$2,T$2)</f>
        <v>0</v>
      </c>
      <c r="U419" s="209"/>
      <c r="V419" s="209"/>
      <c r="W419" s="49"/>
      <c r="X419" s="207">
        <f t="shared" ref="X419:AU419" si="531">IF(X$7="",0,IF(X$1=1,SUMIFS(417:417,$1:$1,"&gt;="&amp;1,$1:$1,"&lt;="&amp;INT($P418))+($P418-INT($P418))*SUMIFS(417:417,$1:$1,INT($P418)+1),0)+($P418-INT($P418))*SUMIFS(417:417,$1:$1,X$1+INT($P418)+1)+(INT($P418)+1-$P418)*SUMIFS(417:417,$1:$1,X$1+INT($P418)))</f>
        <v>0</v>
      </c>
      <c r="Y419" s="207">
        <f t="shared" si="531"/>
        <v>0</v>
      </c>
      <c r="Z419" s="207">
        <f t="shared" si="531"/>
        <v>0</v>
      </c>
      <c r="AA419" s="207">
        <f t="shared" si="531"/>
        <v>0</v>
      </c>
      <c r="AB419" s="207">
        <f t="shared" si="531"/>
        <v>0</v>
      </c>
      <c r="AC419" s="207">
        <f t="shared" si="531"/>
        <v>0</v>
      </c>
      <c r="AD419" s="207">
        <f t="shared" si="531"/>
        <v>0</v>
      </c>
      <c r="AE419" s="207">
        <f t="shared" si="531"/>
        <v>0</v>
      </c>
      <c r="AF419" s="207">
        <f t="shared" si="531"/>
        <v>0</v>
      </c>
      <c r="AG419" s="207">
        <f t="shared" si="531"/>
        <v>0</v>
      </c>
      <c r="AH419" s="207">
        <f t="shared" si="531"/>
        <v>0</v>
      </c>
      <c r="AI419" s="207">
        <f t="shared" si="531"/>
        <v>0</v>
      </c>
      <c r="AJ419" s="207">
        <f t="shared" si="531"/>
        <v>0</v>
      </c>
      <c r="AK419" s="207">
        <f t="shared" si="531"/>
        <v>0</v>
      </c>
      <c r="AL419" s="207">
        <f t="shared" si="531"/>
        <v>0</v>
      </c>
      <c r="AM419" s="207">
        <f t="shared" si="531"/>
        <v>0</v>
      </c>
      <c r="AN419" s="207">
        <f t="shared" si="531"/>
        <v>0</v>
      </c>
      <c r="AO419" s="207">
        <f t="shared" si="531"/>
        <v>0</v>
      </c>
      <c r="AP419" s="207">
        <f t="shared" si="531"/>
        <v>0</v>
      </c>
      <c r="AQ419" s="207">
        <f t="shared" si="531"/>
        <v>0</v>
      </c>
      <c r="AR419" s="207">
        <f t="shared" si="531"/>
        <v>0</v>
      </c>
      <c r="AS419" s="207">
        <f t="shared" si="531"/>
        <v>0</v>
      </c>
      <c r="AT419" s="207">
        <f t="shared" si="531"/>
        <v>0</v>
      </c>
      <c r="AU419" s="207">
        <f t="shared" si="531"/>
        <v>0</v>
      </c>
      <c r="AV419" s="43"/>
      <c r="AW419" s="4"/>
    </row>
    <row r="420" spans="1:49" s="95" customFormat="1" x14ac:dyDescent="0.25">
      <c r="A420" s="89"/>
      <c r="B420" s="89"/>
      <c r="C420" s="89"/>
      <c r="D420" s="89"/>
      <c r="E420" s="194" t="str">
        <f>E400</f>
        <v>Объект-4</v>
      </c>
      <c r="F420" s="89"/>
      <c r="G420" s="195" t="str">
        <f>G400</f>
        <v>Заказчик-4</v>
      </c>
      <c r="H420" s="89"/>
      <c r="I420" s="195" t="str">
        <f>I415</f>
        <v>Поставщик-2</v>
      </c>
      <c r="J420" s="89"/>
      <c r="K420" s="195" t="str">
        <f>K415</f>
        <v>Поставщик-2-Материал-2</v>
      </c>
      <c r="L420" s="89"/>
      <c r="M420" s="221" t="str">
        <f>KPI!$E$44</f>
        <v>отток ДС на авансы поставщикам за материалы</v>
      </c>
      <c r="N420" s="259"/>
      <c r="O420" s="203"/>
      <c r="P420" s="222" t="str">
        <f>IF(M420="","",INDEX(KPI!$H:$H,SUMIFS(KPI!$C:$C,KPI!$E:$E,M420)))</f>
        <v>тыс.руб.</v>
      </c>
      <c r="Q420" s="203"/>
      <c r="R420" s="223">
        <f>SUMIFS($W420:$AV420,$W$2:$AV$2,R$2)</f>
        <v>0</v>
      </c>
      <c r="S420" s="203"/>
      <c r="T420" s="223">
        <f>SUMIFS($W420:$AV420,$W$2:$AV$2,T$2)</f>
        <v>0</v>
      </c>
      <c r="U420" s="203"/>
      <c r="V420" s="203"/>
      <c r="W420" s="116"/>
      <c r="X420" s="225">
        <f>IF(X$7="",0,IF(X$1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X$1+INT(SUMIFS(структура!$AA:$AA,структура!$W:$W,$I420))+1)+(INT(SUMIFS(структура!$AA:$AA,структура!$W:$W,$I420))+1-SUMIFS(структура!$AA:$AA,структура!$W:$W,$I420))*SUMIFS(структура!$Z:$Z,структура!$W:$W,$I420)*SUMIFS(419:419,$1:$1,X$1+INT(SUMIFS(структура!$AA:$AA,структура!$W:$W,$I420))))</f>
        <v>0</v>
      </c>
      <c r="Y420" s="225">
        <f>IF(Y$7="",0,IF(Y$1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Y$1+INT(SUMIFS(структура!$AA:$AA,структура!$W:$W,$I420))+1)+(INT(SUMIFS(структура!$AA:$AA,структура!$W:$W,$I420))+1-SUMIFS(структура!$AA:$AA,структура!$W:$W,$I420))*SUMIFS(структура!$Z:$Z,структура!$W:$W,$I420)*SUMIFS(419:419,$1:$1,Y$1+INT(SUMIFS(структура!$AA:$AA,структура!$W:$W,$I420))))</f>
        <v>0</v>
      </c>
      <c r="Z420" s="225">
        <f>IF(Z$7="",0,IF(Z$1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Z$1+INT(SUMIFS(структура!$AA:$AA,структура!$W:$W,$I420))+1)+(INT(SUMIFS(структура!$AA:$AA,структура!$W:$W,$I420))+1-SUMIFS(структура!$AA:$AA,структура!$W:$W,$I420))*SUMIFS(структура!$Z:$Z,структура!$W:$W,$I420)*SUMIFS(419:419,$1:$1,Z$1+INT(SUMIFS(структура!$AA:$AA,структура!$W:$W,$I420))))</f>
        <v>0</v>
      </c>
      <c r="AA420" s="225">
        <f>IF(AA$7="",0,IF(AA$1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A$1+INT(SUMIFS(структура!$AA:$AA,структура!$W:$W,$I420))+1)+(INT(SUMIFS(структура!$AA:$AA,структура!$W:$W,$I420))+1-SUMIFS(структура!$AA:$AA,структура!$W:$W,$I420))*SUMIFS(структура!$Z:$Z,структура!$W:$W,$I420)*SUMIFS(419:419,$1:$1,AA$1+INT(SUMIFS(структура!$AA:$AA,структура!$W:$W,$I420))))</f>
        <v>0</v>
      </c>
      <c r="AB420" s="225">
        <f>IF(AB$7="",0,IF(AB$1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B$1+INT(SUMIFS(структура!$AA:$AA,структура!$W:$W,$I420))+1)+(INT(SUMIFS(структура!$AA:$AA,структура!$W:$W,$I420))+1-SUMIFS(структура!$AA:$AA,структура!$W:$W,$I420))*SUMIFS(структура!$Z:$Z,структура!$W:$W,$I420)*SUMIFS(419:419,$1:$1,AB$1+INT(SUMIFS(структура!$AA:$AA,структура!$W:$W,$I420))))</f>
        <v>0</v>
      </c>
      <c r="AC420" s="225">
        <f>IF(AC$7="",0,IF(AC$1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C$1+INT(SUMIFS(структура!$AA:$AA,структура!$W:$W,$I420))+1)+(INT(SUMIFS(структура!$AA:$AA,структура!$W:$W,$I420))+1-SUMIFS(структура!$AA:$AA,структура!$W:$W,$I420))*SUMIFS(структура!$Z:$Z,структура!$W:$W,$I420)*SUMIFS(419:419,$1:$1,AC$1+INT(SUMIFS(структура!$AA:$AA,структура!$W:$W,$I420))))</f>
        <v>0</v>
      </c>
      <c r="AD420" s="225">
        <f>IF(AD$7="",0,IF(AD$1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D$1+INT(SUMIFS(структура!$AA:$AA,структура!$W:$W,$I420))+1)+(INT(SUMIFS(структура!$AA:$AA,структура!$W:$W,$I420))+1-SUMIFS(структура!$AA:$AA,структура!$W:$W,$I420))*SUMIFS(структура!$Z:$Z,структура!$W:$W,$I420)*SUMIFS(419:419,$1:$1,AD$1+INT(SUMIFS(структура!$AA:$AA,структура!$W:$W,$I420))))</f>
        <v>0</v>
      </c>
      <c r="AE420" s="225">
        <f>IF(AE$7="",0,IF(AE$1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E$1+INT(SUMIFS(структура!$AA:$AA,структура!$W:$W,$I420))+1)+(INT(SUMIFS(структура!$AA:$AA,структура!$W:$W,$I420))+1-SUMIFS(структура!$AA:$AA,структура!$W:$W,$I420))*SUMIFS(структура!$Z:$Z,структура!$W:$W,$I420)*SUMIFS(419:419,$1:$1,AE$1+INT(SUMIFS(структура!$AA:$AA,структура!$W:$W,$I420))))</f>
        <v>0</v>
      </c>
      <c r="AF420" s="225">
        <f>IF(AF$7="",0,IF(AF$1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F$1+INT(SUMIFS(структура!$AA:$AA,структура!$W:$W,$I420))+1)+(INT(SUMIFS(структура!$AA:$AA,структура!$W:$W,$I420))+1-SUMIFS(структура!$AA:$AA,структура!$W:$W,$I420))*SUMIFS(структура!$Z:$Z,структура!$W:$W,$I420)*SUMIFS(419:419,$1:$1,AF$1+INT(SUMIFS(структура!$AA:$AA,структура!$W:$W,$I420))))</f>
        <v>0</v>
      </c>
      <c r="AG420" s="225">
        <f>IF(AG$7="",0,IF(AG$1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G$1+INT(SUMIFS(структура!$AA:$AA,структура!$W:$W,$I420))+1)+(INT(SUMIFS(структура!$AA:$AA,структура!$W:$W,$I420))+1-SUMIFS(структура!$AA:$AA,структура!$W:$W,$I420))*SUMIFS(структура!$Z:$Z,структура!$W:$W,$I420)*SUMIFS(419:419,$1:$1,AG$1+INT(SUMIFS(структура!$AA:$AA,структура!$W:$W,$I420))))</f>
        <v>0</v>
      </c>
      <c r="AH420" s="225">
        <f>IF(AH$7="",0,IF(AH$1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H$1+INT(SUMIFS(структура!$AA:$AA,структура!$W:$W,$I420))+1)+(INT(SUMIFS(структура!$AA:$AA,структура!$W:$W,$I420))+1-SUMIFS(структура!$AA:$AA,структура!$W:$W,$I420))*SUMIFS(структура!$Z:$Z,структура!$W:$W,$I420)*SUMIFS(419:419,$1:$1,AH$1+INT(SUMIFS(структура!$AA:$AA,структура!$W:$W,$I420))))</f>
        <v>0</v>
      </c>
      <c r="AI420" s="225">
        <f>IF(AI$7="",0,IF(AI$1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I$1+INT(SUMIFS(структура!$AA:$AA,структура!$W:$W,$I420))+1)+(INT(SUMIFS(структура!$AA:$AA,структура!$W:$W,$I420))+1-SUMIFS(структура!$AA:$AA,структура!$W:$W,$I420))*SUMIFS(структура!$Z:$Z,структура!$W:$W,$I420)*SUMIFS(419:419,$1:$1,AI$1+INT(SUMIFS(структура!$AA:$AA,структура!$W:$W,$I420))))</f>
        <v>0</v>
      </c>
      <c r="AJ420" s="225">
        <f>IF(AJ$7="",0,IF(AJ$1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J$1+INT(SUMIFS(структура!$AA:$AA,структура!$W:$W,$I420))+1)+(INT(SUMIFS(структура!$AA:$AA,структура!$W:$W,$I420))+1-SUMIFS(структура!$AA:$AA,структура!$W:$W,$I420))*SUMIFS(структура!$Z:$Z,структура!$W:$W,$I420)*SUMIFS(419:419,$1:$1,AJ$1+INT(SUMIFS(структура!$AA:$AA,структура!$W:$W,$I420))))</f>
        <v>0</v>
      </c>
      <c r="AK420" s="225">
        <f>IF(AK$7="",0,IF(AK$1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K$1+INT(SUMIFS(структура!$AA:$AA,структура!$W:$W,$I420))+1)+(INT(SUMIFS(структура!$AA:$AA,структура!$W:$W,$I420))+1-SUMIFS(структура!$AA:$AA,структура!$W:$W,$I420))*SUMIFS(структура!$Z:$Z,структура!$W:$W,$I420)*SUMIFS(419:419,$1:$1,AK$1+INT(SUMIFS(структура!$AA:$AA,структура!$W:$W,$I420))))</f>
        <v>0</v>
      </c>
      <c r="AL420" s="225">
        <f>IF(AL$7="",0,IF(AL$1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L$1+INT(SUMIFS(структура!$AA:$AA,структура!$W:$W,$I420))+1)+(INT(SUMIFS(структура!$AA:$AA,структура!$W:$W,$I420))+1-SUMIFS(структура!$AA:$AA,структура!$W:$W,$I420))*SUMIFS(структура!$Z:$Z,структура!$W:$W,$I420)*SUMIFS(419:419,$1:$1,AL$1+INT(SUMIFS(структура!$AA:$AA,структура!$W:$W,$I420))))</f>
        <v>0</v>
      </c>
      <c r="AM420" s="225">
        <f>IF(AM$7="",0,IF(AM$1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M$1+INT(SUMIFS(структура!$AA:$AA,структура!$W:$W,$I420))+1)+(INT(SUMIFS(структура!$AA:$AA,структура!$W:$W,$I420))+1-SUMIFS(структура!$AA:$AA,структура!$W:$W,$I420))*SUMIFS(структура!$Z:$Z,структура!$W:$W,$I420)*SUMIFS(419:419,$1:$1,AM$1+INT(SUMIFS(структура!$AA:$AA,структура!$W:$W,$I420))))</f>
        <v>0</v>
      </c>
      <c r="AN420" s="225">
        <f>IF(AN$7="",0,IF(AN$1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N$1+INT(SUMIFS(структура!$AA:$AA,структура!$W:$W,$I420))+1)+(INT(SUMIFS(структура!$AA:$AA,структура!$W:$W,$I420))+1-SUMIFS(структура!$AA:$AA,структура!$W:$W,$I420))*SUMIFS(структура!$Z:$Z,структура!$W:$W,$I420)*SUMIFS(419:419,$1:$1,AN$1+INT(SUMIFS(структура!$AA:$AA,структура!$W:$W,$I420))))</f>
        <v>0</v>
      </c>
      <c r="AO420" s="225">
        <f>IF(AO$7="",0,IF(AO$1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O$1+INT(SUMIFS(структура!$AA:$AA,структура!$W:$W,$I420))+1)+(INT(SUMIFS(структура!$AA:$AA,структура!$W:$W,$I420))+1-SUMIFS(структура!$AA:$AA,структура!$W:$W,$I420))*SUMIFS(структура!$Z:$Z,структура!$W:$W,$I420)*SUMIFS(419:419,$1:$1,AO$1+INT(SUMIFS(структура!$AA:$AA,структура!$W:$W,$I420))))</f>
        <v>0</v>
      </c>
      <c r="AP420" s="225">
        <f>IF(AP$7="",0,IF(AP$1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P$1+INT(SUMIFS(структура!$AA:$AA,структура!$W:$W,$I420))+1)+(INT(SUMIFS(структура!$AA:$AA,структура!$W:$W,$I420))+1-SUMIFS(структура!$AA:$AA,структура!$W:$W,$I420))*SUMIFS(структура!$Z:$Z,структура!$W:$W,$I420)*SUMIFS(419:419,$1:$1,AP$1+INT(SUMIFS(структура!$AA:$AA,структура!$W:$W,$I420))))</f>
        <v>0</v>
      </c>
      <c r="AQ420" s="225">
        <f>IF(AQ$7="",0,IF(AQ$1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Q$1+INT(SUMIFS(структура!$AA:$AA,структура!$W:$W,$I420))+1)+(INT(SUMIFS(структура!$AA:$AA,структура!$W:$W,$I420))+1-SUMIFS(структура!$AA:$AA,структура!$W:$W,$I420))*SUMIFS(структура!$Z:$Z,структура!$W:$W,$I420)*SUMIFS(419:419,$1:$1,AQ$1+INT(SUMIFS(структура!$AA:$AA,структура!$W:$W,$I420))))</f>
        <v>0</v>
      </c>
      <c r="AR420" s="225">
        <f>IF(AR$7="",0,IF(AR$1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R$1+INT(SUMIFS(структура!$AA:$AA,структура!$W:$W,$I420))+1)+(INT(SUMIFS(структура!$AA:$AA,структура!$W:$W,$I420))+1-SUMIFS(структура!$AA:$AA,структура!$W:$W,$I420))*SUMIFS(структура!$Z:$Z,структура!$W:$W,$I420)*SUMIFS(419:419,$1:$1,AR$1+INT(SUMIFS(структура!$AA:$AA,структура!$W:$W,$I420))))</f>
        <v>0</v>
      </c>
      <c r="AS420" s="225">
        <f>IF(AS$7="",0,IF(AS$1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S$1+INT(SUMIFS(структура!$AA:$AA,структура!$W:$W,$I420))+1)+(INT(SUMIFS(структура!$AA:$AA,структура!$W:$W,$I420))+1-SUMIFS(структура!$AA:$AA,структура!$W:$W,$I420))*SUMIFS(структура!$Z:$Z,структура!$W:$W,$I420)*SUMIFS(419:419,$1:$1,AS$1+INT(SUMIFS(структура!$AA:$AA,структура!$W:$W,$I420))))</f>
        <v>0</v>
      </c>
      <c r="AT420" s="225">
        <f>IF(AT$7="",0,IF(AT$1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T$1+INT(SUMIFS(структура!$AA:$AA,структура!$W:$W,$I420))+1)+(INT(SUMIFS(структура!$AA:$AA,структура!$W:$W,$I420))+1-SUMIFS(структура!$AA:$AA,структура!$W:$W,$I420))*SUMIFS(структура!$Z:$Z,структура!$W:$W,$I420)*SUMIFS(419:419,$1:$1,AT$1+INT(SUMIFS(структура!$AA:$AA,структура!$W:$W,$I420))))</f>
        <v>0</v>
      </c>
      <c r="AU420" s="225">
        <f>IF(AU$7="",0,IF(AU$1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U$1+INT(SUMIFS(структура!$AA:$AA,структура!$W:$W,$I420))+1)+(INT(SUMIFS(структура!$AA:$AA,структура!$W:$W,$I420))+1-SUMIFS(структура!$AA:$AA,структура!$W:$W,$I420))*SUMIFS(структура!$Z:$Z,структура!$W:$W,$I420)*SUMIFS(419:419,$1:$1,AU$1+INT(SUMIFS(структура!$AA:$AA,структура!$W:$W,$I420))))</f>
        <v>0</v>
      </c>
      <c r="AV420" s="94"/>
      <c r="AW420" s="89"/>
    </row>
    <row r="421" spans="1:49" s="95" customFormat="1" x14ac:dyDescent="0.25">
      <c r="A421" s="89"/>
      <c r="B421" s="89"/>
      <c r="C421" s="89"/>
      <c r="D421" s="89"/>
      <c r="E421" s="194" t="str">
        <f>E400</f>
        <v>Объект-4</v>
      </c>
      <c r="F421" s="89"/>
      <c r="G421" s="195" t="str">
        <f>G400</f>
        <v>Заказчик-4</v>
      </c>
      <c r="H421" s="89"/>
      <c r="I421" s="195" t="str">
        <f>I415</f>
        <v>Поставщик-2</v>
      </c>
      <c r="J421" s="89"/>
      <c r="K421" s="195" t="str">
        <f>K415</f>
        <v>Поставщик-2-Материал-2</v>
      </c>
      <c r="L421" s="89"/>
      <c r="M421" s="185" t="str">
        <f>KPI!$E$48</f>
        <v>отток ДС на расчет с поставщ-ми за материалы</v>
      </c>
      <c r="N421" s="259"/>
      <c r="O421" s="203"/>
      <c r="P421" s="190" t="str">
        <f>IF(M421="","",INDEX(KPI!$H:$H,SUMIFS(KPI!$C:$C,KPI!$E:$E,M421)))</f>
        <v>тыс.руб.</v>
      </c>
      <c r="Q421" s="203"/>
      <c r="R421" s="224">
        <f>SUMIFS($W421:$AV421,$W$2:$AV$2,R$2)</f>
        <v>0</v>
      </c>
      <c r="S421" s="203"/>
      <c r="T421" s="224">
        <f>SUMIFS($W421:$AV421,$W$2:$AV$2,T$2)</f>
        <v>0</v>
      </c>
      <c r="U421" s="203"/>
      <c r="V421" s="203"/>
      <c r="W421" s="116"/>
      <c r="X421" s="226">
        <f>IF(X$7="",0,IF(X$1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X$1+INT(-SUMIFS(структура!$AC:$AC,структура!$W:$W,$I421))+1)+(INT(-SUMIFS(структура!$AC:$AC,структура!$W:$W,$I421))+1+SUMIFS(структура!$AC:$AC,структура!$W:$W,$I421))*SUMIFS(структура!$AB:$AB,структура!$W:$W,$I421)*SUMIFS(419:419,$1:$1,X$1+INT(-SUMIFS(структура!$AC:$AC,структура!$W:$W,$I421))))</f>
        <v>0</v>
      </c>
      <c r="Y421" s="226">
        <f>IF(Y$7="",0,IF(Y$1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Y$1+INT(-SUMIFS(структура!$AC:$AC,структура!$W:$W,$I421))+1)+(INT(-SUMIFS(структура!$AC:$AC,структура!$W:$W,$I421))+1+SUMIFS(структура!$AC:$AC,структура!$W:$W,$I421))*SUMIFS(структура!$AB:$AB,структура!$W:$W,$I421)*SUMIFS(419:419,$1:$1,Y$1+INT(-SUMIFS(структура!$AC:$AC,структура!$W:$W,$I421))))</f>
        <v>0</v>
      </c>
      <c r="Z421" s="226">
        <f>IF(Z$7="",0,IF(Z$1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Z$1+INT(-SUMIFS(структура!$AC:$AC,структура!$W:$W,$I421))+1)+(INT(-SUMIFS(структура!$AC:$AC,структура!$W:$W,$I421))+1+SUMIFS(структура!$AC:$AC,структура!$W:$W,$I421))*SUMIFS(структура!$AB:$AB,структура!$W:$W,$I421)*SUMIFS(419:419,$1:$1,Z$1+INT(-SUMIFS(структура!$AC:$AC,структура!$W:$W,$I421))))</f>
        <v>0</v>
      </c>
      <c r="AA421" s="226">
        <f>IF(AA$7="",0,IF(AA$1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A$1+INT(-SUMIFS(структура!$AC:$AC,структура!$W:$W,$I421))+1)+(INT(-SUMIFS(структура!$AC:$AC,структура!$W:$W,$I421))+1+SUMIFS(структура!$AC:$AC,структура!$W:$W,$I421))*SUMIFS(структура!$AB:$AB,структура!$W:$W,$I421)*SUMIFS(419:419,$1:$1,AA$1+INT(-SUMIFS(структура!$AC:$AC,структура!$W:$W,$I421))))</f>
        <v>0</v>
      </c>
      <c r="AB421" s="226">
        <f>IF(AB$7="",0,IF(AB$1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B$1+INT(-SUMIFS(структура!$AC:$AC,структура!$W:$W,$I421))+1)+(INT(-SUMIFS(структура!$AC:$AC,структура!$W:$W,$I421))+1+SUMIFS(структура!$AC:$AC,структура!$W:$W,$I421))*SUMIFS(структура!$AB:$AB,структура!$W:$W,$I421)*SUMIFS(419:419,$1:$1,AB$1+INT(-SUMIFS(структура!$AC:$AC,структура!$W:$W,$I421))))</f>
        <v>0</v>
      </c>
      <c r="AC421" s="226">
        <f>IF(AC$7="",0,IF(AC$1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C$1+INT(-SUMIFS(структура!$AC:$AC,структура!$W:$W,$I421))+1)+(INT(-SUMIFS(структура!$AC:$AC,структура!$W:$W,$I421))+1+SUMIFS(структура!$AC:$AC,структура!$W:$W,$I421))*SUMIFS(структура!$AB:$AB,структура!$W:$W,$I421)*SUMIFS(419:419,$1:$1,AC$1+INT(-SUMIFS(структура!$AC:$AC,структура!$W:$W,$I421))))</f>
        <v>0</v>
      </c>
      <c r="AD421" s="226">
        <f>IF(AD$7="",0,IF(AD$1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D$1+INT(-SUMIFS(структура!$AC:$AC,структура!$W:$W,$I421))+1)+(INT(-SUMIFS(структура!$AC:$AC,структура!$W:$W,$I421))+1+SUMIFS(структура!$AC:$AC,структура!$W:$W,$I421))*SUMIFS(структура!$AB:$AB,структура!$W:$W,$I421)*SUMIFS(419:419,$1:$1,AD$1+INT(-SUMIFS(структура!$AC:$AC,структура!$W:$W,$I421))))</f>
        <v>0</v>
      </c>
      <c r="AE421" s="226">
        <f>IF(AE$7="",0,IF(AE$1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E$1+INT(-SUMIFS(структура!$AC:$AC,структура!$W:$W,$I421))+1)+(INT(-SUMIFS(структура!$AC:$AC,структура!$W:$W,$I421))+1+SUMIFS(структура!$AC:$AC,структура!$W:$W,$I421))*SUMIFS(структура!$AB:$AB,структура!$W:$W,$I421)*SUMIFS(419:419,$1:$1,AE$1+INT(-SUMIFS(структура!$AC:$AC,структура!$W:$W,$I421))))</f>
        <v>0</v>
      </c>
      <c r="AF421" s="226">
        <f>IF(AF$7="",0,IF(AF$1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F$1+INT(-SUMIFS(структура!$AC:$AC,структура!$W:$W,$I421))+1)+(INT(-SUMIFS(структура!$AC:$AC,структура!$W:$W,$I421))+1+SUMIFS(структура!$AC:$AC,структура!$W:$W,$I421))*SUMIFS(структура!$AB:$AB,структура!$W:$W,$I421)*SUMIFS(419:419,$1:$1,AF$1+INT(-SUMIFS(структура!$AC:$AC,структура!$W:$W,$I421))))</f>
        <v>0</v>
      </c>
      <c r="AG421" s="226">
        <f>IF(AG$7="",0,IF(AG$1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G$1+INT(-SUMIFS(структура!$AC:$AC,структура!$W:$W,$I421))+1)+(INT(-SUMIFS(структура!$AC:$AC,структура!$W:$W,$I421))+1+SUMIFS(структура!$AC:$AC,структура!$W:$W,$I421))*SUMIFS(структура!$AB:$AB,структура!$W:$W,$I421)*SUMIFS(419:419,$1:$1,AG$1+INT(-SUMIFS(структура!$AC:$AC,структура!$W:$W,$I421))))</f>
        <v>0</v>
      </c>
      <c r="AH421" s="226">
        <f>IF(AH$7="",0,IF(AH$1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H$1+INT(-SUMIFS(структура!$AC:$AC,структура!$W:$W,$I421))+1)+(INT(-SUMIFS(структура!$AC:$AC,структура!$W:$W,$I421))+1+SUMIFS(структура!$AC:$AC,структура!$W:$W,$I421))*SUMIFS(структура!$AB:$AB,структура!$W:$W,$I421)*SUMIFS(419:419,$1:$1,AH$1+INT(-SUMIFS(структура!$AC:$AC,структура!$W:$W,$I421))))</f>
        <v>0</v>
      </c>
      <c r="AI421" s="226">
        <f>IF(AI$7="",0,IF(AI$1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I$1+INT(-SUMIFS(структура!$AC:$AC,структура!$W:$W,$I421))+1)+(INT(-SUMIFS(структура!$AC:$AC,структура!$W:$W,$I421))+1+SUMIFS(структура!$AC:$AC,структура!$W:$W,$I421))*SUMIFS(структура!$AB:$AB,структура!$W:$W,$I421)*SUMIFS(419:419,$1:$1,AI$1+INT(-SUMIFS(структура!$AC:$AC,структура!$W:$W,$I421))))</f>
        <v>0</v>
      </c>
      <c r="AJ421" s="226">
        <f>IF(AJ$7="",0,IF(AJ$1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J$1+INT(-SUMIFS(структура!$AC:$AC,структура!$W:$W,$I421))+1)+(INT(-SUMIFS(структура!$AC:$AC,структура!$W:$W,$I421))+1+SUMIFS(структура!$AC:$AC,структура!$W:$W,$I421))*SUMIFS(структура!$AB:$AB,структура!$W:$W,$I421)*SUMIFS(419:419,$1:$1,AJ$1+INT(-SUMIFS(структура!$AC:$AC,структура!$W:$W,$I421))))</f>
        <v>0</v>
      </c>
      <c r="AK421" s="226">
        <f>IF(AK$7="",0,IF(AK$1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K$1+INT(-SUMIFS(структура!$AC:$AC,структура!$W:$W,$I421))+1)+(INT(-SUMIFS(структура!$AC:$AC,структура!$W:$W,$I421))+1+SUMIFS(структура!$AC:$AC,структура!$W:$W,$I421))*SUMIFS(структура!$AB:$AB,структура!$W:$W,$I421)*SUMIFS(419:419,$1:$1,AK$1+INT(-SUMIFS(структура!$AC:$AC,структура!$W:$W,$I421))))</f>
        <v>0</v>
      </c>
      <c r="AL421" s="226">
        <f>IF(AL$7="",0,IF(AL$1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L$1+INT(-SUMIFS(структура!$AC:$AC,структура!$W:$W,$I421))+1)+(INT(-SUMIFS(структура!$AC:$AC,структура!$W:$W,$I421))+1+SUMIFS(структура!$AC:$AC,структура!$W:$W,$I421))*SUMIFS(структура!$AB:$AB,структура!$W:$W,$I421)*SUMIFS(419:419,$1:$1,AL$1+INT(-SUMIFS(структура!$AC:$AC,структура!$W:$W,$I421))))</f>
        <v>0</v>
      </c>
      <c r="AM421" s="226">
        <f>IF(AM$7="",0,IF(AM$1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M$1+INT(-SUMIFS(структура!$AC:$AC,структура!$W:$W,$I421))+1)+(INT(-SUMIFS(структура!$AC:$AC,структура!$W:$W,$I421))+1+SUMIFS(структура!$AC:$AC,структура!$W:$W,$I421))*SUMIFS(структура!$AB:$AB,структура!$W:$W,$I421)*SUMIFS(419:419,$1:$1,AM$1+INT(-SUMIFS(структура!$AC:$AC,структура!$W:$W,$I421))))</f>
        <v>0</v>
      </c>
      <c r="AN421" s="226">
        <f>IF(AN$7="",0,IF(AN$1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N$1+INT(-SUMIFS(структура!$AC:$AC,структура!$W:$W,$I421))+1)+(INT(-SUMIFS(структура!$AC:$AC,структура!$W:$W,$I421))+1+SUMIFS(структура!$AC:$AC,структура!$W:$W,$I421))*SUMIFS(структура!$AB:$AB,структура!$W:$W,$I421)*SUMIFS(419:419,$1:$1,AN$1+INT(-SUMIFS(структура!$AC:$AC,структура!$W:$W,$I421))))</f>
        <v>0</v>
      </c>
      <c r="AO421" s="226">
        <f>IF(AO$7="",0,IF(AO$1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O$1+INT(-SUMIFS(структура!$AC:$AC,структура!$W:$W,$I421))+1)+(INT(-SUMIFS(структура!$AC:$AC,структура!$W:$W,$I421))+1+SUMIFS(структура!$AC:$AC,структура!$W:$W,$I421))*SUMIFS(структура!$AB:$AB,структура!$W:$W,$I421)*SUMIFS(419:419,$1:$1,AO$1+INT(-SUMIFS(структура!$AC:$AC,структура!$W:$W,$I421))))</f>
        <v>0</v>
      </c>
      <c r="AP421" s="226">
        <f>IF(AP$7="",0,IF(AP$1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P$1+INT(-SUMIFS(структура!$AC:$AC,структура!$W:$W,$I421))+1)+(INT(-SUMIFS(структура!$AC:$AC,структура!$W:$W,$I421))+1+SUMIFS(структура!$AC:$AC,структура!$W:$W,$I421))*SUMIFS(структура!$AB:$AB,структура!$W:$W,$I421)*SUMIFS(419:419,$1:$1,AP$1+INT(-SUMIFS(структура!$AC:$AC,структура!$W:$W,$I421))))</f>
        <v>0</v>
      </c>
      <c r="AQ421" s="226">
        <f>IF(AQ$7="",0,IF(AQ$1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Q$1+INT(-SUMIFS(структура!$AC:$AC,структура!$W:$W,$I421))+1)+(INT(-SUMIFS(структура!$AC:$AC,структура!$W:$W,$I421))+1+SUMIFS(структура!$AC:$AC,структура!$W:$W,$I421))*SUMIFS(структура!$AB:$AB,структура!$W:$W,$I421)*SUMIFS(419:419,$1:$1,AQ$1+INT(-SUMIFS(структура!$AC:$AC,структура!$W:$W,$I421))))</f>
        <v>0</v>
      </c>
      <c r="AR421" s="226">
        <f>IF(AR$7="",0,IF(AR$1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R$1+INT(-SUMIFS(структура!$AC:$AC,структура!$W:$W,$I421))+1)+(INT(-SUMIFS(структура!$AC:$AC,структура!$W:$W,$I421))+1+SUMIFS(структура!$AC:$AC,структура!$W:$W,$I421))*SUMIFS(структура!$AB:$AB,структура!$W:$W,$I421)*SUMIFS(419:419,$1:$1,AR$1+INT(-SUMIFS(структура!$AC:$AC,структура!$W:$W,$I421))))</f>
        <v>0</v>
      </c>
      <c r="AS421" s="226">
        <f>IF(AS$7="",0,IF(AS$1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S$1+INT(-SUMIFS(структура!$AC:$AC,структура!$W:$W,$I421))+1)+(INT(-SUMIFS(структура!$AC:$AC,структура!$W:$W,$I421))+1+SUMIFS(структура!$AC:$AC,структура!$W:$W,$I421))*SUMIFS(структура!$AB:$AB,структура!$W:$W,$I421)*SUMIFS(419:419,$1:$1,AS$1+INT(-SUMIFS(структура!$AC:$AC,структура!$W:$W,$I421))))</f>
        <v>0</v>
      </c>
      <c r="AT421" s="226">
        <f>IF(AT$7="",0,IF(AT$1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T$1+INT(-SUMIFS(структура!$AC:$AC,структура!$W:$W,$I421))+1)+(INT(-SUMIFS(структура!$AC:$AC,структура!$W:$W,$I421))+1+SUMIFS(структура!$AC:$AC,структура!$W:$W,$I421))*SUMIFS(структура!$AB:$AB,структура!$W:$W,$I421)*SUMIFS(419:419,$1:$1,AT$1+INT(-SUMIFS(структура!$AC:$AC,структура!$W:$W,$I421))))</f>
        <v>0</v>
      </c>
      <c r="AU421" s="226">
        <f>IF(AU$7="",0,IF(AU$1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U$1+INT(-SUMIFS(структура!$AC:$AC,структура!$W:$W,$I421))+1)+(INT(-SUMIFS(структура!$AC:$AC,структура!$W:$W,$I421))+1+SUMIFS(структура!$AC:$AC,структура!$W:$W,$I421))*SUMIFS(структура!$AB:$AB,структура!$W:$W,$I421)*SUMIFS(419:419,$1:$1,AU$1+INT(-SUMIFS(структура!$AC:$AC,структура!$W:$W,$I421))))</f>
        <v>0</v>
      </c>
      <c r="AV421" s="94"/>
      <c r="AW421" s="89"/>
    </row>
    <row r="422" spans="1:49" ht="3.9" customHeight="1" x14ac:dyDescent="0.25">
      <c r="A422" s="3"/>
      <c r="B422" s="3"/>
      <c r="C422" s="3"/>
      <c r="D422" s="3"/>
      <c r="E422" s="179" t="str">
        <f>E400</f>
        <v>Объект-4</v>
      </c>
      <c r="F422" s="3"/>
      <c r="G422" s="178" t="str">
        <f>G400</f>
        <v>Заказчик-4</v>
      </c>
      <c r="H422" s="3"/>
      <c r="I422" s="169" t="str">
        <f>I415</f>
        <v>Поставщик-2</v>
      </c>
      <c r="J422" s="3"/>
      <c r="K422" s="178" t="str">
        <f>K415</f>
        <v>Поставщик-2-Материал-2</v>
      </c>
      <c r="L422" s="3"/>
      <c r="M422" s="8"/>
      <c r="N422" s="258"/>
      <c r="O422" s="3"/>
      <c r="P422" s="191"/>
      <c r="Q422" s="3"/>
      <c r="R422" s="8"/>
      <c r="S422" s="3"/>
      <c r="T422" s="8"/>
      <c r="U422" s="3"/>
      <c r="V422" s="3"/>
      <c r="W422" s="49"/>
      <c r="X422" s="192"/>
      <c r="Y422" s="192"/>
      <c r="Z422" s="192"/>
      <c r="AA422" s="192"/>
      <c r="AB422" s="192"/>
      <c r="AC422" s="192"/>
      <c r="AD422" s="192"/>
      <c r="AE422" s="192"/>
      <c r="AF422" s="192"/>
      <c r="AG422" s="192"/>
      <c r="AH422" s="192"/>
      <c r="AI422" s="192"/>
      <c r="AJ422" s="192"/>
      <c r="AK422" s="192"/>
      <c r="AL422" s="192"/>
      <c r="AM422" s="192"/>
      <c r="AN422" s="192"/>
      <c r="AO422" s="192"/>
      <c r="AP422" s="192"/>
      <c r="AQ422" s="192"/>
      <c r="AR422" s="192"/>
      <c r="AS422" s="192"/>
      <c r="AT422" s="192"/>
      <c r="AU422" s="192"/>
      <c r="AV422" s="41"/>
      <c r="AW422" s="3"/>
    </row>
    <row r="423" spans="1:49" s="95" customFormat="1" x14ac:dyDescent="0.25">
      <c r="A423" s="89"/>
      <c r="B423" s="89"/>
      <c r="C423" s="89"/>
      <c r="D423" s="89"/>
      <c r="E423" s="179" t="str">
        <f>E400</f>
        <v>Объект-4</v>
      </c>
      <c r="F423" s="89"/>
      <c r="G423" s="178" t="str">
        <f>G400</f>
        <v>Заказчик-4</v>
      </c>
      <c r="H423" s="89"/>
      <c r="I423" s="173" t="s">
        <v>297</v>
      </c>
      <c r="J423" s="20" t="s">
        <v>5</v>
      </c>
      <c r="K423" s="173" t="s">
        <v>418</v>
      </c>
      <c r="L423" s="20" t="s">
        <v>5</v>
      </c>
      <c r="M423" s="183" t="str">
        <f>KPI!$E$200</f>
        <v>количество материала</v>
      </c>
      <c r="N423" s="258"/>
      <c r="O423" s="119" t="s">
        <v>1</v>
      </c>
      <c r="P423" s="182" t="s">
        <v>369</v>
      </c>
      <c r="Q423" s="89"/>
      <c r="R423" s="186">
        <f>SUMIFS($W423:$AV423,$W$2:$AV$2,R$2)</f>
        <v>0</v>
      </c>
      <c r="S423" s="89"/>
      <c r="T423" s="186">
        <f>SUMIFS($W423:$AV423,$W$2:$AV$2,T$2)</f>
        <v>0</v>
      </c>
      <c r="U423" s="89"/>
      <c r="V423" s="89"/>
      <c r="W423" s="119" t="s">
        <v>1</v>
      </c>
      <c r="X423" s="182"/>
      <c r="Y423" s="182"/>
      <c r="Z423" s="182"/>
      <c r="AA423" s="182"/>
      <c r="AB423" s="182"/>
      <c r="AC423" s="182"/>
      <c r="AD423" s="182"/>
      <c r="AE423" s="182"/>
      <c r="AF423" s="182"/>
      <c r="AG423" s="182"/>
      <c r="AH423" s="182"/>
      <c r="AI423" s="182"/>
      <c r="AJ423" s="182"/>
      <c r="AK423" s="182"/>
      <c r="AL423" s="182"/>
      <c r="AM423" s="182"/>
      <c r="AN423" s="182"/>
      <c r="AO423" s="182"/>
      <c r="AP423" s="182"/>
      <c r="AQ423" s="182"/>
      <c r="AR423" s="182"/>
      <c r="AS423" s="182"/>
      <c r="AT423" s="182"/>
      <c r="AU423" s="182"/>
      <c r="AV423" s="94"/>
      <c r="AW423" s="89"/>
    </row>
    <row r="424" spans="1:49" s="95" customFormat="1" x14ac:dyDescent="0.25">
      <c r="A424" s="89"/>
      <c r="B424" s="89"/>
      <c r="C424" s="89"/>
      <c r="D424" s="89"/>
      <c r="E424" s="179" t="str">
        <f>E400</f>
        <v>Объект-4</v>
      </c>
      <c r="F424" s="89"/>
      <c r="G424" s="178" t="str">
        <f>G400</f>
        <v>Заказчик-4</v>
      </c>
      <c r="H424" s="89"/>
      <c r="I424" s="181" t="str">
        <f>I423</f>
        <v>Поставщик-9</v>
      </c>
      <c r="J424" s="4"/>
      <c r="K424" s="181" t="str">
        <f>K423</f>
        <v>Поставщик-9-Материал-2</v>
      </c>
      <c r="L424" s="4"/>
      <c r="M424" s="184" t="str">
        <f>KPI!$E$201</f>
        <v>стоимость материала за единицу измерения</v>
      </c>
      <c r="N424" s="258"/>
      <c r="O424" s="89"/>
      <c r="P424" s="189" t="str">
        <f>IF(M424="","",INDEX(KPI!$H:$H,SUMIFS(KPI!$C:$C,KPI!$E:$E,M424)))</f>
        <v>руб.</v>
      </c>
      <c r="Q424" s="89"/>
      <c r="R424" s="187">
        <f>IF(R423=0,0,R425*1000/R423)</f>
        <v>0</v>
      </c>
      <c r="S424" s="89"/>
      <c r="T424" s="187">
        <f>IF(T423=0,0,T425*1000/T423)</f>
        <v>0</v>
      </c>
      <c r="U424" s="89"/>
      <c r="V424" s="89"/>
      <c r="W424" s="119" t="s">
        <v>1</v>
      </c>
      <c r="X424" s="182"/>
      <c r="Y424" s="182"/>
      <c r="Z424" s="182"/>
      <c r="AA424" s="182"/>
      <c r="AB424" s="182"/>
      <c r="AC424" s="182"/>
      <c r="AD424" s="182"/>
      <c r="AE424" s="182"/>
      <c r="AF424" s="182"/>
      <c r="AG424" s="182"/>
      <c r="AH424" s="182"/>
      <c r="AI424" s="182"/>
      <c r="AJ424" s="182"/>
      <c r="AK424" s="182"/>
      <c r="AL424" s="182"/>
      <c r="AM424" s="182"/>
      <c r="AN424" s="182"/>
      <c r="AO424" s="182"/>
      <c r="AP424" s="182"/>
      <c r="AQ424" s="182"/>
      <c r="AR424" s="182"/>
      <c r="AS424" s="182"/>
      <c r="AT424" s="182"/>
      <c r="AU424" s="182"/>
      <c r="AV424" s="94"/>
      <c r="AW424" s="89"/>
    </row>
    <row r="425" spans="1:49" s="5" customFormat="1" x14ac:dyDescent="0.25">
      <c r="A425" s="4"/>
      <c r="B425" s="4"/>
      <c r="C425" s="4"/>
      <c r="D425" s="4"/>
      <c r="E425" s="197" t="str">
        <f>E400</f>
        <v>Объект-4</v>
      </c>
      <c r="F425" s="4"/>
      <c r="G425" s="198" t="str">
        <f>G400</f>
        <v>Заказчик-4</v>
      </c>
      <c r="H425" s="4"/>
      <c r="I425" s="198" t="str">
        <f>I423</f>
        <v>Поставщик-9</v>
      </c>
      <c r="J425" s="4"/>
      <c r="K425" s="198" t="str">
        <f>K423</f>
        <v>Поставщик-9-Материал-2</v>
      </c>
      <c r="L425" s="4"/>
      <c r="M425" s="205" t="str">
        <f>KPI!$E$149</f>
        <v>материалы</v>
      </c>
      <c r="N425" s="258" t="str">
        <f>структура!$AL$29</f>
        <v>с/с</v>
      </c>
      <c r="O425" s="4"/>
      <c r="P425" s="211" t="str">
        <f>IF(M425="","",INDEX(KPI!$H:$H,SUMIFS(KPI!$C:$C,KPI!$E:$E,M425)))</f>
        <v>тыс.руб.</v>
      </c>
      <c r="Q425" s="4"/>
      <c r="R425" s="188">
        <f>SUMIFS($W425:$AV425,$W$2:$AV$2,R$2)</f>
        <v>0</v>
      </c>
      <c r="S425" s="4"/>
      <c r="T425" s="188">
        <f>SUMIFS($W425:$AV425,$W$2:$AV$2,T$2)</f>
        <v>0</v>
      </c>
      <c r="U425" s="4"/>
      <c r="V425" s="4"/>
      <c r="W425" s="49"/>
      <c r="X425" s="207">
        <f>X423*X424/1000</f>
        <v>0</v>
      </c>
      <c r="Y425" s="207">
        <f>Y423*Y424/1000</f>
        <v>0</v>
      </c>
      <c r="Z425" s="207">
        <f t="shared" ref="Z425:AU425" si="532">Z423*Z424/1000</f>
        <v>0</v>
      </c>
      <c r="AA425" s="207">
        <f t="shared" si="532"/>
        <v>0</v>
      </c>
      <c r="AB425" s="207">
        <f t="shared" si="532"/>
        <v>0</v>
      </c>
      <c r="AC425" s="207">
        <f t="shared" si="532"/>
        <v>0</v>
      </c>
      <c r="AD425" s="207">
        <f t="shared" si="532"/>
        <v>0</v>
      </c>
      <c r="AE425" s="207">
        <f t="shared" si="532"/>
        <v>0</v>
      </c>
      <c r="AF425" s="207">
        <f t="shared" si="532"/>
        <v>0</v>
      </c>
      <c r="AG425" s="207">
        <f t="shared" si="532"/>
        <v>0</v>
      </c>
      <c r="AH425" s="207">
        <f t="shared" si="532"/>
        <v>0</v>
      </c>
      <c r="AI425" s="207">
        <f t="shared" si="532"/>
        <v>0</v>
      </c>
      <c r="AJ425" s="207">
        <f t="shared" si="532"/>
        <v>0</v>
      </c>
      <c r="AK425" s="207">
        <f t="shared" si="532"/>
        <v>0</v>
      </c>
      <c r="AL425" s="207">
        <f t="shared" si="532"/>
        <v>0</v>
      </c>
      <c r="AM425" s="207">
        <f t="shared" si="532"/>
        <v>0</v>
      </c>
      <c r="AN425" s="207">
        <f t="shared" si="532"/>
        <v>0</v>
      </c>
      <c r="AO425" s="207">
        <f t="shared" si="532"/>
        <v>0</v>
      </c>
      <c r="AP425" s="207">
        <f t="shared" si="532"/>
        <v>0</v>
      </c>
      <c r="AQ425" s="207">
        <f t="shared" si="532"/>
        <v>0</v>
      </c>
      <c r="AR425" s="207">
        <f t="shared" si="532"/>
        <v>0</v>
      </c>
      <c r="AS425" s="207">
        <f t="shared" si="532"/>
        <v>0</v>
      </c>
      <c r="AT425" s="207">
        <f t="shared" si="532"/>
        <v>0</v>
      </c>
      <c r="AU425" s="207">
        <f t="shared" si="532"/>
        <v>0</v>
      </c>
      <c r="AV425" s="43"/>
      <c r="AW425" s="4"/>
    </row>
    <row r="426" spans="1:49" s="95" customFormat="1" x14ac:dyDescent="0.25">
      <c r="A426" s="89"/>
      <c r="B426" s="89"/>
      <c r="C426" s="89"/>
      <c r="D426" s="89"/>
      <c r="E426" s="179" t="str">
        <f>E400</f>
        <v>Объект-4</v>
      </c>
      <c r="F426" s="89"/>
      <c r="G426" s="178" t="str">
        <f>G400</f>
        <v>Заказчик-4</v>
      </c>
      <c r="H426" s="89"/>
      <c r="I426" s="181" t="str">
        <f>I423</f>
        <v>Поставщик-9</v>
      </c>
      <c r="J426" s="4"/>
      <c r="K426" s="181" t="str">
        <f>K423</f>
        <v>Поставщик-9-Материал-2</v>
      </c>
      <c r="L426" s="4"/>
      <c r="M426" s="202" t="str">
        <f>KPI!$E$31</f>
        <v>оборачив-ть материалов в себестоимости</v>
      </c>
      <c r="N426" s="259"/>
      <c r="O426" s="22" t="s">
        <v>1</v>
      </c>
      <c r="P426" s="79"/>
      <c r="Q426" s="203"/>
      <c r="R426" s="204" t="str">
        <f>IF(M426="","",INDEX(KPI!$H:$H,SUMIFS(KPI!$C:$C,KPI!$E:$E,M426)))</f>
        <v>мес</v>
      </c>
      <c r="S426" s="203"/>
      <c r="T426" s="204"/>
      <c r="U426" s="203"/>
      <c r="V426" s="203"/>
      <c r="W426" s="116"/>
      <c r="X426" s="201"/>
      <c r="Y426" s="201"/>
      <c r="Z426" s="201"/>
      <c r="AA426" s="201"/>
      <c r="AB426" s="201"/>
      <c r="AC426" s="201"/>
      <c r="AD426" s="201"/>
      <c r="AE426" s="201"/>
      <c r="AF426" s="201"/>
      <c r="AG426" s="201"/>
      <c r="AH426" s="201"/>
      <c r="AI426" s="201"/>
      <c r="AJ426" s="201"/>
      <c r="AK426" s="201"/>
      <c r="AL426" s="201"/>
      <c r="AM426" s="201"/>
      <c r="AN426" s="201"/>
      <c r="AO426" s="201"/>
      <c r="AP426" s="201"/>
      <c r="AQ426" s="201"/>
      <c r="AR426" s="201"/>
      <c r="AS426" s="201"/>
      <c r="AT426" s="201"/>
      <c r="AU426" s="201"/>
      <c r="AV426" s="94"/>
      <c r="AW426" s="89"/>
    </row>
    <row r="427" spans="1:49" s="5" customFormat="1" x14ac:dyDescent="0.25">
      <c r="A427" s="4"/>
      <c r="B427" s="4"/>
      <c r="C427" s="4"/>
      <c r="D427" s="4"/>
      <c r="E427" s="197" t="str">
        <f>E400</f>
        <v>Объект-4</v>
      </c>
      <c r="F427" s="4"/>
      <c r="G427" s="198" t="str">
        <f>G400</f>
        <v>Заказчик-4</v>
      </c>
      <c r="H427" s="4"/>
      <c r="I427" s="198" t="str">
        <f>I423</f>
        <v>Поставщик-9</v>
      </c>
      <c r="J427" s="4"/>
      <c r="K427" s="198" t="str">
        <f>K423</f>
        <v>Поставщик-9-Материал-2</v>
      </c>
      <c r="L427" s="4"/>
      <c r="M427" s="208" t="str">
        <f>KPI!$E$32</f>
        <v>закупка материалов</v>
      </c>
      <c r="N427" s="259" t="str">
        <f>структура!$AL$15</f>
        <v>НДС(-)</v>
      </c>
      <c r="O427" s="209"/>
      <c r="P427" s="210" t="str">
        <f>IF(M427="","",INDEX(KPI!$H:$H,SUMIFS(KPI!$C:$C,KPI!$E:$E,M427)))</f>
        <v>тыс.руб.</v>
      </c>
      <c r="Q427" s="209"/>
      <c r="R427" s="123">
        <f>SUMIFS($W427:$AV427,$W$2:$AV$2,R$2)</f>
        <v>0</v>
      </c>
      <c r="S427" s="209"/>
      <c r="T427" s="123">
        <f>SUMIFS($W427:$AV427,$W$2:$AV$2,T$2)</f>
        <v>0</v>
      </c>
      <c r="U427" s="209"/>
      <c r="V427" s="209"/>
      <c r="W427" s="49"/>
      <c r="X427" s="207">
        <f t="shared" ref="X427:AU427" si="533">IF(X$7="",0,IF(X$1=1,SUMIFS(425:425,$1:$1,"&gt;="&amp;1,$1:$1,"&lt;="&amp;INT($P426))+($P426-INT($P426))*SUMIFS(425:425,$1:$1,INT($P426)+1),0)+($P426-INT($P426))*SUMIFS(425:425,$1:$1,X$1+INT($P426)+1)+(INT($P426)+1-$P426)*SUMIFS(425:425,$1:$1,X$1+INT($P426)))</f>
        <v>0</v>
      </c>
      <c r="Y427" s="207">
        <f t="shared" si="533"/>
        <v>0</v>
      </c>
      <c r="Z427" s="207">
        <f t="shared" si="533"/>
        <v>0</v>
      </c>
      <c r="AA427" s="207">
        <f t="shared" si="533"/>
        <v>0</v>
      </c>
      <c r="AB427" s="207">
        <f t="shared" si="533"/>
        <v>0</v>
      </c>
      <c r="AC427" s="207">
        <f t="shared" si="533"/>
        <v>0</v>
      </c>
      <c r="AD427" s="207">
        <f t="shared" si="533"/>
        <v>0</v>
      </c>
      <c r="AE427" s="207">
        <f t="shared" si="533"/>
        <v>0</v>
      </c>
      <c r="AF427" s="207">
        <f t="shared" si="533"/>
        <v>0</v>
      </c>
      <c r="AG427" s="207">
        <f t="shared" si="533"/>
        <v>0</v>
      </c>
      <c r="AH427" s="207">
        <f t="shared" si="533"/>
        <v>0</v>
      </c>
      <c r="AI427" s="207">
        <f t="shared" si="533"/>
        <v>0</v>
      </c>
      <c r="AJ427" s="207">
        <f t="shared" si="533"/>
        <v>0</v>
      </c>
      <c r="AK427" s="207">
        <f t="shared" si="533"/>
        <v>0</v>
      </c>
      <c r="AL427" s="207">
        <f t="shared" si="533"/>
        <v>0</v>
      </c>
      <c r="AM427" s="207">
        <f t="shared" si="533"/>
        <v>0</v>
      </c>
      <c r="AN427" s="207">
        <f t="shared" si="533"/>
        <v>0</v>
      </c>
      <c r="AO427" s="207">
        <f t="shared" si="533"/>
        <v>0</v>
      </c>
      <c r="AP427" s="207">
        <f t="shared" si="533"/>
        <v>0</v>
      </c>
      <c r="AQ427" s="207">
        <f t="shared" si="533"/>
        <v>0</v>
      </c>
      <c r="AR427" s="207">
        <f t="shared" si="533"/>
        <v>0</v>
      </c>
      <c r="AS427" s="207">
        <f t="shared" si="533"/>
        <v>0</v>
      </c>
      <c r="AT427" s="207">
        <f t="shared" si="533"/>
        <v>0</v>
      </c>
      <c r="AU427" s="207">
        <f t="shared" si="533"/>
        <v>0</v>
      </c>
      <c r="AV427" s="43"/>
      <c r="AW427" s="4"/>
    </row>
    <row r="428" spans="1:49" s="95" customFormat="1" x14ac:dyDescent="0.25">
      <c r="A428" s="89"/>
      <c r="B428" s="89"/>
      <c r="C428" s="89"/>
      <c r="D428" s="89"/>
      <c r="E428" s="194" t="str">
        <f>E400</f>
        <v>Объект-4</v>
      </c>
      <c r="F428" s="89"/>
      <c r="G428" s="195" t="str">
        <f>G400</f>
        <v>Заказчик-4</v>
      </c>
      <c r="H428" s="89"/>
      <c r="I428" s="195" t="str">
        <f>I423</f>
        <v>Поставщик-9</v>
      </c>
      <c r="J428" s="89"/>
      <c r="K428" s="195" t="str">
        <f>K423</f>
        <v>Поставщик-9-Материал-2</v>
      </c>
      <c r="L428" s="89"/>
      <c r="M428" s="221" t="str">
        <f>KPI!$E$44</f>
        <v>отток ДС на авансы поставщикам за материалы</v>
      </c>
      <c r="N428" s="259"/>
      <c r="O428" s="203"/>
      <c r="P428" s="222" t="str">
        <f>IF(M428="","",INDEX(KPI!$H:$H,SUMIFS(KPI!$C:$C,KPI!$E:$E,M428)))</f>
        <v>тыс.руб.</v>
      </c>
      <c r="Q428" s="203"/>
      <c r="R428" s="223">
        <f>SUMIFS($W428:$AV428,$W$2:$AV$2,R$2)</f>
        <v>0</v>
      </c>
      <c r="S428" s="203"/>
      <c r="T428" s="223">
        <f>SUMIFS($W428:$AV428,$W$2:$AV$2,T$2)</f>
        <v>0</v>
      </c>
      <c r="U428" s="203"/>
      <c r="V428" s="203"/>
      <c r="W428" s="116"/>
      <c r="X428" s="225">
        <f>IF(X$7="",0,IF(X$1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X$1+INT(SUMIFS(структура!$AA:$AA,структура!$W:$W,$I428))+1)+(INT(SUMIFS(структура!$AA:$AA,структура!$W:$W,$I428))+1-SUMIFS(структура!$AA:$AA,структура!$W:$W,$I428))*SUMIFS(структура!$Z:$Z,структура!$W:$W,$I428)*SUMIFS(427:427,$1:$1,X$1+INT(SUMIFS(структура!$AA:$AA,структура!$W:$W,$I428))))</f>
        <v>0</v>
      </c>
      <c r="Y428" s="225">
        <f>IF(Y$7="",0,IF(Y$1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Y$1+INT(SUMIFS(структура!$AA:$AA,структура!$W:$W,$I428))+1)+(INT(SUMIFS(структура!$AA:$AA,структура!$W:$W,$I428))+1-SUMIFS(структура!$AA:$AA,структура!$W:$W,$I428))*SUMIFS(структура!$Z:$Z,структура!$W:$W,$I428)*SUMIFS(427:427,$1:$1,Y$1+INT(SUMIFS(структура!$AA:$AA,структура!$W:$W,$I428))))</f>
        <v>0</v>
      </c>
      <c r="Z428" s="225">
        <f>IF(Z$7="",0,IF(Z$1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Z$1+INT(SUMIFS(структура!$AA:$AA,структура!$W:$W,$I428))+1)+(INT(SUMIFS(структура!$AA:$AA,структура!$W:$W,$I428))+1-SUMIFS(структура!$AA:$AA,структура!$W:$W,$I428))*SUMIFS(структура!$Z:$Z,структура!$W:$W,$I428)*SUMIFS(427:427,$1:$1,Z$1+INT(SUMIFS(структура!$AA:$AA,структура!$W:$W,$I428))))</f>
        <v>0</v>
      </c>
      <c r="AA428" s="225">
        <f>IF(AA$7="",0,IF(AA$1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A$1+INT(SUMIFS(структура!$AA:$AA,структура!$W:$W,$I428))+1)+(INT(SUMIFS(структура!$AA:$AA,структура!$W:$W,$I428))+1-SUMIFS(структура!$AA:$AA,структура!$W:$W,$I428))*SUMIFS(структура!$Z:$Z,структура!$W:$W,$I428)*SUMIFS(427:427,$1:$1,AA$1+INT(SUMIFS(структура!$AA:$AA,структура!$W:$W,$I428))))</f>
        <v>0</v>
      </c>
      <c r="AB428" s="225">
        <f>IF(AB$7="",0,IF(AB$1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B$1+INT(SUMIFS(структура!$AA:$AA,структура!$W:$W,$I428))+1)+(INT(SUMIFS(структура!$AA:$AA,структура!$W:$W,$I428))+1-SUMIFS(структура!$AA:$AA,структура!$W:$W,$I428))*SUMIFS(структура!$Z:$Z,структура!$W:$W,$I428)*SUMIFS(427:427,$1:$1,AB$1+INT(SUMIFS(структура!$AA:$AA,структура!$W:$W,$I428))))</f>
        <v>0</v>
      </c>
      <c r="AC428" s="225">
        <f>IF(AC$7="",0,IF(AC$1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C$1+INT(SUMIFS(структура!$AA:$AA,структура!$W:$W,$I428))+1)+(INT(SUMIFS(структура!$AA:$AA,структура!$W:$W,$I428))+1-SUMIFS(структура!$AA:$AA,структура!$W:$W,$I428))*SUMIFS(структура!$Z:$Z,структура!$W:$W,$I428)*SUMIFS(427:427,$1:$1,AC$1+INT(SUMIFS(структура!$AA:$AA,структура!$W:$W,$I428))))</f>
        <v>0</v>
      </c>
      <c r="AD428" s="225">
        <f>IF(AD$7="",0,IF(AD$1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D$1+INT(SUMIFS(структура!$AA:$AA,структура!$W:$W,$I428))+1)+(INT(SUMIFS(структура!$AA:$AA,структура!$W:$W,$I428))+1-SUMIFS(структура!$AA:$AA,структура!$W:$W,$I428))*SUMIFS(структура!$Z:$Z,структура!$W:$W,$I428)*SUMIFS(427:427,$1:$1,AD$1+INT(SUMIFS(структура!$AA:$AA,структура!$W:$W,$I428))))</f>
        <v>0</v>
      </c>
      <c r="AE428" s="225">
        <f>IF(AE$7="",0,IF(AE$1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E$1+INT(SUMIFS(структура!$AA:$AA,структура!$W:$W,$I428))+1)+(INT(SUMIFS(структура!$AA:$AA,структура!$W:$W,$I428))+1-SUMIFS(структура!$AA:$AA,структура!$W:$W,$I428))*SUMIFS(структура!$Z:$Z,структура!$W:$W,$I428)*SUMIFS(427:427,$1:$1,AE$1+INT(SUMIFS(структура!$AA:$AA,структура!$W:$W,$I428))))</f>
        <v>0</v>
      </c>
      <c r="AF428" s="225">
        <f>IF(AF$7="",0,IF(AF$1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F$1+INT(SUMIFS(структура!$AA:$AA,структура!$W:$W,$I428))+1)+(INT(SUMIFS(структура!$AA:$AA,структура!$W:$W,$I428))+1-SUMIFS(структура!$AA:$AA,структура!$W:$W,$I428))*SUMIFS(структура!$Z:$Z,структура!$W:$W,$I428)*SUMIFS(427:427,$1:$1,AF$1+INT(SUMIFS(структура!$AA:$AA,структура!$W:$W,$I428))))</f>
        <v>0</v>
      </c>
      <c r="AG428" s="225">
        <f>IF(AG$7="",0,IF(AG$1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G$1+INT(SUMIFS(структура!$AA:$AA,структура!$W:$W,$I428))+1)+(INT(SUMIFS(структура!$AA:$AA,структура!$W:$W,$I428))+1-SUMIFS(структура!$AA:$AA,структура!$W:$W,$I428))*SUMIFS(структура!$Z:$Z,структура!$W:$W,$I428)*SUMIFS(427:427,$1:$1,AG$1+INT(SUMIFS(структура!$AA:$AA,структура!$W:$W,$I428))))</f>
        <v>0</v>
      </c>
      <c r="AH428" s="225">
        <f>IF(AH$7="",0,IF(AH$1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H$1+INT(SUMIFS(структура!$AA:$AA,структура!$W:$W,$I428))+1)+(INT(SUMIFS(структура!$AA:$AA,структура!$W:$W,$I428))+1-SUMIFS(структура!$AA:$AA,структура!$W:$W,$I428))*SUMIFS(структура!$Z:$Z,структура!$W:$W,$I428)*SUMIFS(427:427,$1:$1,AH$1+INT(SUMIFS(структура!$AA:$AA,структура!$W:$W,$I428))))</f>
        <v>0</v>
      </c>
      <c r="AI428" s="225">
        <f>IF(AI$7="",0,IF(AI$1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I$1+INT(SUMIFS(структура!$AA:$AA,структура!$W:$W,$I428))+1)+(INT(SUMIFS(структура!$AA:$AA,структура!$W:$W,$I428))+1-SUMIFS(структура!$AA:$AA,структура!$W:$W,$I428))*SUMIFS(структура!$Z:$Z,структура!$W:$W,$I428)*SUMIFS(427:427,$1:$1,AI$1+INT(SUMIFS(структура!$AA:$AA,структура!$W:$W,$I428))))</f>
        <v>0</v>
      </c>
      <c r="AJ428" s="225">
        <f>IF(AJ$7="",0,IF(AJ$1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J$1+INT(SUMIFS(структура!$AA:$AA,структура!$W:$W,$I428))+1)+(INT(SUMIFS(структура!$AA:$AA,структура!$W:$W,$I428))+1-SUMIFS(структура!$AA:$AA,структура!$W:$W,$I428))*SUMIFS(структура!$Z:$Z,структура!$W:$W,$I428)*SUMIFS(427:427,$1:$1,AJ$1+INT(SUMIFS(структура!$AA:$AA,структура!$W:$W,$I428))))</f>
        <v>0</v>
      </c>
      <c r="AK428" s="225">
        <f>IF(AK$7="",0,IF(AK$1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K$1+INT(SUMIFS(структура!$AA:$AA,структура!$W:$W,$I428))+1)+(INT(SUMIFS(структура!$AA:$AA,структура!$W:$W,$I428))+1-SUMIFS(структура!$AA:$AA,структура!$W:$W,$I428))*SUMIFS(структура!$Z:$Z,структура!$W:$W,$I428)*SUMIFS(427:427,$1:$1,AK$1+INT(SUMIFS(структура!$AA:$AA,структура!$W:$W,$I428))))</f>
        <v>0</v>
      </c>
      <c r="AL428" s="225">
        <f>IF(AL$7="",0,IF(AL$1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L$1+INT(SUMIFS(структура!$AA:$AA,структура!$W:$W,$I428))+1)+(INT(SUMIFS(структура!$AA:$AA,структура!$W:$W,$I428))+1-SUMIFS(структура!$AA:$AA,структура!$W:$W,$I428))*SUMIFS(структура!$Z:$Z,структура!$W:$W,$I428)*SUMIFS(427:427,$1:$1,AL$1+INT(SUMIFS(структура!$AA:$AA,структура!$W:$W,$I428))))</f>
        <v>0</v>
      </c>
      <c r="AM428" s="225">
        <f>IF(AM$7="",0,IF(AM$1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M$1+INT(SUMIFS(структура!$AA:$AA,структура!$W:$W,$I428))+1)+(INT(SUMIFS(структура!$AA:$AA,структура!$W:$W,$I428))+1-SUMIFS(структура!$AA:$AA,структура!$W:$W,$I428))*SUMIFS(структура!$Z:$Z,структура!$W:$W,$I428)*SUMIFS(427:427,$1:$1,AM$1+INT(SUMIFS(структура!$AA:$AA,структура!$W:$W,$I428))))</f>
        <v>0</v>
      </c>
      <c r="AN428" s="225">
        <f>IF(AN$7="",0,IF(AN$1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N$1+INT(SUMIFS(структура!$AA:$AA,структура!$W:$W,$I428))+1)+(INT(SUMIFS(структура!$AA:$AA,структура!$W:$W,$I428))+1-SUMIFS(структура!$AA:$AA,структура!$W:$W,$I428))*SUMIFS(структура!$Z:$Z,структура!$W:$W,$I428)*SUMIFS(427:427,$1:$1,AN$1+INT(SUMIFS(структура!$AA:$AA,структура!$W:$W,$I428))))</f>
        <v>0</v>
      </c>
      <c r="AO428" s="225">
        <f>IF(AO$7="",0,IF(AO$1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O$1+INT(SUMIFS(структура!$AA:$AA,структура!$W:$W,$I428))+1)+(INT(SUMIFS(структура!$AA:$AA,структура!$W:$W,$I428))+1-SUMIFS(структура!$AA:$AA,структура!$W:$W,$I428))*SUMIFS(структура!$Z:$Z,структура!$W:$W,$I428)*SUMIFS(427:427,$1:$1,AO$1+INT(SUMIFS(структура!$AA:$AA,структура!$W:$W,$I428))))</f>
        <v>0</v>
      </c>
      <c r="AP428" s="225">
        <f>IF(AP$7="",0,IF(AP$1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P$1+INT(SUMIFS(структура!$AA:$AA,структура!$W:$W,$I428))+1)+(INT(SUMIFS(структура!$AA:$AA,структура!$W:$W,$I428))+1-SUMIFS(структура!$AA:$AA,структура!$W:$W,$I428))*SUMIFS(структура!$Z:$Z,структура!$W:$W,$I428)*SUMIFS(427:427,$1:$1,AP$1+INT(SUMIFS(структура!$AA:$AA,структура!$W:$W,$I428))))</f>
        <v>0</v>
      </c>
      <c r="AQ428" s="225">
        <f>IF(AQ$7="",0,IF(AQ$1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Q$1+INT(SUMIFS(структура!$AA:$AA,структура!$W:$W,$I428))+1)+(INT(SUMIFS(структура!$AA:$AA,структура!$W:$W,$I428))+1-SUMIFS(структура!$AA:$AA,структура!$W:$W,$I428))*SUMIFS(структура!$Z:$Z,структура!$W:$W,$I428)*SUMIFS(427:427,$1:$1,AQ$1+INT(SUMIFS(структура!$AA:$AA,структура!$W:$W,$I428))))</f>
        <v>0</v>
      </c>
      <c r="AR428" s="225">
        <f>IF(AR$7="",0,IF(AR$1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R$1+INT(SUMIFS(структура!$AA:$AA,структура!$W:$W,$I428))+1)+(INT(SUMIFS(структура!$AA:$AA,структура!$W:$W,$I428))+1-SUMIFS(структура!$AA:$AA,структура!$W:$W,$I428))*SUMIFS(структура!$Z:$Z,структура!$W:$W,$I428)*SUMIFS(427:427,$1:$1,AR$1+INT(SUMIFS(структура!$AA:$AA,структура!$W:$W,$I428))))</f>
        <v>0</v>
      </c>
      <c r="AS428" s="225">
        <f>IF(AS$7="",0,IF(AS$1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S$1+INT(SUMIFS(структура!$AA:$AA,структура!$W:$W,$I428))+1)+(INT(SUMIFS(структура!$AA:$AA,структура!$W:$W,$I428))+1-SUMIFS(структура!$AA:$AA,структура!$W:$W,$I428))*SUMIFS(структура!$Z:$Z,структура!$W:$W,$I428)*SUMIFS(427:427,$1:$1,AS$1+INT(SUMIFS(структура!$AA:$AA,структура!$W:$W,$I428))))</f>
        <v>0</v>
      </c>
      <c r="AT428" s="225">
        <f>IF(AT$7="",0,IF(AT$1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T$1+INT(SUMIFS(структура!$AA:$AA,структура!$W:$W,$I428))+1)+(INT(SUMIFS(структура!$AA:$AA,структура!$W:$W,$I428))+1-SUMIFS(структура!$AA:$AA,структура!$W:$W,$I428))*SUMIFS(структура!$Z:$Z,структура!$W:$W,$I428)*SUMIFS(427:427,$1:$1,AT$1+INT(SUMIFS(структура!$AA:$AA,структура!$W:$W,$I428))))</f>
        <v>0</v>
      </c>
      <c r="AU428" s="225">
        <f>IF(AU$7="",0,IF(AU$1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U$1+INT(SUMIFS(структура!$AA:$AA,структура!$W:$W,$I428))+1)+(INT(SUMIFS(структура!$AA:$AA,структура!$W:$W,$I428))+1-SUMIFS(структура!$AA:$AA,структура!$W:$W,$I428))*SUMIFS(структура!$Z:$Z,структура!$W:$W,$I428)*SUMIFS(427:427,$1:$1,AU$1+INT(SUMIFS(структура!$AA:$AA,структура!$W:$W,$I428))))</f>
        <v>0</v>
      </c>
      <c r="AV428" s="94"/>
      <c r="AW428" s="89"/>
    </row>
    <row r="429" spans="1:49" s="95" customFormat="1" x14ac:dyDescent="0.25">
      <c r="A429" s="89"/>
      <c r="B429" s="89"/>
      <c r="C429" s="89"/>
      <c r="D429" s="89"/>
      <c r="E429" s="194" t="str">
        <f>E400</f>
        <v>Объект-4</v>
      </c>
      <c r="F429" s="89"/>
      <c r="G429" s="195" t="str">
        <f>G400</f>
        <v>Заказчик-4</v>
      </c>
      <c r="H429" s="89"/>
      <c r="I429" s="195" t="str">
        <f>I423</f>
        <v>Поставщик-9</v>
      </c>
      <c r="J429" s="89"/>
      <c r="K429" s="195" t="str">
        <f>K423</f>
        <v>Поставщик-9-Материал-2</v>
      </c>
      <c r="L429" s="89"/>
      <c r="M429" s="185" t="str">
        <f>KPI!$E$48</f>
        <v>отток ДС на расчет с поставщ-ми за материалы</v>
      </c>
      <c r="N429" s="259"/>
      <c r="O429" s="203"/>
      <c r="P429" s="190" t="str">
        <f>IF(M429="","",INDEX(KPI!$H:$H,SUMIFS(KPI!$C:$C,KPI!$E:$E,M429)))</f>
        <v>тыс.руб.</v>
      </c>
      <c r="Q429" s="203"/>
      <c r="R429" s="224">
        <f>SUMIFS($W429:$AV429,$W$2:$AV$2,R$2)</f>
        <v>0</v>
      </c>
      <c r="S429" s="203"/>
      <c r="T429" s="224">
        <f>SUMIFS($W429:$AV429,$W$2:$AV$2,T$2)</f>
        <v>0</v>
      </c>
      <c r="U429" s="203"/>
      <c r="V429" s="203"/>
      <c r="W429" s="116"/>
      <c r="X429" s="226">
        <f>IF(X$7="",0,IF(X$1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X$1+INT(-SUMIFS(структура!$AC:$AC,структура!$W:$W,$I429))+1)+(INT(-SUMIFS(структура!$AC:$AC,структура!$W:$W,$I429))+1+SUMIFS(структура!$AC:$AC,структура!$W:$W,$I429))*SUMIFS(структура!$AB:$AB,структура!$W:$W,$I429)*SUMIFS(427:427,$1:$1,X$1+INT(-SUMIFS(структура!$AC:$AC,структура!$W:$W,$I429))))</f>
        <v>0</v>
      </c>
      <c r="Y429" s="226">
        <f>IF(Y$7="",0,IF(Y$1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Y$1+INT(-SUMIFS(структура!$AC:$AC,структура!$W:$W,$I429))+1)+(INT(-SUMIFS(структура!$AC:$AC,структура!$W:$W,$I429))+1+SUMIFS(структура!$AC:$AC,структура!$W:$W,$I429))*SUMIFS(структура!$AB:$AB,структура!$W:$W,$I429)*SUMIFS(427:427,$1:$1,Y$1+INT(-SUMIFS(структура!$AC:$AC,структура!$W:$W,$I429))))</f>
        <v>0</v>
      </c>
      <c r="Z429" s="226">
        <f>IF(Z$7="",0,IF(Z$1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Z$1+INT(-SUMIFS(структура!$AC:$AC,структура!$W:$W,$I429))+1)+(INT(-SUMIFS(структура!$AC:$AC,структура!$W:$W,$I429))+1+SUMIFS(структура!$AC:$AC,структура!$W:$W,$I429))*SUMIFS(структура!$AB:$AB,структура!$W:$W,$I429)*SUMIFS(427:427,$1:$1,Z$1+INT(-SUMIFS(структура!$AC:$AC,структура!$W:$W,$I429))))</f>
        <v>0</v>
      </c>
      <c r="AA429" s="226">
        <f>IF(AA$7="",0,IF(AA$1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A$1+INT(-SUMIFS(структура!$AC:$AC,структура!$W:$W,$I429))+1)+(INT(-SUMIFS(структура!$AC:$AC,структура!$W:$W,$I429))+1+SUMIFS(структура!$AC:$AC,структура!$W:$W,$I429))*SUMIFS(структура!$AB:$AB,структура!$W:$W,$I429)*SUMIFS(427:427,$1:$1,AA$1+INT(-SUMIFS(структура!$AC:$AC,структура!$W:$W,$I429))))</f>
        <v>0</v>
      </c>
      <c r="AB429" s="226">
        <f>IF(AB$7="",0,IF(AB$1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B$1+INT(-SUMIFS(структура!$AC:$AC,структура!$W:$W,$I429))+1)+(INT(-SUMIFS(структура!$AC:$AC,структура!$W:$W,$I429))+1+SUMIFS(структура!$AC:$AC,структура!$W:$W,$I429))*SUMIFS(структура!$AB:$AB,структура!$W:$W,$I429)*SUMIFS(427:427,$1:$1,AB$1+INT(-SUMIFS(структура!$AC:$AC,структура!$W:$W,$I429))))</f>
        <v>0</v>
      </c>
      <c r="AC429" s="226">
        <f>IF(AC$7="",0,IF(AC$1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C$1+INT(-SUMIFS(структура!$AC:$AC,структура!$W:$W,$I429))+1)+(INT(-SUMIFS(структура!$AC:$AC,структура!$W:$W,$I429))+1+SUMIFS(структура!$AC:$AC,структура!$W:$W,$I429))*SUMIFS(структура!$AB:$AB,структура!$W:$W,$I429)*SUMIFS(427:427,$1:$1,AC$1+INT(-SUMIFS(структура!$AC:$AC,структура!$W:$W,$I429))))</f>
        <v>0</v>
      </c>
      <c r="AD429" s="226">
        <f>IF(AD$7="",0,IF(AD$1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D$1+INT(-SUMIFS(структура!$AC:$AC,структура!$W:$W,$I429))+1)+(INT(-SUMIFS(структура!$AC:$AC,структура!$W:$W,$I429))+1+SUMIFS(структура!$AC:$AC,структура!$W:$W,$I429))*SUMIFS(структура!$AB:$AB,структура!$W:$W,$I429)*SUMIFS(427:427,$1:$1,AD$1+INT(-SUMIFS(структура!$AC:$AC,структура!$W:$W,$I429))))</f>
        <v>0</v>
      </c>
      <c r="AE429" s="226">
        <f>IF(AE$7="",0,IF(AE$1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E$1+INT(-SUMIFS(структура!$AC:$AC,структура!$W:$W,$I429))+1)+(INT(-SUMIFS(структура!$AC:$AC,структура!$W:$W,$I429))+1+SUMIFS(структура!$AC:$AC,структура!$W:$W,$I429))*SUMIFS(структура!$AB:$AB,структура!$W:$W,$I429)*SUMIFS(427:427,$1:$1,AE$1+INT(-SUMIFS(структура!$AC:$AC,структура!$W:$W,$I429))))</f>
        <v>0</v>
      </c>
      <c r="AF429" s="226">
        <f>IF(AF$7="",0,IF(AF$1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F$1+INT(-SUMIFS(структура!$AC:$AC,структура!$W:$W,$I429))+1)+(INT(-SUMIFS(структура!$AC:$AC,структура!$W:$W,$I429))+1+SUMIFS(структура!$AC:$AC,структура!$W:$W,$I429))*SUMIFS(структура!$AB:$AB,структура!$W:$W,$I429)*SUMIFS(427:427,$1:$1,AF$1+INT(-SUMIFS(структура!$AC:$AC,структура!$W:$W,$I429))))</f>
        <v>0</v>
      </c>
      <c r="AG429" s="226">
        <f>IF(AG$7="",0,IF(AG$1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G$1+INT(-SUMIFS(структура!$AC:$AC,структура!$W:$W,$I429))+1)+(INT(-SUMIFS(структура!$AC:$AC,структура!$W:$W,$I429))+1+SUMIFS(структура!$AC:$AC,структура!$W:$W,$I429))*SUMIFS(структура!$AB:$AB,структура!$W:$W,$I429)*SUMIFS(427:427,$1:$1,AG$1+INT(-SUMIFS(структура!$AC:$AC,структура!$W:$W,$I429))))</f>
        <v>0</v>
      </c>
      <c r="AH429" s="226">
        <f>IF(AH$7="",0,IF(AH$1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H$1+INT(-SUMIFS(структура!$AC:$AC,структура!$W:$W,$I429))+1)+(INT(-SUMIFS(структура!$AC:$AC,структура!$W:$W,$I429))+1+SUMIFS(структура!$AC:$AC,структура!$W:$W,$I429))*SUMIFS(структура!$AB:$AB,структура!$W:$W,$I429)*SUMIFS(427:427,$1:$1,AH$1+INT(-SUMIFS(структура!$AC:$AC,структура!$W:$W,$I429))))</f>
        <v>0</v>
      </c>
      <c r="AI429" s="226">
        <f>IF(AI$7="",0,IF(AI$1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I$1+INT(-SUMIFS(структура!$AC:$AC,структура!$W:$W,$I429))+1)+(INT(-SUMIFS(структура!$AC:$AC,структура!$W:$W,$I429))+1+SUMIFS(структура!$AC:$AC,структура!$W:$W,$I429))*SUMIFS(структура!$AB:$AB,структура!$W:$W,$I429)*SUMIFS(427:427,$1:$1,AI$1+INT(-SUMIFS(структура!$AC:$AC,структура!$W:$W,$I429))))</f>
        <v>0</v>
      </c>
      <c r="AJ429" s="226">
        <f>IF(AJ$7="",0,IF(AJ$1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J$1+INT(-SUMIFS(структура!$AC:$AC,структура!$W:$W,$I429))+1)+(INT(-SUMIFS(структура!$AC:$AC,структура!$W:$W,$I429))+1+SUMIFS(структура!$AC:$AC,структура!$W:$W,$I429))*SUMIFS(структура!$AB:$AB,структура!$W:$W,$I429)*SUMIFS(427:427,$1:$1,AJ$1+INT(-SUMIFS(структура!$AC:$AC,структура!$W:$W,$I429))))</f>
        <v>0</v>
      </c>
      <c r="AK429" s="226">
        <f>IF(AK$7="",0,IF(AK$1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K$1+INT(-SUMIFS(структура!$AC:$AC,структура!$W:$W,$I429))+1)+(INT(-SUMIFS(структура!$AC:$AC,структура!$W:$W,$I429))+1+SUMIFS(структура!$AC:$AC,структура!$W:$W,$I429))*SUMIFS(структура!$AB:$AB,структура!$W:$W,$I429)*SUMIFS(427:427,$1:$1,AK$1+INT(-SUMIFS(структура!$AC:$AC,структура!$W:$W,$I429))))</f>
        <v>0</v>
      </c>
      <c r="AL429" s="226">
        <f>IF(AL$7="",0,IF(AL$1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L$1+INT(-SUMIFS(структура!$AC:$AC,структура!$W:$W,$I429))+1)+(INT(-SUMIFS(структура!$AC:$AC,структура!$W:$W,$I429))+1+SUMIFS(структура!$AC:$AC,структура!$W:$W,$I429))*SUMIFS(структура!$AB:$AB,структура!$W:$W,$I429)*SUMIFS(427:427,$1:$1,AL$1+INT(-SUMIFS(структура!$AC:$AC,структура!$W:$W,$I429))))</f>
        <v>0</v>
      </c>
      <c r="AM429" s="226">
        <f>IF(AM$7="",0,IF(AM$1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M$1+INT(-SUMIFS(структура!$AC:$AC,структура!$W:$W,$I429))+1)+(INT(-SUMIFS(структура!$AC:$AC,структура!$W:$W,$I429))+1+SUMIFS(структура!$AC:$AC,структура!$W:$W,$I429))*SUMIFS(структура!$AB:$AB,структура!$W:$W,$I429)*SUMIFS(427:427,$1:$1,AM$1+INT(-SUMIFS(структура!$AC:$AC,структура!$W:$W,$I429))))</f>
        <v>0</v>
      </c>
      <c r="AN429" s="226">
        <f>IF(AN$7="",0,IF(AN$1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N$1+INT(-SUMIFS(структура!$AC:$AC,структура!$W:$W,$I429))+1)+(INT(-SUMIFS(структура!$AC:$AC,структура!$W:$W,$I429))+1+SUMIFS(структура!$AC:$AC,структура!$W:$W,$I429))*SUMIFS(структура!$AB:$AB,структура!$W:$W,$I429)*SUMIFS(427:427,$1:$1,AN$1+INT(-SUMIFS(структура!$AC:$AC,структура!$W:$W,$I429))))</f>
        <v>0</v>
      </c>
      <c r="AO429" s="226">
        <f>IF(AO$7="",0,IF(AO$1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O$1+INT(-SUMIFS(структура!$AC:$AC,структура!$W:$W,$I429))+1)+(INT(-SUMIFS(структура!$AC:$AC,структура!$W:$W,$I429))+1+SUMIFS(структура!$AC:$AC,структура!$W:$W,$I429))*SUMIFS(структура!$AB:$AB,структура!$W:$W,$I429)*SUMIFS(427:427,$1:$1,AO$1+INT(-SUMIFS(структура!$AC:$AC,структура!$W:$W,$I429))))</f>
        <v>0</v>
      </c>
      <c r="AP429" s="226">
        <f>IF(AP$7="",0,IF(AP$1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P$1+INT(-SUMIFS(структура!$AC:$AC,структура!$W:$W,$I429))+1)+(INT(-SUMIFS(структура!$AC:$AC,структура!$W:$W,$I429))+1+SUMIFS(структура!$AC:$AC,структура!$W:$W,$I429))*SUMIFS(структура!$AB:$AB,структура!$W:$W,$I429)*SUMIFS(427:427,$1:$1,AP$1+INT(-SUMIFS(структура!$AC:$AC,структура!$W:$W,$I429))))</f>
        <v>0</v>
      </c>
      <c r="AQ429" s="226">
        <f>IF(AQ$7="",0,IF(AQ$1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Q$1+INT(-SUMIFS(структура!$AC:$AC,структура!$W:$W,$I429))+1)+(INT(-SUMIFS(структура!$AC:$AC,структура!$W:$W,$I429))+1+SUMIFS(структура!$AC:$AC,структура!$W:$W,$I429))*SUMIFS(структура!$AB:$AB,структура!$W:$W,$I429)*SUMIFS(427:427,$1:$1,AQ$1+INT(-SUMIFS(структура!$AC:$AC,структура!$W:$W,$I429))))</f>
        <v>0</v>
      </c>
      <c r="AR429" s="226">
        <f>IF(AR$7="",0,IF(AR$1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R$1+INT(-SUMIFS(структура!$AC:$AC,структура!$W:$W,$I429))+1)+(INT(-SUMIFS(структура!$AC:$AC,структура!$W:$W,$I429))+1+SUMIFS(структура!$AC:$AC,структура!$W:$W,$I429))*SUMIFS(структура!$AB:$AB,структура!$W:$W,$I429)*SUMIFS(427:427,$1:$1,AR$1+INT(-SUMIFS(структура!$AC:$AC,структура!$W:$W,$I429))))</f>
        <v>0</v>
      </c>
      <c r="AS429" s="226">
        <f>IF(AS$7="",0,IF(AS$1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S$1+INT(-SUMIFS(структура!$AC:$AC,структура!$W:$W,$I429))+1)+(INT(-SUMIFS(структура!$AC:$AC,структура!$W:$W,$I429))+1+SUMIFS(структура!$AC:$AC,структура!$W:$W,$I429))*SUMIFS(структура!$AB:$AB,структура!$W:$W,$I429)*SUMIFS(427:427,$1:$1,AS$1+INT(-SUMIFS(структура!$AC:$AC,структура!$W:$W,$I429))))</f>
        <v>0</v>
      </c>
      <c r="AT429" s="226">
        <f>IF(AT$7="",0,IF(AT$1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T$1+INT(-SUMIFS(структура!$AC:$AC,структура!$W:$W,$I429))+1)+(INT(-SUMIFS(структура!$AC:$AC,структура!$W:$W,$I429))+1+SUMIFS(структура!$AC:$AC,структура!$W:$W,$I429))*SUMIFS(структура!$AB:$AB,структура!$W:$W,$I429)*SUMIFS(427:427,$1:$1,AT$1+INT(-SUMIFS(структура!$AC:$AC,структура!$W:$W,$I429))))</f>
        <v>0</v>
      </c>
      <c r="AU429" s="226">
        <f>IF(AU$7="",0,IF(AU$1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U$1+INT(-SUMIFS(структура!$AC:$AC,структура!$W:$W,$I429))+1)+(INT(-SUMIFS(структура!$AC:$AC,структура!$W:$W,$I429))+1+SUMIFS(структура!$AC:$AC,структура!$W:$W,$I429))*SUMIFS(структура!$AB:$AB,структура!$W:$W,$I429)*SUMIFS(427:427,$1:$1,AU$1+INT(-SUMIFS(структура!$AC:$AC,структура!$W:$W,$I429))))</f>
        <v>0</v>
      </c>
      <c r="AV429" s="94"/>
      <c r="AW429" s="89"/>
    </row>
    <row r="430" spans="1:49" ht="3.9" customHeight="1" x14ac:dyDescent="0.25">
      <c r="A430" s="3"/>
      <c r="B430" s="3"/>
      <c r="C430" s="3"/>
      <c r="D430" s="3"/>
      <c r="E430" s="179" t="str">
        <f>E400</f>
        <v>Объект-4</v>
      </c>
      <c r="F430" s="3"/>
      <c r="G430" s="178" t="str">
        <f>G400</f>
        <v>Заказчик-4</v>
      </c>
      <c r="H430" s="3"/>
      <c r="I430" s="169" t="str">
        <f>I423</f>
        <v>Поставщик-9</v>
      </c>
      <c r="J430" s="3"/>
      <c r="K430" s="178" t="str">
        <f>K423</f>
        <v>Поставщик-9-Материал-2</v>
      </c>
      <c r="L430" s="3"/>
      <c r="M430" s="8"/>
      <c r="N430" s="258"/>
      <c r="O430" s="3"/>
      <c r="P430" s="191"/>
      <c r="Q430" s="3"/>
      <c r="R430" s="8"/>
      <c r="S430" s="3"/>
      <c r="T430" s="8"/>
      <c r="U430" s="3"/>
      <c r="V430" s="3"/>
      <c r="W430" s="49"/>
      <c r="X430" s="192"/>
      <c r="Y430" s="192"/>
      <c r="Z430" s="192"/>
      <c r="AA430" s="192"/>
      <c r="AB430" s="192"/>
      <c r="AC430" s="192"/>
      <c r="AD430" s="192"/>
      <c r="AE430" s="192"/>
      <c r="AF430" s="192"/>
      <c r="AG430" s="192"/>
      <c r="AH430" s="192"/>
      <c r="AI430" s="192"/>
      <c r="AJ430" s="192"/>
      <c r="AK430" s="192"/>
      <c r="AL430" s="192"/>
      <c r="AM430" s="192"/>
      <c r="AN430" s="192"/>
      <c r="AO430" s="192"/>
      <c r="AP430" s="192"/>
      <c r="AQ430" s="192"/>
      <c r="AR430" s="192"/>
      <c r="AS430" s="192"/>
      <c r="AT430" s="192"/>
      <c r="AU430" s="192"/>
      <c r="AV430" s="41"/>
      <c r="AW430" s="3"/>
    </row>
    <row r="431" spans="1:49" s="95" customFormat="1" x14ac:dyDescent="0.25">
      <c r="A431" s="89"/>
      <c r="B431" s="89"/>
      <c r="C431" s="89"/>
      <c r="D431" s="89"/>
      <c r="E431" s="179" t="str">
        <f>E400</f>
        <v>Объект-4</v>
      </c>
      <c r="F431" s="89"/>
      <c r="G431" s="178" t="str">
        <f>G400</f>
        <v>Заказчик-4</v>
      </c>
      <c r="H431" s="89"/>
      <c r="I431" s="173" t="s">
        <v>290</v>
      </c>
      <c r="J431" s="20" t="s">
        <v>5</v>
      </c>
      <c r="K431" s="173" t="s">
        <v>409</v>
      </c>
      <c r="L431" s="20" t="s">
        <v>5</v>
      </c>
      <c r="M431" s="183" t="str">
        <f>KPI!$E$200</f>
        <v>количество материала</v>
      </c>
      <c r="N431" s="258"/>
      <c r="O431" s="119" t="s">
        <v>1</v>
      </c>
      <c r="P431" s="182" t="s">
        <v>10</v>
      </c>
      <c r="Q431" s="89"/>
      <c r="R431" s="186">
        <f>SUMIFS($W431:$AV431,$W$2:$AV$2,R$2)</f>
        <v>0</v>
      </c>
      <c r="S431" s="89"/>
      <c r="T431" s="186">
        <f>SUMIFS($W431:$AV431,$W$2:$AV$2,T$2)</f>
        <v>0</v>
      </c>
      <c r="U431" s="89"/>
      <c r="V431" s="89"/>
      <c r="W431" s="119" t="s">
        <v>1</v>
      </c>
      <c r="X431" s="182"/>
      <c r="Y431" s="182"/>
      <c r="Z431" s="182"/>
      <c r="AA431" s="182"/>
      <c r="AB431" s="182"/>
      <c r="AC431" s="182"/>
      <c r="AD431" s="182"/>
      <c r="AE431" s="182"/>
      <c r="AF431" s="182"/>
      <c r="AG431" s="182"/>
      <c r="AH431" s="182"/>
      <c r="AI431" s="182"/>
      <c r="AJ431" s="182"/>
      <c r="AK431" s="182"/>
      <c r="AL431" s="182"/>
      <c r="AM431" s="182"/>
      <c r="AN431" s="182"/>
      <c r="AO431" s="182"/>
      <c r="AP431" s="182"/>
      <c r="AQ431" s="182"/>
      <c r="AR431" s="182"/>
      <c r="AS431" s="182"/>
      <c r="AT431" s="182"/>
      <c r="AU431" s="182"/>
      <c r="AV431" s="94"/>
      <c r="AW431" s="89"/>
    </row>
    <row r="432" spans="1:49" s="95" customFormat="1" x14ac:dyDescent="0.25">
      <c r="A432" s="89"/>
      <c r="B432" s="89"/>
      <c r="C432" s="89"/>
      <c r="D432" s="89"/>
      <c r="E432" s="179" t="str">
        <f>E400</f>
        <v>Объект-4</v>
      </c>
      <c r="F432" s="89"/>
      <c r="G432" s="178" t="str">
        <f>G400</f>
        <v>Заказчик-4</v>
      </c>
      <c r="H432" s="89"/>
      <c r="I432" s="181" t="str">
        <f>I431</f>
        <v>Поставщик-2</v>
      </c>
      <c r="J432" s="4"/>
      <c r="K432" s="181" t="str">
        <f>K431</f>
        <v>Поставщик-2-Материал-3</v>
      </c>
      <c r="L432" s="4"/>
      <c r="M432" s="184" t="str">
        <f>KPI!$E$201</f>
        <v>стоимость материала за единицу измерения</v>
      </c>
      <c r="N432" s="258"/>
      <c r="O432" s="89"/>
      <c r="P432" s="189" t="str">
        <f>IF(M432="","",INDEX(KPI!$H:$H,SUMIFS(KPI!$C:$C,KPI!$E:$E,M432)))</f>
        <v>руб.</v>
      </c>
      <c r="Q432" s="89"/>
      <c r="R432" s="187">
        <f>IF(R431=0,0,R433*1000/R431)</f>
        <v>0</v>
      </c>
      <c r="S432" s="89"/>
      <c r="T432" s="187">
        <f>IF(T431=0,0,T433*1000/T431)</f>
        <v>0</v>
      </c>
      <c r="U432" s="89"/>
      <c r="V432" s="89"/>
      <c r="W432" s="119" t="s">
        <v>1</v>
      </c>
      <c r="X432" s="182"/>
      <c r="Y432" s="182"/>
      <c r="Z432" s="182"/>
      <c r="AA432" s="182"/>
      <c r="AB432" s="182"/>
      <c r="AC432" s="182"/>
      <c r="AD432" s="182"/>
      <c r="AE432" s="182"/>
      <c r="AF432" s="182"/>
      <c r="AG432" s="182"/>
      <c r="AH432" s="182"/>
      <c r="AI432" s="182"/>
      <c r="AJ432" s="182"/>
      <c r="AK432" s="182"/>
      <c r="AL432" s="182"/>
      <c r="AM432" s="182"/>
      <c r="AN432" s="182"/>
      <c r="AO432" s="182"/>
      <c r="AP432" s="182"/>
      <c r="AQ432" s="182"/>
      <c r="AR432" s="182"/>
      <c r="AS432" s="182"/>
      <c r="AT432" s="182"/>
      <c r="AU432" s="182"/>
      <c r="AV432" s="94"/>
      <c r="AW432" s="89"/>
    </row>
    <row r="433" spans="1:49" s="5" customFormat="1" x14ac:dyDescent="0.25">
      <c r="A433" s="4"/>
      <c r="B433" s="4"/>
      <c r="C433" s="4"/>
      <c r="D433" s="4"/>
      <c r="E433" s="197" t="str">
        <f>E400</f>
        <v>Объект-4</v>
      </c>
      <c r="F433" s="4"/>
      <c r="G433" s="198" t="str">
        <f>G400</f>
        <v>Заказчик-4</v>
      </c>
      <c r="H433" s="4"/>
      <c r="I433" s="198" t="str">
        <f>I431</f>
        <v>Поставщик-2</v>
      </c>
      <c r="J433" s="4"/>
      <c r="K433" s="198" t="str">
        <f>K431</f>
        <v>Поставщик-2-Материал-3</v>
      </c>
      <c r="L433" s="4"/>
      <c r="M433" s="205" t="str">
        <f>KPI!$E$149</f>
        <v>материалы</v>
      </c>
      <c r="N433" s="258" t="str">
        <f>структура!$AL$29</f>
        <v>с/с</v>
      </c>
      <c r="O433" s="4"/>
      <c r="P433" s="211" t="str">
        <f>IF(M433="","",INDEX(KPI!$H:$H,SUMIFS(KPI!$C:$C,KPI!$E:$E,M433)))</f>
        <v>тыс.руб.</v>
      </c>
      <c r="Q433" s="4"/>
      <c r="R433" s="188">
        <f>SUMIFS($W433:$AV433,$W$2:$AV$2,R$2)</f>
        <v>0</v>
      </c>
      <c r="S433" s="4"/>
      <c r="T433" s="188">
        <f>SUMIFS($W433:$AV433,$W$2:$AV$2,T$2)</f>
        <v>0</v>
      </c>
      <c r="U433" s="4"/>
      <c r="V433" s="4"/>
      <c r="W433" s="49"/>
      <c r="X433" s="207">
        <f>X431*X432/1000</f>
        <v>0</v>
      </c>
      <c r="Y433" s="207">
        <f>Y431*Y432/1000</f>
        <v>0</v>
      </c>
      <c r="Z433" s="207">
        <f t="shared" ref="Z433:AU433" si="534">Z431*Z432/1000</f>
        <v>0</v>
      </c>
      <c r="AA433" s="207">
        <f t="shared" si="534"/>
        <v>0</v>
      </c>
      <c r="AB433" s="207">
        <f t="shared" si="534"/>
        <v>0</v>
      </c>
      <c r="AC433" s="207">
        <f t="shared" si="534"/>
        <v>0</v>
      </c>
      <c r="AD433" s="207">
        <f t="shared" si="534"/>
        <v>0</v>
      </c>
      <c r="AE433" s="207">
        <f t="shared" si="534"/>
        <v>0</v>
      </c>
      <c r="AF433" s="207">
        <f t="shared" si="534"/>
        <v>0</v>
      </c>
      <c r="AG433" s="207">
        <f t="shared" si="534"/>
        <v>0</v>
      </c>
      <c r="AH433" s="207">
        <f t="shared" si="534"/>
        <v>0</v>
      </c>
      <c r="AI433" s="207">
        <f t="shared" si="534"/>
        <v>0</v>
      </c>
      <c r="AJ433" s="207">
        <f t="shared" si="534"/>
        <v>0</v>
      </c>
      <c r="AK433" s="207">
        <f t="shared" si="534"/>
        <v>0</v>
      </c>
      <c r="AL433" s="207">
        <f t="shared" si="534"/>
        <v>0</v>
      </c>
      <c r="AM433" s="207">
        <f t="shared" si="534"/>
        <v>0</v>
      </c>
      <c r="AN433" s="207">
        <f t="shared" si="534"/>
        <v>0</v>
      </c>
      <c r="AO433" s="207">
        <f t="shared" si="534"/>
        <v>0</v>
      </c>
      <c r="AP433" s="207">
        <f t="shared" si="534"/>
        <v>0</v>
      </c>
      <c r="AQ433" s="207">
        <f t="shared" si="534"/>
        <v>0</v>
      </c>
      <c r="AR433" s="207">
        <f t="shared" si="534"/>
        <v>0</v>
      </c>
      <c r="AS433" s="207">
        <f t="shared" si="534"/>
        <v>0</v>
      </c>
      <c r="AT433" s="207">
        <f t="shared" si="534"/>
        <v>0</v>
      </c>
      <c r="AU433" s="207">
        <f t="shared" si="534"/>
        <v>0</v>
      </c>
      <c r="AV433" s="43"/>
      <c r="AW433" s="4"/>
    </row>
    <row r="434" spans="1:49" s="95" customFormat="1" x14ac:dyDescent="0.25">
      <c r="A434" s="89"/>
      <c r="B434" s="89"/>
      <c r="C434" s="89"/>
      <c r="D434" s="89"/>
      <c r="E434" s="179" t="str">
        <f>E400</f>
        <v>Объект-4</v>
      </c>
      <c r="F434" s="89"/>
      <c r="G434" s="178" t="str">
        <f>G400</f>
        <v>Заказчик-4</v>
      </c>
      <c r="H434" s="89"/>
      <c r="I434" s="181" t="str">
        <f>I431</f>
        <v>Поставщик-2</v>
      </c>
      <c r="J434" s="4"/>
      <c r="K434" s="181" t="str">
        <f>K431</f>
        <v>Поставщик-2-Материал-3</v>
      </c>
      <c r="L434" s="4"/>
      <c r="M434" s="202" t="str">
        <f>KPI!$E$31</f>
        <v>оборачив-ть материалов в себестоимости</v>
      </c>
      <c r="N434" s="259"/>
      <c r="O434" s="22" t="s">
        <v>1</v>
      </c>
      <c r="P434" s="79"/>
      <c r="Q434" s="203"/>
      <c r="R434" s="204" t="str">
        <f>IF(M434="","",INDEX(KPI!$H:$H,SUMIFS(KPI!$C:$C,KPI!$E:$E,M434)))</f>
        <v>мес</v>
      </c>
      <c r="S434" s="203"/>
      <c r="T434" s="204"/>
      <c r="U434" s="203"/>
      <c r="V434" s="203"/>
      <c r="W434" s="116"/>
      <c r="X434" s="201"/>
      <c r="Y434" s="201"/>
      <c r="Z434" s="201"/>
      <c r="AA434" s="201"/>
      <c r="AB434" s="201"/>
      <c r="AC434" s="201"/>
      <c r="AD434" s="201"/>
      <c r="AE434" s="201"/>
      <c r="AF434" s="201"/>
      <c r="AG434" s="201"/>
      <c r="AH434" s="201"/>
      <c r="AI434" s="201"/>
      <c r="AJ434" s="201"/>
      <c r="AK434" s="201"/>
      <c r="AL434" s="201"/>
      <c r="AM434" s="201"/>
      <c r="AN434" s="201"/>
      <c r="AO434" s="201"/>
      <c r="AP434" s="201"/>
      <c r="AQ434" s="201"/>
      <c r="AR434" s="201"/>
      <c r="AS434" s="201"/>
      <c r="AT434" s="201"/>
      <c r="AU434" s="201"/>
      <c r="AV434" s="94"/>
      <c r="AW434" s="89"/>
    </row>
    <row r="435" spans="1:49" s="5" customFormat="1" x14ac:dyDescent="0.25">
      <c r="A435" s="4"/>
      <c r="B435" s="4"/>
      <c r="C435" s="4"/>
      <c r="D435" s="4"/>
      <c r="E435" s="197" t="str">
        <f>E400</f>
        <v>Объект-4</v>
      </c>
      <c r="F435" s="4"/>
      <c r="G435" s="198" t="str">
        <f>G400</f>
        <v>Заказчик-4</v>
      </c>
      <c r="H435" s="4"/>
      <c r="I435" s="198" t="str">
        <f>I431</f>
        <v>Поставщик-2</v>
      </c>
      <c r="J435" s="4"/>
      <c r="K435" s="198" t="str">
        <f>K431</f>
        <v>Поставщик-2-Материал-3</v>
      </c>
      <c r="L435" s="4"/>
      <c r="M435" s="208" t="str">
        <f>KPI!$E$32</f>
        <v>закупка материалов</v>
      </c>
      <c r="N435" s="259" t="str">
        <f>структура!$AL$15</f>
        <v>НДС(-)</v>
      </c>
      <c r="O435" s="209"/>
      <c r="P435" s="210" t="str">
        <f>IF(M435="","",INDEX(KPI!$H:$H,SUMIFS(KPI!$C:$C,KPI!$E:$E,M435)))</f>
        <v>тыс.руб.</v>
      </c>
      <c r="Q435" s="209"/>
      <c r="R435" s="123">
        <f>SUMIFS($W435:$AV435,$W$2:$AV$2,R$2)</f>
        <v>0</v>
      </c>
      <c r="S435" s="209"/>
      <c r="T435" s="123">
        <f>SUMIFS($W435:$AV435,$W$2:$AV$2,T$2)</f>
        <v>0</v>
      </c>
      <c r="U435" s="209"/>
      <c r="V435" s="209"/>
      <c r="W435" s="49"/>
      <c r="X435" s="207">
        <f t="shared" ref="X435:AU435" si="535">IF(X$7="",0,IF(X$1=1,SUMIFS(433:433,$1:$1,"&gt;="&amp;1,$1:$1,"&lt;="&amp;INT($P434))+($P434-INT($P434))*SUMIFS(433:433,$1:$1,INT($P434)+1),0)+($P434-INT($P434))*SUMIFS(433:433,$1:$1,X$1+INT($P434)+1)+(INT($P434)+1-$P434)*SUMIFS(433:433,$1:$1,X$1+INT($P434)))</f>
        <v>0</v>
      </c>
      <c r="Y435" s="207">
        <f t="shared" si="535"/>
        <v>0</v>
      </c>
      <c r="Z435" s="207">
        <f t="shared" si="535"/>
        <v>0</v>
      </c>
      <c r="AA435" s="207">
        <f t="shared" si="535"/>
        <v>0</v>
      </c>
      <c r="AB435" s="207">
        <f t="shared" si="535"/>
        <v>0</v>
      </c>
      <c r="AC435" s="207">
        <f t="shared" si="535"/>
        <v>0</v>
      </c>
      <c r="AD435" s="207">
        <f t="shared" si="535"/>
        <v>0</v>
      </c>
      <c r="AE435" s="207">
        <f t="shared" si="535"/>
        <v>0</v>
      </c>
      <c r="AF435" s="207">
        <f t="shared" si="535"/>
        <v>0</v>
      </c>
      <c r="AG435" s="207">
        <f t="shared" si="535"/>
        <v>0</v>
      </c>
      <c r="AH435" s="207">
        <f t="shared" si="535"/>
        <v>0</v>
      </c>
      <c r="AI435" s="207">
        <f t="shared" si="535"/>
        <v>0</v>
      </c>
      <c r="AJ435" s="207">
        <f t="shared" si="535"/>
        <v>0</v>
      </c>
      <c r="AK435" s="207">
        <f t="shared" si="535"/>
        <v>0</v>
      </c>
      <c r="AL435" s="207">
        <f t="shared" si="535"/>
        <v>0</v>
      </c>
      <c r="AM435" s="207">
        <f t="shared" si="535"/>
        <v>0</v>
      </c>
      <c r="AN435" s="207">
        <f t="shared" si="535"/>
        <v>0</v>
      </c>
      <c r="AO435" s="207">
        <f t="shared" si="535"/>
        <v>0</v>
      </c>
      <c r="AP435" s="207">
        <f t="shared" si="535"/>
        <v>0</v>
      </c>
      <c r="AQ435" s="207">
        <f t="shared" si="535"/>
        <v>0</v>
      </c>
      <c r="AR435" s="207">
        <f t="shared" si="535"/>
        <v>0</v>
      </c>
      <c r="AS435" s="207">
        <f t="shared" si="535"/>
        <v>0</v>
      </c>
      <c r="AT435" s="207">
        <f t="shared" si="535"/>
        <v>0</v>
      </c>
      <c r="AU435" s="207">
        <f t="shared" si="535"/>
        <v>0</v>
      </c>
      <c r="AV435" s="43"/>
      <c r="AW435" s="4"/>
    </row>
    <row r="436" spans="1:49" s="95" customFormat="1" x14ac:dyDescent="0.25">
      <c r="A436" s="89"/>
      <c r="B436" s="89"/>
      <c r="C436" s="89"/>
      <c r="D436" s="89"/>
      <c r="E436" s="194" t="str">
        <f>E400</f>
        <v>Объект-4</v>
      </c>
      <c r="F436" s="89"/>
      <c r="G436" s="195" t="str">
        <f>G400</f>
        <v>Заказчик-4</v>
      </c>
      <c r="H436" s="89"/>
      <c r="I436" s="195" t="str">
        <f>I431</f>
        <v>Поставщик-2</v>
      </c>
      <c r="J436" s="89"/>
      <c r="K436" s="195" t="str">
        <f>K431</f>
        <v>Поставщик-2-Материал-3</v>
      </c>
      <c r="L436" s="89"/>
      <c r="M436" s="221" t="str">
        <f>KPI!$E$44</f>
        <v>отток ДС на авансы поставщикам за материалы</v>
      </c>
      <c r="N436" s="259"/>
      <c r="O436" s="203"/>
      <c r="P436" s="222" t="str">
        <f>IF(M436="","",INDEX(KPI!$H:$H,SUMIFS(KPI!$C:$C,KPI!$E:$E,M436)))</f>
        <v>тыс.руб.</v>
      </c>
      <c r="Q436" s="203"/>
      <c r="R436" s="223">
        <f>SUMIFS($W436:$AV436,$W$2:$AV$2,R$2)</f>
        <v>0</v>
      </c>
      <c r="S436" s="203"/>
      <c r="T436" s="223">
        <f>SUMIFS($W436:$AV436,$W$2:$AV$2,T$2)</f>
        <v>0</v>
      </c>
      <c r="U436" s="203"/>
      <c r="V436" s="203"/>
      <c r="W436" s="116"/>
      <c r="X436" s="225">
        <f>IF(X$7="",0,IF(X$1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X$1+INT(SUMIFS(структура!$AA:$AA,структура!$W:$W,$I436))+1)+(INT(SUMIFS(структура!$AA:$AA,структура!$W:$W,$I436))+1-SUMIFS(структура!$AA:$AA,структура!$W:$W,$I436))*SUMIFS(структура!$Z:$Z,структура!$W:$W,$I436)*SUMIFS(435:435,$1:$1,X$1+INT(SUMIFS(структура!$AA:$AA,структура!$W:$W,$I436))))</f>
        <v>0</v>
      </c>
      <c r="Y436" s="225">
        <f>IF(Y$7="",0,IF(Y$1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Y$1+INT(SUMIFS(структура!$AA:$AA,структура!$W:$W,$I436))+1)+(INT(SUMIFS(структура!$AA:$AA,структура!$W:$W,$I436))+1-SUMIFS(структура!$AA:$AA,структура!$W:$W,$I436))*SUMIFS(структура!$Z:$Z,структура!$W:$W,$I436)*SUMIFS(435:435,$1:$1,Y$1+INT(SUMIFS(структура!$AA:$AA,структура!$W:$W,$I436))))</f>
        <v>0</v>
      </c>
      <c r="Z436" s="225">
        <f>IF(Z$7="",0,IF(Z$1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Z$1+INT(SUMIFS(структура!$AA:$AA,структура!$W:$W,$I436))+1)+(INT(SUMIFS(структура!$AA:$AA,структура!$W:$W,$I436))+1-SUMIFS(структура!$AA:$AA,структура!$W:$W,$I436))*SUMIFS(структура!$Z:$Z,структура!$W:$W,$I436)*SUMIFS(435:435,$1:$1,Z$1+INT(SUMIFS(структура!$AA:$AA,структура!$W:$W,$I436))))</f>
        <v>0</v>
      </c>
      <c r="AA436" s="225">
        <f>IF(AA$7="",0,IF(AA$1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A$1+INT(SUMIFS(структура!$AA:$AA,структура!$W:$W,$I436))+1)+(INT(SUMIFS(структура!$AA:$AA,структура!$W:$W,$I436))+1-SUMIFS(структура!$AA:$AA,структура!$W:$W,$I436))*SUMIFS(структура!$Z:$Z,структура!$W:$W,$I436)*SUMIFS(435:435,$1:$1,AA$1+INT(SUMIFS(структура!$AA:$AA,структура!$W:$W,$I436))))</f>
        <v>0</v>
      </c>
      <c r="AB436" s="225">
        <f>IF(AB$7="",0,IF(AB$1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B$1+INT(SUMIFS(структура!$AA:$AA,структура!$W:$W,$I436))+1)+(INT(SUMIFS(структура!$AA:$AA,структура!$W:$W,$I436))+1-SUMIFS(структура!$AA:$AA,структура!$W:$W,$I436))*SUMIFS(структура!$Z:$Z,структура!$W:$W,$I436)*SUMIFS(435:435,$1:$1,AB$1+INT(SUMIFS(структура!$AA:$AA,структура!$W:$W,$I436))))</f>
        <v>0</v>
      </c>
      <c r="AC436" s="225">
        <f>IF(AC$7="",0,IF(AC$1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C$1+INT(SUMIFS(структура!$AA:$AA,структура!$W:$W,$I436))+1)+(INT(SUMIFS(структура!$AA:$AA,структура!$W:$W,$I436))+1-SUMIFS(структура!$AA:$AA,структура!$W:$W,$I436))*SUMIFS(структура!$Z:$Z,структура!$W:$W,$I436)*SUMIFS(435:435,$1:$1,AC$1+INT(SUMIFS(структура!$AA:$AA,структура!$W:$W,$I436))))</f>
        <v>0</v>
      </c>
      <c r="AD436" s="225">
        <f>IF(AD$7="",0,IF(AD$1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D$1+INT(SUMIFS(структура!$AA:$AA,структура!$W:$W,$I436))+1)+(INT(SUMIFS(структура!$AA:$AA,структура!$W:$W,$I436))+1-SUMIFS(структура!$AA:$AA,структура!$W:$W,$I436))*SUMIFS(структура!$Z:$Z,структура!$W:$W,$I436)*SUMIFS(435:435,$1:$1,AD$1+INT(SUMIFS(структура!$AA:$AA,структура!$W:$W,$I436))))</f>
        <v>0</v>
      </c>
      <c r="AE436" s="225">
        <f>IF(AE$7="",0,IF(AE$1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E$1+INT(SUMIFS(структура!$AA:$AA,структура!$W:$W,$I436))+1)+(INT(SUMIFS(структура!$AA:$AA,структура!$W:$W,$I436))+1-SUMIFS(структура!$AA:$AA,структура!$W:$W,$I436))*SUMIFS(структура!$Z:$Z,структура!$W:$W,$I436)*SUMIFS(435:435,$1:$1,AE$1+INT(SUMIFS(структура!$AA:$AA,структура!$W:$W,$I436))))</f>
        <v>0</v>
      </c>
      <c r="AF436" s="225">
        <f>IF(AF$7="",0,IF(AF$1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F$1+INT(SUMIFS(структура!$AA:$AA,структура!$W:$W,$I436))+1)+(INT(SUMIFS(структура!$AA:$AA,структура!$W:$W,$I436))+1-SUMIFS(структура!$AA:$AA,структура!$W:$W,$I436))*SUMIFS(структура!$Z:$Z,структура!$W:$W,$I436)*SUMIFS(435:435,$1:$1,AF$1+INT(SUMIFS(структура!$AA:$AA,структура!$W:$W,$I436))))</f>
        <v>0</v>
      </c>
      <c r="AG436" s="225">
        <f>IF(AG$7="",0,IF(AG$1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G$1+INT(SUMIFS(структура!$AA:$AA,структура!$W:$W,$I436))+1)+(INT(SUMIFS(структура!$AA:$AA,структура!$W:$W,$I436))+1-SUMIFS(структура!$AA:$AA,структура!$W:$W,$I436))*SUMIFS(структура!$Z:$Z,структура!$W:$W,$I436)*SUMIFS(435:435,$1:$1,AG$1+INT(SUMIFS(структура!$AA:$AA,структура!$W:$W,$I436))))</f>
        <v>0</v>
      </c>
      <c r="AH436" s="225">
        <f>IF(AH$7="",0,IF(AH$1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H$1+INT(SUMIFS(структура!$AA:$AA,структура!$W:$W,$I436))+1)+(INT(SUMIFS(структура!$AA:$AA,структура!$W:$W,$I436))+1-SUMIFS(структура!$AA:$AA,структура!$W:$W,$I436))*SUMIFS(структура!$Z:$Z,структура!$W:$W,$I436)*SUMIFS(435:435,$1:$1,AH$1+INT(SUMIFS(структура!$AA:$AA,структура!$W:$W,$I436))))</f>
        <v>0</v>
      </c>
      <c r="AI436" s="225">
        <f>IF(AI$7="",0,IF(AI$1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I$1+INT(SUMIFS(структура!$AA:$AA,структура!$W:$W,$I436))+1)+(INT(SUMIFS(структура!$AA:$AA,структура!$W:$W,$I436))+1-SUMIFS(структура!$AA:$AA,структура!$W:$W,$I436))*SUMIFS(структура!$Z:$Z,структура!$W:$W,$I436)*SUMIFS(435:435,$1:$1,AI$1+INT(SUMIFS(структура!$AA:$AA,структура!$W:$W,$I436))))</f>
        <v>0</v>
      </c>
      <c r="AJ436" s="225">
        <f>IF(AJ$7="",0,IF(AJ$1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J$1+INT(SUMIFS(структура!$AA:$AA,структура!$W:$W,$I436))+1)+(INT(SUMIFS(структура!$AA:$AA,структура!$W:$W,$I436))+1-SUMIFS(структура!$AA:$AA,структура!$W:$W,$I436))*SUMIFS(структура!$Z:$Z,структура!$W:$W,$I436)*SUMIFS(435:435,$1:$1,AJ$1+INT(SUMIFS(структура!$AA:$AA,структура!$W:$W,$I436))))</f>
        <v>0</v>
      </c>
      <c r="AK436" s="225">
        <f>IF(AK$7="",0,IF(AK$1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K$1+INT(SUMIFS(структура!$AA:$AA,структура!$W:$W,$I436))+1)+(INT(SUMIFS(структура!$AA:$AA,структура!$W:$W,$I436))+1-SUMIFS(структура!$AA:$AA,структура!$W:$W,$I436))*SUMIFS(структура!$Z:$Z,структура!$W:$W,$I436)*SUMIFS(435:435,$1:$1,AK$1+INT(SUMIFS(структура!$AA:$AA,структура!$W:$W,$I436))))</f>
        <v>0</v>
      </c>
      <c r="AL436" s="225">
        <f>IF(AL$7="",0,IF(AL$1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L$1+INT(SUMIFS(структура!$AA:$AA,структура!$W:$W,$I436))+1)+(INT(SUMIFS(структура!$AA:$AA,структура!$W:$W,$I436))+1-SUMIFS(структура!$AA:$AA,структура!$W:$W,$I436))*SUMIFS(структура!$Z:$Z,структура!$W:$W,$I436)*SUMIFS(435:435,$1:$1,AL$1+INT(SUMIFS(структура!$AA:$AA,структура!$W:$W,$I436))))</f>
        <v>0</v>
      </c>
      <c r="AM436" s="225">
        <f>IF(AM$7="",0,IF(AM$1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M$1+INT(SUMIFS(структура!$AA:$AA,структура!$W:$W,$I436))+1)+(INT(SUMIFS(структура!$AA:$AA,структура!$W:$W,$I436))+1-SUMIFS(структура!$AA:$AA,структура!$W:$W,$I436))*SUMIFS(структура!$Z:$Z,структура!$W:$W,$I436)*SUMIFS(435:435,$1:$1,AM$1+INT(SUMIFS(структура!$AA:$AA,структура!$W:$W,$I436))))</f>
        <v>0</v>
      </c>
      <c r="AN436" s="225">
        <f>IF(AN$7="",0,IF(AN$1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N$1+INT(SUMIFS(структура!$AA:$AA,структура!$W:$W,$I436))+1)+(INT(SUMIFS(структура!$AA:$AA,структура!$W:$W,$I436))+1-SUMIFS(структура!$AA:$AA,структура!$W:$W,$I436))*SUMIFS(структура!$Z:$Z,структура!$W:$W,$I436)*SUMIFS(435:435,$1:$1,AN$1+INT(SUMIFS(структура!$AA:$AA,структура!$W:$W,$I436))))</f>
        <v>0</v>
      </c>
      <c r="AO436" s="225">
        <f>IF(AO$7="",0,IF(AO$1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O$1+INT(SUMIFS(структура!$AA:$AA,структура!$W:$W,$I436))+1)+(INT(SUMIFS(структура!$AA:$AA,структура!$W:$W,$I436))+1-SUMIFS(структура!$AA:$AA,структура!$W:$W,$I436))*SUMIFS(структура!$Z:$Z,структура!$W:$W,$I436)*SUMIFS(435:435,$1:$1,AO$1+INT(SUMIFS(структура!$AA:$AA,структура!$W:$W,$I436))))</f>
        <v>0</v>
      </c>
      <c r="AP436" s="225">
        <f>IF(AP$7="",0,IF(AP$1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P$1+INT(SUMIFS(структура!$AA:$AA,структура!$W:$W,$I436))+1)+(INT(SUMIFS(структура!$AA:$AA,структура!$W:$W,$I436))+1-SUMIFS(структура!$AA:$AA,структура!$W:$W,$I436))*SUMIFS(структура!$Z:$Z,структура!$W:$W,$I436)*SUMIFS(435:435,$1:$1,AP$1+INT(SUMIFS(структура!$AA:$AA,структура!$W:$W,$I436))))</f>
        <v>0</v>
      </c>
      <c r="AQ436" s="225">
        <f>IF(AQ$7="",0,IF(AQ$1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Q$1+INT(SUMIFS(структура!$AA:$AA,структура!$W:$W,$I436))+1)+(INT(SUMIFS(структура!$AA:$AA,структура!$W:$W,$I436))+1-SUMIFS(структура!$AA:$AA,структура!$W:$W,$I436))*SUMIFS(структура!$Z:$Z,структура!$W:$W,$I436)*SUMIFS(435:435,$1:$1,AQ$1+INT(SUMIFS(структура!$AA:$AA,структура!$W:$W,$I436))))</f>
        <v>0</v>
      </c>
      <c r="AR436" s="225">
        <f>IF(AR$7="",0,IF(AR$1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R$1+INT(SUMIFS(структура!$AA:$AA,структура!$W:$W,$I436))+1)+(INT(SUMIFS(структура!$AA:$AA,структура!$W:$W,$I436))+1-SUMIFS(структура!$AA:$AA,структура!$W:$W,$I436))*SUMIFS(структура!$Z:$Z,структура!$W:$W,$I436)*SUMIFS(435:435,$1:$1,AR$1+INT(SUMIFS(структура!$AA:$AA,структура!$W:$W,$I436))))</f>
        <v>0</v>
      </c>
      <c r="AS436" s="225">
        <f>IF(AS$7="",0,IF(AS$1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S$1+INT(SUMIFS(структура!$AA:$AA,структура!$W:$W,$I436))+1)+(INT(SUMIFS(структура!$AA:$AA,структура!$W:$W,$I436))+1-SUMIFS(структура!$AA:$AA,структура!$W:$W,$I436))*SUMIFS(структура!$Z:$Z,структура!$W:$W,$I436)*SUMIFS(435:435,$1:$1,AS$1+INT(SUMIFS(структура!$AA:$AA,структура!$W:$W,$I436))))</f>
        <v>0</v>
      </c>
      <c r="AT436" s="225">
        <f>IF(AT$7="",0,IF(AT$1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T$1+INT(SUMIFS(структура!$AA:$AA,структура!$W:$W,$I436))+1)+(INT(SUMIFS(структура!$AA:$AA,структура!$W:$W,$I436))+1-SUMIFS(структура!$AA:$AA,структура!$W:$W,$I436))*SUMIFS(структура!$Z:$Z,структура!$W:$W,$I436)*SUMIFS(435:435,$1:$1,AT$1+INT(SUMIFS(структура!$AA:$AA,структура!$W:$W,$I436))))</f>
        <v>0</v>
      </c>
      <c r="AU436" s="225">
        <f>IF(AU$7="",0,IF(AU$1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U$1+INT(SUMIFS(структура!$AA:$AA,структура!$W:$W,$I436))+1)+(INT(SUMIFS(структура!$AA:$AA,структура!$W:$W,$I436))+1-SUMIFS(структура!$AA:$AA,структура!$W:$W,$I436))*SUMIFS(структура!$Z:$Z,структура!$W:$W,$I436)*SUMIFS(435:435,$1:$1,AU$1+INT(SUMIFS(структура!$AA:$AA,структура!$W:$W,$I436))))</f>
        <v>0</v>
      </c>
      <c r="AV436" s="94"/>
      <c r="AW436" s="89"/>
    </row>
    <row r="437" spans="1:49" s="95" customFormat="1" x14ac:dyDescent="0.25">
      <c r="A437" s="89"/>
      <c r="B437" s="89"/>
      <c r="C437" s="89"/>
      <c r="D437" s="89"/>
      <c r="E437" s="194" t="str">
        <f>E400</f>
        <v>Объект-4</v>
      </c>
      <c r="F437" s="89"/>
      <c r="G437" s="195" t="str">
        <f>G400</f>
        <v>Заказчик-4</v>
      </c>
      <c r="H437" s="89"/>
      <c r="I437" s="195" t="str">
        <f>I431</f>
        <v>Поставщик-2</v>
      </c>
      <c r="J437" s="89"/>
      <c r="K437" s="195" t="str">
        <f>K431</f>
        <v>Поставщик-2-Материал-3</v>
      </c>
      <c r="L437" s="89"/>
      <c r="M437" s="185" t="str">
        <f>KPI!$E$48</f>
        <v>отток ДС на расчет с поставщ-ми за материалы</v>
      </c>
      <c r="N437" s="259"/>
      <c r="O437" s="203"/>
      <c r="P437" s="190" t="str">
        <f>IF(M437="","",INDEX(KPI!$H:$H,SUMIFS(KPI!$C:$C,KPI!$E:$E,M437)))</f>
        <v>тыс.руб.</v>
      </c>
      <c r="Q437" s="203"/>
      <c r="R437" s="224">
        <f>SUMIFS($W437:$AV437,$W$2:$AV$2,R$2)</f>
        <v>0</v>
      </c>
      <c r="S437" s="203"/>
      <c r="T437" s="224">
        <f>SUMIFS($W437:$AV437,$W$2:$AV$2,T$2)</f>
        <v>0</v>
      </c>
      <c r="U437" s="203"/>
      <c r="V437" s="203"/>
      <c r="W437" s="116"/>
      <c r="X437" s="226">
        <f>IF(X$7="",0,IF(X$1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X$1+INT(-SUMIFS(структура!$AC:$AC,структура!$W:$W,$I437))+1)+(INT(-SUMIFS(структура!$AC:$AC,структура!$W:$W,$I437))+1+SUMIFS(структура!$AC:$AC,структура!$W:$W,$I437))*SUMIFS(структура!$AB:$AB,структура!$W:$W,$I437)*SUMIFS(435:435,$1:$1,X$1+INT(-SUMIFS(структура!$AC:$AC,структура!$W:$W,$I437))))</f>
        <v>0</v>
      </c>
      <c r="Y437" s="226">
        <f>IF(Y$7="",0,IF(Y$1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Y$1+INT(-SUMIFS(структура!$AC:$AC,структура!$W:$W,$I437))+1)+(INT(-SUMIFS(структура!$AC:$AC,структура!$W:$W,$I437))+1+SUMIFS(структура!$AC:$AC,структура!$W:$W,$I437))*SUMIFS(структура!$AB:$AB,структура!$W:$W,$I437)*SUMIFS(435:435,$1:$1,Y$1+INT(-SUMIFS(структура!$AC:$AC,структура!$W:$W,$I437))))</f>
        <v>0</v>
      </c>
      <c r="Z437" s="226">
        <f>IF(Z$7="",0,IF(Z$1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Z$1+INT(-SUMIFS(структура!$AC:$AC,структура!$W:$W,$I437))+1)+(INT(-SUMIFS(структура!$AC:$AC,структура!$W:$W,$I437))+1+SUMIFS(структура!$AC:$AC,структура!$W:$W,$I437))*SUMIFS(структура!$AB:$AB,структура!$W:$W,$I437)*SUMIFS(435:435,$1:$1,Z$1+INT(-SUMIFS(структура!$AC:$AC,структура!$W:$W,$I437))))</f>
        <v>0</v>
      </c>
      <c r="AA437" s="226">
        <f>IF(AA$7="",0,IF(AA$1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A$1+INT(-SUMIFS(структура!$AC:$AC,структура!$W:$W,$I437))+1)+(INT(-SUMIFS(структура!$AC:$AC,структура!$W:$W,$I437))+1+SUMIFS(структура!$AC:$AC,структура!$W:$W,$I437))*SUMIFS(структура!$AB:$AB,структура!$W:$W,$I437)*SUMIFS(435:435,$1:$1,AA$1+INT(-SUMIFS(структура!$AC:$AC,структура!$W:$W,$I437))))</f>
        <v>0</v>
      </c>
      <c r="AB437" s="226">
        <f>IF(AB$7="",0,IF(AB$1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B$1+INT(-SUMIFS(структура!$AC:$AC,структура!$W:$W,$I437))+1)+(INT(-SUMIFS(структура!$AC:$AC,структура!$W:$W,$I437))+1+SUMIFS(структура!$AC:$AC,структура!$W:$W,$I437))*SUMIFS(структура!$AB:$AB,структура!$W:$W,$I437)*SUMIFS(435:435,$1:$1,AB$1+INT(-SUMIFS(структура!$AC:$AC,структура!$W:$W,$I437))))</f>
        <v>0</v>
      </c>
      <c r="AC437" s="226">
        <f>IF(AC$7="",0,IF(AC$1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C$1+INT(-SUMIFS(структура!$AC:$AC,структура!$W:$W,$I437))+1)+(INT(-SUMIFS(структура!$AC:$AC,структура!$W:$W,$I437))+1+SUMIFS(структура!$AC:$AC,структура!$W:$W,$I437))*SUMIFS(структура!$AB:$AB,структура!$W:$W,$I437)*SUMIFS(435:435,$1:$1,AC$1+INT(-SUMIFS(структура!$AC:$AC,структура!$W:$W,$I437))))</f>
        <v>0</v>
      </c>
      <c r="AD437" s="226">
        <f>IF(AD$7="",0,IF(AD$1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D$1+INT(-SUMIFS(структура!$AC:$AC,структура!$W:$W,$I437))+1)+(INT(-SUMIFS(структура!$AC:$AC,структура!$W:$W,$I437))+1+SUMIFS(структура!$AC:$AC,структура!$W:$W,$I437))*SUMIFS(структура!$AB:$AB,структура!$W:$W,$I437)*SUMIFS(435:435,$1:$1,AD$1+INT(-SUMIFS(структура!$AC:$AC,структура!$W:$W,$I437))))</f>
        <v>0</v>
      </c>
      <c r="AE437" s="226">
        <f>IF(AE$7="",0,IF(AE$1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E$1+INT(-SUMIFS(структура!$AC:$AC,структура!$W:$W,$I437))+1)+(INT(-SUMIFS(структура!$AC:$AC,структура!$W:$W,$I437))+1+SUMIFS(структура!$AC:$AC,структура!$W:$W,$I437))*SUMIFS(структура!$AB:$AB,структура!$W:$W,$I437)*SUMIFS(435:435,$1:$1,AE$1+INT(-SUMIFS(структура!$AC:$AC,структура!$W:$W,$I437))))</f>
        <v>0</v>
      </c>
      <c r="AF437" s="226">
        <f>IF(AF$7="",0,IF(AF$1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F$1+INT(-SUMIFS(структура!$AC:$AC,структура!$W:$W,$I437))+1)+(INT(-SUMIFS(структура!$AC:$AC,структура!$W:$W,$I437))+1+SUMIFS(структура!$AC:$AC,структура!$W:$W,$I437))*SUMIFS(структура!$AB:$AB,структура!$W:$W,$I437)*SUMIFS(435:435,$1:$1,AF$1+INT(-SUMIFS(структура!$AC:$AC,структура!$W:$W,$I437))))</f>
        <v>0</v>
      </c>
      <c r="AG437" s="226">
        <f>IF(AG$7="",0,IF(AG$1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G$1+INT(-SUMIFS(структура!$AC:$AC,структура!$W:$W,$I437))+1)+(INT(-SUMIFS(структура!$AC:$AC,структура!$W:$W,$I437))+1+SUMIFS(структура!$AC:$AC,структура!$W:$W,$I437))*SUMIFS(структура!$AB:$AB,структура!$W:$W,$I437)*SUMIFS(435:435,$1:$1,AG$1+INT(-SUMIFS(структура!$AC:$AC,структура!$W:$W,$I437))))</f>
        <v>0</v>
      </c>
      <c r="AH437" s="226">
        <f>IF(AH$7="",0,IF(AH$1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H$1+INT(-SUMIFS(структура!$AC:$AC,структура!$W:$W,$I437))+1)+(INT(-SUMIFS(структура!$AC:$AC,структура!$W:$W,$I437))+1+SUMIFS(структура!$AC:$AC,структура!$W:$W,$I437))*SUMIFS(структура!$AB:$AB,структура!$W:$W,$I437)*SUMIFS(435:435,$1:$1,AH$1+INT(-SUMIFS(структура!$AC:$AC,структура!$W:$W,$I437))))</f>
        <v>0</v>
      </c>
      <c r="AI437" s="226">
        <f>IF(AI$7="",0,IF(AI$1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I$1+INT(-SUMIFS(структура!$AC:$AC,структура!$W:$W,$I437))+1)+(INT(-SUMIFS(структура!$AC:$AC,структура!$W:$W,$I437))+1+SUMIFS(структура!$AC:$AC,структура!$W:$W,$I437))*SUMIFS(структура!$AB:$AB,структура!$W:$W,$I437)*SUMIFS(435:435,$1:$1,AI$1+INT(-SUMIFS(структура!$AC:$AC,структура!$W:$W,$I437))))</f>
        <v>0</v>
      </c>
      <c r="AJ437" s="226">
        <f>IF(AJ$7="",0,IF(AJ$1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J$1+INT(-SUMIFS(структура!$AC:$AC,структура!$W:$W,$I437))+1)+(INT(-SUMIFS(структура!$AC:$AC,структура!$W:$W,$I437))+1+SUMIFS(структура!$AC:$AC,структура!$W:$W,$I437))*SUMIFS(структура!$AB:$AB,структура!$W:$W,$I437)*SUMIFS(435:435,$1:$1,AJ$1+INT(-SUMIFS(структура!$AC:$AC,структура!$W:$W,$I437))))</f>
        <v>0</v>
      </c>
      <c r="AK437" s="226">
        <f>IF(AK$7="",0,IF(AK$1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K$1+INT(-SUMIFS(структура!$AC:$AC,структура!$W:$W,$I437))+1)+(INT(-SUMIFS(структура!$AC:$AC,структура!$W:$W,$I437))+1+SUMIFS(структура!$AC:$AC,структура!$W:$W,$I437))*SUMIFS(структура!$AB:$AB,структура!$W:$W,$I437)*SUMIFS(435:435,$1:$1,AK$1+INT(-SUMIFS(структура!$AC:$AC,структура!$W:$W,$I437))))</f>
        <v>0</v>
      </c>
      <c r="AL437" s="226">
        <f>IF(AL$7="",0,IF(AL$1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L$1+INT(-SUMIFS(структура!$AC:$AC,структура!$W:$W,$I437))+1)+(INT(-SUMIFS(структура!$AC:$AC,структура!$W:$W,$I437))+1+SUMIFS(структура!$AC:$AC,структура!$W:$W,$I437))*SUMIFS(структура!$AB:$AB,структура!$W:$W,$I437)*SUMIFS(435:435,$1:$1,AL$1+INT(-SUMIFS(структура!$AC:$AC,структура!$W:$W,$I437))))</f>
        <v>0</v>
      </c>
      <c r="AM437" s="226">
        <f>IF(AM$7="",0,IF(AM$1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M$1+INT(-SUMIFS(структура!$AC:$AC,структура!$W:$W,$I437))+1)+(INT(-SUMIFS(структура!$AC:$AC,структура!$W:$W,$I437))+1+SUMIFS(структура!$AC:$AC,структура!$W:$W,$I437))*SUMIFS(структура!$AB:$AB,структура!$W:$W,$I437)*SUMIFS(435:435,$1:$1,AM$1+INT(-SUMIFS(структура!$AC:$AC,структура!$W:$W,$I437))))</f>
        <v>0</v>
      </c>
      <c r="AN437" s="226">
        <f>IF(AN$7="",0,IF(AN$1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N$1+INT(-SUMIFS(структура!$AC:$AC,структура!$W:$W,$I437))+1)+(INT(-SUMIFS(структура!$AC:$AC,структура!$W:$W,$I437))+1+SUMIFS(структура!$AC:$AC,структура!$W:$W,$I437))*SUMIFS(структура!$AB:$AB,структура!$W:$W,$I437)*SUMIFS(435:435,$1:$1,AN$1+INT(-SUMIFS(структура!$AC:$AC,структура!$W:$W,$I437))))</f>
        <v>0</v>
      </c>
      <c r="AO437" s="226">
        <f>IF(AO$7="",0,IF(AO$1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O$1+INT(-SUMIFS(структура!$AC:$AC,структура!$W:$W,$I437))+1)+(INT(-SUMIFS(структура!$AC:$AC,структура!$W:$W,$I437))+1+SUMIFS(структура!$AC:$AC,структура!$W:$W,$I437))*SUMIFS(структура!$AB:$AB,структура!$W:$W,$I437)*SUMIFS(435:435,$1:$1,AO$1+INT(-SUMIFS(структура!$AC:$AC,структура!$W:$W,$I437))))</f>
        <v>0</v>
      </c>
      <c r="AP437" s="226">
        <f>IF(AP$7="",0,IF(AP$1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P$1+INT(-SUMIFS(структура!$AC:$AC,структура!$W:$W,$I437))+1)+(INT(-SUMIFS(структура!$AC:$AC,структура!$W:$W,$I437))+1+SUMIFS(структура!$AC:$AC,структура!$W:$W,$I437))*SUMIFS(структура!$AB:$AB,структура!$W:$W,$I437)*SUMIFS(435:435,$1:$1,AP$1+INT(-SUMIFS(структура!$AC:$AC,структура!$W:$W,$I437))))</f>
        <v>0</v>
      </c>
      <c r="AQ437" s="226">
        <f>IF(AQ$7="",0,IF(AQ$1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Q$1+INT(-SUMIFS(структура!$AC:$AC,структура!$W:$W,$I437))+1)+(INT(-SUMIFS(структура!$AC:$AC,структура!$W:$W,$I437))+1+SUMIFS(структура!$AC:$AC,структура!$W:$W,$I437))*SUMIFS(структура!$AB:$AB,структура!$W:$W,$I437)*SUMIFS(435:435,$1:$1,AQ$1+INT(-SUMIFS(структура!$AC:$AC,структура!$W:$W,$I437))))</f>
        <v>0</v>
      </c>
      <c r="AR437" s="226">
        <f>IF(AR$7="",0,IF(AR$1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R$1+INT(-SUMIFS(структура!$AC:$AC,структура!$W:$W,$I437))+1)+(INT(-SUMIFS(структура!$AC:$AC,структура!$W:$W,$I437))+1+SUMIFS(структура!$AC:$AC,структура!$W:$W,$I437))*SUMIFS(структура!$AB:$AB,структура!$W:$W,$I437)*SUMIFS(435:435,$1:$1,AR$1+INT(-SUMIFS(структура!$AC:$AC,структура!$W:$W,$I437))))</f>
        <v>0</v>
      </c>
      <c r="AS437" s="226">
        <f>IF(AS$7="",0,IF(AS$1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S$1+INT(-SUMIFS(структура!$AC:$AC,структура!$W:$W,$I437))+1)+(INT(-SUMIFS(структура!$AC:$AC,структура!$W:$W,$I437))+1+SUMIFS(структура!$AC:$AC,структура!$W:$W,$I437))*SUMIFS(структура!$AB:$AB,структура!$W:$W,$I437)*SUMIFS(435:435,$1:$1,AS$1+INT(-SUMIFS(структура!$AC:$AC,структура!$W:$W,$I437))))</f>
        <v>0</v>
      </c>
      <c r="AT437" s="226">
        <f>IF(AT$7="",0,IF(AT$1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T$1+INT(-SUMIFS(структура!$AC:$AC,структура!$W:$W,$I437))+1)+(INT(-SUMIFS(структура!$AC:$AC,структура!$W:$W,$I437))+1+SUMIFS(структура!$AC:$AC,структура!$W:$W,$I437))*SUMIFS(структура!$AB:$AB,структура!$W:$W,$I437)*SUMIFS(435:435,$1:$1,AT$1+INT(-SUMIFS(структура!$AC:$AC,структура!$W:$W,$I437))))</f>
        <v>0</v>
      </c>
      <c r="AU437" s="226">
        <f>IF(AU$7="",0,IF(AU$1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U$1+INT(-SUMIFS(структура!$AC:$AC,структура!$W:$W,$I437))+1)+(INT(-SUMIFS(структура!$AC:$AC,структура!$W:$W,$I437))+1+SUMIFS(структура!$AC:$AC,структура!$W:$W,$I437))*SUMIFS(структура!$AB:$AB,структура!$W:$W,$I437)*SUMIFS(435:435,$1:$1,AU$1+INT(-SUMIFS(структура!$AC:$AC,структура!$W:$W,$I437))))</f>
        <v>0</v>
      </c>
      <c r="AV437" s="94"/>
      <c r="AW437" s="89"/>
    </row>
    <row r="438" spans="1:49" ht="3.9" customHeight="1" x14ac:dyDescent="0.25">
      <c r="A438" s="3"/>
      <c r="B438" s="3"/>
      <c r="C438" s="3"/>
      <c r="D438" s="3"/>
      <c r="E438" s="179" t="str">
        <f>E400</f>
        <v>Объект-4</v>
      </c>
      <c r="F438" s="3"/>
      <c r="G438" s="178" t="str">
        <f>G400</f>
        <v>Заказчик-4</v>
      </c>
      <c r="H438" s="3"/>
      <c r="I438" s="169" t="str">
        <f>I431</f>
        <v>Поставщик-2</v>
      </c>
      <c r="J438" s="3"/>
      <c r="K438" s="178" t="str">
        <f>K431</f>
        <v>Поставщик-2-Материал-3</v>
      </c>
      <c r="L438" s="3"/>
      <c r="M438" s="8"/>
      <c r="N438" s="258"/>
      <c r="O438" s="3"/>
      <c r="P438" s="191"/>
      <c r="Q438" s="3"/>
      <c r="R438" s="8"/>
      <c r="S438" s="3"/>
      <c r="T438" s="8"/>
      <c r="U438" s="3"/>
      <c r="V438" s="3"/>
      <c r="W438" s="49"/>
      <c r="X438" s="192"/>
      <c r="Y438" s="192"/>
      <c r="Z438" s="192"/>
      <c r="AA438" s="192"/>
      <c r="AB438" s="192"/>
      <c r="AC438" s="192"/>
      <c r="AD438" s="192"/>
      <c r="AE438" s="192"/>
      <c r="AF438" s="192"/>
      <c r="AG438" s="192"/>
      <c r="AH438" s="192"/>
      <c r="AI438" s="192"/>
      <c r="AJ438" s="192"/>
      <c r="AK438" s="192"/>
      <c r="AL438" s="192"/>
      <c r="AM438" s="192"/>
      <c r="AN438" s="192"/>
      <c r="AO438" s="192"/>
      <c r="AP438" s="192"/>
      <c r="AQ438" s="192"/>
      <c r="AR438" s="192"/>
      <c r="AS438" s="192"/>
      <c r="AT438" s="192"/>
      <c r="AU438" s="192"/>
      <c r="AV438" s="41"/>
      <c r="AW438" s="3"/>
    </row>
    <row r="439" spans="1:49" s="95" customFormat="1" x14ac:dyDescent="0.25">
      <c r="A439" s="89"/>
      <c r="B439" s="89"/>
      <c r="C439" s="89"/>
      <c r="D439" s="89"/>
      <c r="E439" s="179" t="str">
        <f>E400</f>
        <v>Объект-4</v>
      </c>
      <c r="F439" s="89"/>
      <c r="G439" s="178" t="str">
        <f>G400</f>
        <v>Заказчик-4</v>
      </c>
      <c r="H439" s="89"/>
      <c r="I439" s="173" t="s">
        <v>297</v>
      </c>
      <c r="J439" s="20" t="s">
        <v>5</v>
      </c>
      <c r="K439" s="173" t="s">
        <v>420</v>
      </c>
      <c r="L439" s="20" t="s">
        <v>5</v>
      </c>
      <c r="M439" s="183" t="str">
        <f>KPI!$E$200</f>
        <v>количество материала</v>
      </c>
      <c r="N439" s="258"/>
      <c r="O439" s="119" t="s">
        <v>1</v>
      </c>
      <c r="P439" s="182" t="s">
        <v>370</v>
      </c>
      <c r="Q439" s="89"/>
      <c r="R439" s="186">
        <f>SUMIFS($W439:$AV439,$W$2:$AV$2,R$2)</f>
        <v>0</v>
      </c>
      <c r="S439" s="89"/>
      <c r="T439" s="186">
        <f>SUMIFS($W439:$AV439,$W$2:$AV$2,T$2)</f>
        <v>0</v>
      </c>
      <c r="U439" s="89"/>
      <c r="V439" s="89"/>
      <c r="W439" s="119" t="s">
        <v>1</v>
      </c>
      <c r="X439" s="182"/>
      <c r="Y439" s="182"/>
      <c r="Z439" s="182"/>
      <c r="AA439" s="182"/>
      <c r="AB439" s="182"/>
      <c r="AC439" s="182"/>
      <c r="AD439" s="182"/>
      <c r="AE439" s="182"/>
      <c r="AF439" s="182"/>
      <c r="AG439" s="182"/>
      <c r="AH439" s="182"/>
      <c r="AI439" s="182"/>
      <c r="AJ439" s="182"/>
      <c r="AK439" s="182"/>
      <c r="AL439" s="182"/>
      <c r="AM439" s="182"/>
      <c r="AN439" s="182"/>
      <c r="AO439" s="182"/>
      <c r="AP439" s="182"/>
      <c r="AQ439" s="182"/>
      <c r="AR439" s="182"/>
      <c r="AS439" s="182"/>
      <c r="AT439" s="182"/>
      <c r="AU439" s="182"/>
      <c r="AV439" s="94"/>
      <c r="AW439" s="89"/>
    </row>
    <row r="440" spans="1:49" s="95" customFormat="1" x14ac:dyDescent="0.25">
      <c r="A440" s="89"/>
      <c r="B440" s="89"/>
      <c r="C440" s="89"/>
      <c r="D440" s="89"/>
      <c r="E440" s="179" t="str">
        <f>E400</f>
        <v>Объект-4</v>
      </c>
      <c r="F440" s="89"/>
      <c r="G440" s="178" t="str">
        <f>G400</f>
        <v>Заказчик-4</v>
      </c>
      <c r="H440" s="89"/>
      <c r="I440" s="181" t="str">
        <f>I439</f>
        <v>Поставщик-9</v>
      </c>
      <c r="J440" s="4"/>
      <c r="K440" s="181" t="str">
        <f>K439</f>
        <v>Поставщик-9-Материал-4</v>
      </c>
      <c r="L440" s="4"/>
      <c r="M440" s="184" t="str">
        <f>KPI!$E$201</f>
        <v>стоимость материала за единицу измерения</v>
      </c>
      <c r="N440" s="258"/>
      <c r="O440" s="89"/>
      <c r="P440" s="189" t="str">
        <f>IF(M440="","",INDEX(KPI!$H:$H,SUMIFS(KPI!$C:$C,KPI!$E:$E,M440)))</f>
        <v>руб.</v>
      </c>
      <c r="Q440" s="89"/>
      <c r="R440" s="187">
        <f>IF(R439=0,0,R441*1000/R439)</f>
        <v>0</v>
      </c>
      <c r="S440" s="89"/>
      <c r="T440" s="187">
        <f>IF(T439=0,0,T441*1000/T439)</f>
        <v>0</v>
      </c>
      <c r="U440" s="89"/>
      <c r="V440" s="89"/>
      <c r="W440" s="119" t="s">
        <v>1</v>
      </c>
      <c r="X440" s="182"/>
      <c r="Y440" s="182"/>
      <c r="Z440" s="182"/>
      <c r="AA440" s="182"/>
      <c r="AB440" s="182"/>
      <c r="AC440" s="182"/>
      <c r="AD440" s="182"/>
      <c r="AE440" s="182"/>
      <c r="AF440" s="182"/>
      <c r="AG440" s="182"/>
      <c r="AH440" s="182"/>
      <c r="AI440" s="182"/>
      <c r="AJ440" s="182"/>
      <c r="AK440" s="182"/>
      <c r="AL440" s="182"/>
      <c r="AM440" s="182"/>
      <c r="AN440" s="182"/>
      <c r="AO440" s="182"/>
      <c r="AP440" s="182"/>
      <c r="AQ440" s="182"/>
      <c r="AR440" s="182"/>
      <c r="AS440" s="182"/>
      <c r="AT440" s="182"/>
      <c r="AU440" s="182"/>
      <c r="AV440" s="94"/>
      <c r="AW440" s="89"/>
    </row>
    <row r="441" spans="1:49" s="5" customFormat="1" x14ac:dyDescent="0.25">
      <c r="A441" s="4"/>
      <c r="B441" s="4"/>
      <c r="C441" s="4"/>
      <c r="D441" s="4"/>
      <c r="E441" s="197" t="str">
        <f>E400</f>
        <v>Объект-4</v>
      </c>
      <c r="F441" s="4"/>
      <c r="G441" s="198" t="str">
        <f>G400</f>
        <v>Заказчик-4</v>
      </c>
      <c r="H441" s="4"/>
      <c r="I441" s="198" t="str">
        <f>I439</f>
        <v>Поставщик-9</v>
      </c>
      <c r="J441" s="4"/>
      <c r="K441" s="198" t="str">
        <f>K439</f>
        <v>Поставщик-9-Материал-4</v>
      </c>
      <c r="L441" s="4"/>
      <c r="M441" s="205" t="str">
        <f>KPI!$E$149</f>
        <v>материалы</v>
      </c>
      <c r="N441" s="258" t="str">
        <f>структура!$AL$29</f>
        <v>с/с</v>
      </c>
      <c r="O441" s="4"/>
      <c r="P441" s="211" t="str">
        <f>IF(M441="","",INDEX(KPI!$H:$H,SUMIFS(KPI!$C:$C,KPI!$E:$E,M441)))</f>
        <v>тыс.руб.</v>
      </c>
      <c r="Q441" s="4"/>
      <c r="R441" s="188">
        <f>SUMIFS($W441:$AV441,$W$2:$AV$2,R$2)</f>
        <v>0</v>
      </c>
      <c r="S441" s="4"/>
      <c r="T441" s="188">
        <f>SUMIFS($W441:$AV441,$W$2:$AV$2,T$2)</f>
        <v>0</v>
      </c>
      <c r="U441" s="4"/>
      <c r="V441" s="4"/>
      <c r="W441" s="49"/>
      <c r="X441" s="207">
        <f>X439*X440/1000</f>
        <v>0</v>
      </c>
      <c r="Y441" s="207">
        <f>Y439*Y440/1000</f>
        <v>0</v>
      </c>
      <c r="Z441" s="207">
        <f t="shared" ref="Z441:AU441" si="536">Z439*Z440/1000</f>
        <v>0</v>
      </c>
      <c r="AA441" s="207">
        <f t="shared" si="536"/>
        <v>0</v>
      </c>
      <c r="AB441" s="207">
        <f t="shared" si="536"/>
        <v>0</v>
      </c>
      <c r="AC441" s="207">
        <f t="shared" si="536"/>
        <v>0</v>
      </c>
      <c r="AD441" s="207">
        <f t="shared" si="536"/>
        <v>0</v>
      </c>
      <c r="AE441" s="207">
        <f t="shared" si="536"/>
        <v>0</v>
      </c>
      <c r="AF441" s="207">
        <f t="shared" si="536"/>
        <v>0</v>
      </c>
      <c r="AG441" s="207">
        <f t="shared" si="536"/>
        <v>0</v>
      </c>
      <c r="AH441" s="207">
        <f t="shared" si="536"/>
        <v>0</v>
      </c>
      <c r="AI441" s="207">
        <f t="shared" si="536"/>
        <v>0</v>
      </c>
      <c r="AJ441" s="207">
        <f t="shared" si="536"/>
        <v>0</v>
      </c>
      <c r="AK441" s="207">
        <f t="shared" si="536"/>
        <v>0</v>
      </c>
      <c r="AL441" s="207">
        <f t="shared" si="536"/>
        <v>0</v>
      </c>
      <c r="AM441" s="207">
        <f t="shared" si="536"/>
        <v>0</v>
      </c>
      <c r="AN441" s="207">
        <f t="shared" si="536"/>
        <v>0</v>
      </c>
      <c r="AO441" s="207">
        <f t="shared" si="536"/>
        <v>0</v>
      </c>
      <c r="AP441" s="207">
        <f t="shared" si="536"/>
        <v>0</v>
      </c>
      <c r="AQ441" s="207">
        <f t="shared" si="536"/>
        <v>0</v>
      </c>
      <c r="AR441" s="207">
        <f t="shared" si="536"/>
        <v>0</v>
      </c>
      <c r="AS441" s="207">
        <f t="shared" si="536"/>
        <v>0</v>
      </c>
      <c r="AT441" s="207">
        <f t="shared" si="536"/>
        <v>0</v>
      </c>
      <c r="AU441" s="207">
        <f t="shared" si="536"/>
        <v>0</v>
      </c>
      <c r="AV441" s="43"/>
      <c r="AW441" s="4"/>
    </row>
    <row r="442" spans="1:49" s="95" customFormat="1" x14ac:dyDescent="0.25">
      <c r="A442" s="89"/>
      <c r="B442" s="89"/>
      <c r="C442" s="89"/>
      <c r="D442" s="89"/>
      <c r="E442" s="179" t="str">
        <f>E400</f>
        <v>Объект-4</v>
      </c>
      <c r="F442" s="89"/>
      <c r="G442" s="178" t="str">
        <f>G400</f>
        <v>Заказчик-4</v>
      </c>
      <c r="H442" s="89"/>
      <c r="I442" s="181" t="str">
        <f>I439</f>
        <v>Поставщик-9</v>
      </c>
      <c r="J442" s="4"/>
      <c r="K442" s="181" t="str">
        <f>K439</f>
        <v>Поставщик-9-Материал-4</v>
      </c>
      <c r="L442" s="4"/>
      <c r="M442" s="202" t="str">
        <f>KPI!$E$31</f>
        <v>оборачив-ть материалов в себестоимости</v>
      </c>
      <c r="N442" s="259"/>
      <c r="O442" s="22" t="s">
        <v>1</v>
      </c>
      <c r="P442" s="79"/>
      <c r="Q442" s="203"/>
      <c r="R442" s="204" t="str">
        <f>IF(M442="","",INDEX(KPI!$H:$H,SUMIFS(KPI!$C:$C,KPI!$E:$E,M442)))</f>
        <v>мес</v>
      </c>
      <c r="S442" s="203"/>
      <c r="T442" s="204"/>
      <c r="U442" s="203"/>
      <c r="V442" s="203"/>
      <c r="W442" s="116"/>
      <c r="X442" s="201"/>
      <c r="Y442" s="201"/>
      <c r="Z442" s="201"/>
      <c r="AA442" s="201"/>
      <c r="AB442" s="201"/>
      <c r="AC442" s="201"/>
      <c r="AD442" s="201"/>
      <c r="AE442" s="201"/>
      <c r="AF442" s="201"/>
      <c r="AG442" s="201"/>
      <c r="AH442" s="201"/>
      <c r="AI442" s="201"/>
      <c r="AJ442" s="201"/>
      <c r="AK442" s="201"/>
      <c r="AL442" s="201"/>
      <c r="AM442" s="201"/>
      <c r="AN442" s="201"/>
      <c r="AO442" s="201"/>
      <c r="AP442" s="201"/>
      <c r="AQ442" s="201"/>
      <c r="AR442" s="201"/>
      <c r="AS442" s="201"/>
      <c r="AT442" s="201"/>
      <c r="AU442" s="201"/>
      <c r="AV442" s="94"/>
      <c r="AW442" s="89"/>
    </row>
    <row r="443" spans="1:49" s="5" customFormat="1" x14ac:dyDescent="0.25">
      <c r="A443" s="4"/>
      <c r="B443" s="4"/>
      <c r="C443" s="4"/>
      <c r="D443" s="4"/>
      <c r="E443" s="197" t="str">
        <f>E400</f>
        <v>Объект-4</v>
      </c>
      <c r="F443" s="4"/>
      <c r="G443" s="198" t="str">
        <f>G400</f>
        <v>Заказчик-4</v>
      </c>
      <c r="H443" s="4"/>
      <c r="I443" s="198" t="str">
        <f>I439</f>
        <v>Поставщик-9</v>
      </c>
      <c r="J443" s="4"/>
      <c r="K443" s="198" t="str">
        <f>K439</f>
        <v>Поставщик-9-Материал-4</v>
      </c>
      <c r="L443" s="4"/>
      <c r="M443" s="208" t="str">
        <f>KPI!$E$32</f>
        <v>закупка материалов</v>
      </c>
      <c r="N443" s="259" t="str">
        <f>структура!$AL$15</f>
        <v>НДС(-)</v>
      </c>
      <c r="O443" s="209"/>
      <c r="P443" s="210" t="str">
        <f>IF(M443="","",INDEX(KPI!$H:$H,SUMIFS(KPI!$C:$C,KPI!$E:$E,M443)))</f>
        <v>тыс.руб.</v>
      </c>
      <c r="Q443" s="209"/>
      <c r="R443" s="123">
        <f>SUMIFS($W443:$AV443,$W$2:$AV$2,R$2)</f>
        <v>0</v>
      </c>
      <c r="S443" s="209"/>
      <c r="T443" s="123">
        <f>SUMIFS($W443:$AV443,$W$2:$AV$2,T$2)</f>
        <v>0</v>
      </c>
      <c r="U443" s="209"/>
      <c r="V443" s="209"/>
      <c r="W443" s="49"/>
      <c r="X443" s="207">
        <f t="shared" ref="X443:AU443" si="537">IF(X$7="",0,IF(X$1=1,SUMIFS(441:441,$1:$1,"&gt;="&amp;1,$1:$1,"&lt;="&amp;INT($P442))+($P442-INT($P442))*SUMIFS(441:441,$1:$1,INT($P442)+1),0)+($P442-INT($P442))*SUMIFS(441:441,$1:$1,X$1+INT($P442)+1)+(INT($P442)+1-$P442)*SUMIFS(441:441,$1:$1,X$1+INT($P442)))</f>
        <v>0</v>
      </c>
      <c r="Y443" s="207">
        <f t="shared" si="537"/>
        <v>0</v>
      </c>
      <c r="Z443" s="207">
        <f t="shared" si="537"/>
        <v>0</v>
      </c>
      <c r="AA443" s="207">
        <f t="shared" si="537"/>
        <v>0</v>
      </c>
      <c r="AB443" s="207">
        <f t="shared" si="537"/>
        <v>0</v>
      </c>
      <c r="AC443" s="207">
        <f t="shared" si="537"/>
        <v>0</v>
      </c>
      <c r="AD443" s="207">
        <f t="shared" si="537"/>
        <v>0</v>
      </c>
      <c r="AE443" s="207">
        <f t="shared" si="537"/>
        <v>0</v>
      </c>
      <c r="AF443" s="207">
        <f t="shared" si="537"/>
        <v>0</v>
      </c>
      <c r="AG443" s="207">
        <f t="shared" si="537"/>
        <v>0</v>
      </c>
      <c r="AH443" s="207">
        <f t="shared" si="537"/>
        <v>0</v>
      </c>
      <c r="AI443" s="207">
        <f t="shared" si="537"/>
        <v>0</v>
      </c>
      <c r="AJ443" s="207">
        <f t="shared" si="537"/>
        <v>0</v>
      </c>
      <c r="AK443" s="207">
        <f t="shared" si="537"/>
        <v>0</v>
      </c>
      <c r="AL443" s="207">
        <f t="shared" si="537"/>
        <v>0</v>
      </c>
      <c r="AM443" s="207">
        <f t="shared" si="537"/>
        <v>0</v>
      </c>
      <c r="AN443" s="207">
        <f t="shared" si="537"/>
        <v>0</v>
      </c>
      <c r="AO443" s="207">
        <f t="shared" si="537"/>
        <v>0</v>
      </c>
      <c r="AP443" s="207">
        <f t="shared" si="537"/>
        <v>0</v>
      </c>
      <c r="AQ443" s="207">
        <f t="shared" si="537"/>
        <v>0</v>
      </c>
      <c r="AR443" s="207">
        <f t="shared" si="537"/>
        <v>0</v>
      </c>
      <c r="AS443" s="207">
        <f t="shared" si="537"/>
        <v>0</v>
      </c>
      <c r="AT443" s="207">
        <f t="shared" si="537"/>
        <v>0</v>
      </c>
      <c r="AU443" s="207">
        <f t="shared" si="537"/>
        <v>0</v>
      </c>
      <c r="AV443" s="43"/>
      <c r="AW443" s="4"/>
    </row>
    <row r="444" spans="1:49" s="95" customFormat="1" x14ac:dyDescent="0.25">
      <c r="A444" s="89"/>
      <c r="B444" s="89"/>
      <c r="C444" s="89"/>
      <c r="D444" s="89"/>
      <c r="E444" s="194" t="str">
        <f>E400</f>
        <v>Объект-4</v>
      </c>
      <c r="F444" s="89"/>
      <c r="G444" s="195" t="str">
        <f>G400</f>
        <v>Заказчик-4</v>
      </c>
      <c r="H444" s="89"/>
      <c r="I444" s="195" t="str">
        <f>I439</f>
        <v>Поставщик-9</v>
      </c>
      <c r="J444" s="89"/>
      <c r="K444" s="195" t="str">
        <f>K439</f>
        <v>Поставщик-9-Материал-4</v>
      </c>
      <c r="L444" s="89"/>
      <c r="M444" s="221" t="str">
        <f>KPI!$E$44</f>
        <v>отток ДС на авансы поставщикам за материалы</v>
      </c>
      <c r="N444" s="259"/>
      <c r="O444" s="203"/>
      <c r="P444" s="222" t="str">
        <f>IF(M444="","",INDEX(KPI!$H:$H,SUMIFS(KPI!$C:$C,KPI!$E:$E,M444)))</f>
        <v>тыс.руб.</v>
      </c>
      <c r="Q444" s="203"/>
      <c r="R444" s="223">
        <f>SUMIFS($W444:$AV444,$W$2:$AV$2,R$2)</f>
        <v>0</v>
      </c>
      <c r="S444" s="203"/>
      <c r="T444" s="223">
        <f>SUMIFS($W444:$AV444,$W$2:$AV$2,T$2)</f>
        <v>0</v>
      </c>
      <c r="U444" s="203"/>
      <c r="V444" s="203"/>
      <c r="W444" s="116"/>
      <c r="X444" s="225">
        <f>IF(X$7="",0,IF(X$1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X$1+INT(SUMIFS(структура!$AA:$AA,структура!$W:$W,$I444))+1)+(INT(SUMIFS(структура!$AA:$AA,структура!$W:$W,$I444))+1-SUMIFS(структура!$AA:$AA,структура!$W:$W,$I444))*SUMIFS(структура!$Z:$Z,структура!$W:$W,$I444)*SUMIFS(443:443,$1:$1,X$1+INT(SUMIFS(структура!$AA:$AA,структура!$W:$W,$I444))))</f>
        <v>0</v>
      </c>
      <c r="Y444" s="225">
        <f>IF(Y$7="",0,IF(Y$1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Y$1+INT(SUMIFS(структура!$AA:$AA,структура!$W:$W,$I444))+1)+(INT(SUMIFS(структура!$AA:$AA,структура!$W:$W,$I444))+1-SUMIFS(структура!$AA:$AA,структура!$W:$W,$I444))*SUMIFS(структура!$Z:$Z,структура!$W:$W,$I444)*SUMIFS(443:443,$1:$1,Y$1+INT(SUMIFS(структура!$AA:$AA,структура!$W:$W,$I444))))</f>
        <v>0</v>
      </c>
      <c r="Z444" s="225">
        <f>IF(Z$7="",0,IF(Z$1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Z$1+INT(SUMIFS(структура!$AA:$AA,структура!$W:$W,$I444))+1)+(INT(SUMIFS(структура!$AA:$AA,структура!$W:$W,$I444))+1-SUMIFS(структура!$AA:$AA,структура!$W:$W,$I444))*SUMIFS(структура!$Z:$Z,структура!$W:$W,$I444)*SUMIFS(443:443,$1:$1,Z$1+INT(SUMIFS(структура!$AA:$AA,структура!$W:$W,$I444))))</f>
        <v>0</v>
      </c>
      <c r="AA444" s="225">
        <f>IF(AA$7="",0,IF(AA$1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A$1+INT(SUMIFS(структура!$AA:$AA,структура!$W:$W,$I444))+1)+(INT(SUMIFS(структура!$AA:$AA,структура!$W:$W,$I444))+1-SUMIFS(структура!$AA:$AA,структура!$W:$W,$I444))*SUMIFS(структура!$Z:$Z,структура!$W:$W,$I444)*SUMIFS(443:443,$1:$1,AA$1+INT(SUMIFS(структура!$AA:$AA,структура!$W:$W,$I444))))</f>
        <v>0</v>
      </c>
      <c r="AB444" s="225">
        <f>IF(AB$7="",0,IF(AB$1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B$1+INT(SUMIFS(структура!$AA:$AA,структура!$W:$W,$I444))+1)+(INT(SUMIFS(структура!$AA:$AA,структура!$W:$W,$I444))+1-SUMIFS(структура!$AA:$AA,структура!$W:$W,$I444))*SUMIFS(структура!$Z:$Z,структура!$W:$W,$I444)*SUMIFS(443:443,$1:$1,AB$1+INT(SUMIFS(структура!$AA:$AA,структура!$W:$W,$I444))))</f>
        <v>0</v>
      </c>
      <c r="AC444" s="225">
        <f>IF(AC$7="",0,IF(AC$1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C$1+INT(SUMIFS(структура!$AA:$AA,структура!$W:$W,$I444))+1)+(INT(SUMIFS(структура!$AA:$AA,структура!$W:$W,$I444))+1-SUMIFS(структура!$AA:$AA,структура!$W:$W,$I444))*SUMIFS(структура!$Z:$Z,структура!$W:$W,$I444)*SUMIFS(443:443,$1:$1,AC$1+INT(SUMIFS(структура!$AA:$AA,структура!$W:$W,$I444))))</f>
        <v>0</v>
      </c>
      <c r="AD444" s="225">
        <f>IF(AD$7="",0,IF(AD$1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D$1+INT(SUMIFS(структура!$AA:$AA,структура!$W:$W,$I444))+1)+(INT(SUMIFS(структура!$AA:$AA,структура!$W:$W,$I444))+1-SUMIFS(структура!$AA:$AA,структура!$W:$W,$I444))*SUMIFS(структура!$Z:$Z,структура!$W:$W,$I444)*SUMIFS(443:443,$1:$1,AD$1+INT(SUMIFS(структура!$AA:$AA,структура!$W:$W,$I444))))</f>
        <v>0</v>
      </c>
      <c r="AE444" s="225">
        <f>IF(AE$7="",0,IF(AE$1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E$1+INT(SUMIFS(структура!$AA:$AA,структура!$W:$W,$I444))+1)+(INT(SUMIFS(структура!$AA:$AA,структура!$W:$W,$I444))+1-SUMIFS(структура!$AA:$AA,структура!$W:$W,$I444))*SUMIFS(структура!$Z:$Z,структура!$W:$W,$I444)*SUMIFS(443:443,$1:$1,AE$1+INT(SUMIFS(структура!$AA:$AA,структура!$W:$W,$I444))))</f>
        <v>0</v>
      </c>
      <c r="AF444" s="225">
        <f>IF(AF$7="",0,IF(AF$1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F$1+INT(SUMIFS(структура!$AA:$AA,структура!$W:$W,$I444))+1)+(INT(SUMIFS(структура!$AA:$AA,структура!$W:$W,$I444))+1-SUMIFS(структура!$AA:$AA,структура!$W:$W,$I444))*SUMIFS(структура!$Z:$Z,структура!$W:$W,$I444)*SUMIFS(443:443,$1:$1,AF$1+INT(SUMIFS(структура!$AA:$AA,структура!$W:$W,$I444))))</f>
        <v>0</v>
      </c>
      <c r="AG444" s="225">
        <f>IF(AG$7="",0,IF(AG$1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G$1+INT(SUMIFS(структура!$AA:$AA,структура!$W:$W,$I444))+1)+(INT(SUMIFS(структура!$AA:$AA,структура!$W:$W,$I444))+1-SUMIFS(структура!$AA:$AA,структура!$W:$W,$I444))*SUMIFS(структура!$Z:$Z,структура!$W:$W,$I444)*SUMIFS(443:443,$1:$1,AG$1+INT(SUMIFS(структура!$AA:$AA,структура!$W:$W,$I444))))</f>
        <v>0</v>
      </c>
      <c r="AH444" s="225">
        <f>IF(AH$7="",0,IF(AH$1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H$1+INT(SUMIFS(структура!$AA:$AA,структура!$W:$W,$I444))+1)+(INT(SUMIFS(структура!$AA:$AA,структура!$W:$W,$I444))+1-SUMIFS(структура!$AA:$AA,структура!$W:$W,$I444))*SUMIFS(структура!$Z:$Z,структура!$W:$W,$I444)*SUMIFS(443:443,$1:$1,AH$1+INT(SUMIFS(структура!$AA:$AA,структура!$W:$W,$I444))))</f>
        <v>0</v>
      </c>
      <c r="AI444" s="225">
        <f>IF(AI$7="",0,IF(AI$1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I$1+INT(SUMIFS(структура!$AA:$AA,структура!$W:$W,$I444))+1)+(INT(SUMIFS(структура!$AA:$AA,структура!$W:$W,$I444))+1-SUMIFS(структура!$AA:$AA,структура!$W:$W,$I444))*SUMIFS(структура!$Z:$Z,структура!$W:$W,$I444)*SUMIFS(443:443,$1:$1,AI$1+INT(SUMIFS(структура!$AA:$AA,структура!$W:$W,$I444))))</f>
        <v>0</v>
      </c>
      <c r="AJ444" s="225">
        <f>IF(AJ$7="",0,IF(AJ$1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J$1+INT(SUMIFS(структура!$AA:$AA,структура!$W:$W,$I444))+1)+(INT(SUMIFS(структура!$AA:$AA,структура!$W:$W,$I444))+1-SUMIFS(структура!$AA:$AA,структура!$W:$W,$I444))*SUMIFS(структура!$Z:$Z,структура!$W:$W,$I444)*SUMIFS(443:443,$1:$1,AJ$1+INT(SUMIFS(структура!$AA:$AA,структура!$W:$W,$I444))))</f>
        <v>0</v>
      </c>
      <c r="AK444" s="225">
        <f>IF(AK$7="",0,IF(AK$1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K$1+INT(SUMIFS(структура!$AA:$AA,структура!$W:$W,$I444))+1)+(INT(SUMIFS(структура!$AA:$AA,структура!$W:$W,$I444))+1-SUMIFS(структура!$AA:$AA,структура!$W:$W,$I444))*SUMIFS(структура!$Z:$Z,структура!$W:$W,$I444)*SUMIFS(443:443,$1:$1,AK$1+INT(SUMIFS(структура!$AA:$AA,структура!$W:$W,$I444))))</f>
        <v>0</v>
      </c>
      <c r="AL444" s="225">
        <f>IF(AL$7="",0,IF(AL$1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L$1+INT(SUMIFS(структура!$AA:$AA,структура!$W:$W,$I444))+1)+(INT(SUMIFS(структура!$AA:$AA,структура!$W:$W,$I444))+1-SUMIFS(структура!$AA:$AA,структура!$W:$W,$I444))*SUMIFS(структура!$Z:$Z,структура!$W:$W,$I444)*SUMIFS(443:443,$1:$1,AL$1+INT(SUMIFS(структура!$AA:$AA,структура!$W:$W,$I444))))</f>
        <v>0</v>
      </c>
      <c r="AM444" s="225">
        <f>IF(AM$7="",0,IF(AM$1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M$1+INT(SUMIFS(структура!$AA:$AA,структура!$W:$W,$I444))+1)+(INT(SUMIFS(структура!$AA:$AA,структура!$W:$W,$I444))+1-SUMIFS(структура!$AA:$AA,структура!$W:$W,$I444))*SUMIFS(структура!$Z:$Z,структура!$W:$W,$I444)*SUMIFS(443:443,$1:$1,AM$1+INT(SUMIFS(структура!$AA:$AA,структура!$W:$W,$I444))))</f>
        <v>0</v>
      </c>
      <c r="AN444" s="225">
        <f>IF(AN$7="",0,IF(AN$1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N$1+INT(SUMIFS(структура!$AA:$AA,структура!$W:$W,$I444))+1)+(INT(SUMIFS(структура!$AA:$AA,структура!$W:$W,$I444))+1-SUMIFS(структура!$AA:$AA,структура!$W:$W,$I444))*SUMIFS(структура!$Z:$Z,структура!$W:$W,$I444)*SUMIFS(443:443,$1:$1,AN$1+INT(SUMIFS(структура!$AA:$AA,структура!$W:$W,$I444))))</f>
        <v>0</v>
      </c>
      <c r="AO444" s="225">
        <f>IF(AO$7="",0,IF(AO$1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O$1+INT(SUMIFS(структура!$AA:$AA,структура!$W:$W,$I444))+1)+(INT(SUMIFS(структура!$AA:$AA,структура!$W:$W,$I444))+1-SUMIFS(структура!$AA:$AA,структура!$W:$W,$I444))*SUMIFS(структура!$Z:$Z,структура!$W:$W,$I444)*SUMIFS(443:443,$1:$1,AO$1+INT(SUMIFS(структура!$AA:$AA,структура!$W:$W,$I444))))</f>
        <v>0</v>
      </c>
      <c r="AP444" s="225">
        <f>IF(AP$7="",0,IF(AP$1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P$1+INT(SUMIFS(структура!$AA:$AA,структура!$W:$W,$I444))+1)+(INT(SUMIFS(структура!$AA:$AA,структура!$W:$W,$I444))+1-SUMIFS(структура!$AA:$AA,структура!$W:$W,$I444))*SUMIFS(структура!$Z:$Z,структура!$W:$W,$I444)*SUMIFS(443:443,$1:$1,AP$1+INT(SUMIFS(структура!$AA:$AA,структура!$W:$W,$I444))))</f>
        <v>0</v>
      </c>
      <c r="AQ444" s="225">
        <f>IF(AQ$7="",0,IF(AQ$1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Q$1+INT(SUMIFS(структура!$AA:$AA,структура!$W:$W,$I444))+1)+(INT(SUMIFS(структура!$AA:$AA,структура!$W:$W,$I444))+1-SUMIFS(структура!$AA:$AA,структура!$W:$W,$I444))*SUMIFS(структура!$Z:$Z,структура!$W:$W,$I444)*SUMIFS(443:443,$1:$1,AQ$1+INT(SUMIFS(структура!$AA:$AA,структура!$W:$W,$I444))))</f>
        <v>0</v>
      </c>
      <c r="AR444" s="225">
        <f>IF(AR$7="",0,IF(AR$1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R$1+INT(SUMIFS(структура!$AA:$AA,структура!$W:$W,$I444))+1)+(INT(SUMIFS(структура!$AA:$AA,структура!$W:$W,$I444))+1-SUMIFS(структура!$AA:$AA,структура!$W:$W,$I444))*SUMIFS(структура!$Z:$Z,структура!$W:$W,$I444)*SUMIFS(443:443,$1:$1,AR$1+INT(SUMIFS(структура!$AA:$AA,структура!$W:$W,$I444))))</f>
        <v>0</v>
      </c>
      <c r="AS444" s="225">
        <f>IF(AS$7="",0,IF(AS$1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S$1+INT(SUMIFS(структура!$AA:$AA,структура!$W:$W,$I444))+1)+(INT(SUMIFS(структура!$AA:$AA,структура!$W:$W,$I444))+1-SUMIFS(структура!$AA:$AA,структура!$W:$W,$I444))*SUMIFS(структура!$Z:$Z,структура!$W:$W,$I444)*SUMIFS(443:443,$1:$1,AS$1+INT(SUMIFS(структура!$AA:$AA,структура!$W:$W,$I444))))</f>
        <v>0</v>
      </c>
      <c r="AT444" s="225">
        <f>IF(AT$7="",0,IF(AT$1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T$1+INT(SUMIFS(структура!$AA:$AA,структура!$W:$W,$I444))+1)+(INT(SUMIFS(структура!$AA:$AA,структура!$W:$W,$I444))+1-SUMIFS(структура!$AA:$AA,структура!$W:$W,$I444))*SUMIFS(структура!$Z:$Z,структура!$W:$W,$I444)*SUMIFS(443:443,$1:$1,AT$1+INT(SUMIFS(структура!$AA:$AA,структура!$W:$W,$I444))))</f>
        <v>0</v>
      </c>
      <c r="AU444" s="225">
        <f>IF(AU$7="",0,IF(AU$1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U$1+INT(SUMIFS(структура!$AA:$AA,структура!$W:$W,$I444))+1)+(INT(SUMIFS(структура!$AA:$AA,структура!$W:$W,$I444))+1-SUMIFS(структура!$AA:$AA,структура!$W:$W,$I444))*SUMIFS(структура!$Z:$Z,структура!$W:$W,$I444)*SUMIFS(443:443,$1:$1,AU$1+INT(SUMIFS(структура!$AA:$AA,структура!$W:$W,$I444))))</f>
        <v>0</v>
      </c>
      <c r="AV444" s="94"/>
      <c r="AW444" s="89"/>
    </row>
    <row r="445" spans="1:49" s="95" customFormat="1" x14ac:dyDescent="0.25">
      <c r="A445" s="89"/>
      <c r="B445" s="89"/>
      <c r="C445" s="89"/>
      <c r="D445" s="89"/>
      <c r="E445" s="194" t="str">
        <f>E400</f>
        <v>Объект-4</v>
      </c>
      <c r="F445" s="89"/>
      <c r="G445" s="195" t="str">
        <f>G400</f>
        <v>Заказчик-4</v>
      </c>
      <c r="H445" s="89"/>
      <c r="I445" s="195" t="str">
        <f>I439</f>
        <v>Поставщик-9</v>
      </c>
      <c r="J445" s="89"/>
      <c r="K445" s="195" t="str">
        <f>K439</f>
        <v>Поставщик-9-Материал-4</v>
      </c>
      <c r="L445" s="89"/>
      <c r="M445" s="185" t="str">
        <f>KPI!$E$48</f>
        <v>отток ДС на расчет с поставщ-ми за материалы</v>
      </c>
      <c r="N445" s="259"/>
      <c r="O445" s="203"/>
      <c r="P445" s="190" t="str">
        <f>IF(M445="","",INDEX(KPI!$H:$H,SUMIFS(KPI!$C:$C,KPI!$E:$E,M445)))</f>
        <v>тыс.руб.</v>
      </c>
      <c r="Q445" s="203"/>
      <c r="R445" s="224">
        <f>SUMIFS($W445:$AV445,$W$2:$AV$2,R$2)</f>
        <v>0</v>
      </c>
      <c r="S445" s="203"/>
      <c r="T445" s="224">
        <f>SUMIFS($W445:$AV445,$W$2:$AV$2,T$2)</f>
        <v>0</v>
      </c>
      <c r="U445" s="203"/>
      <c r="V445" s="203"/>
      <c r="W445" s="116"/>
      <c r="X445" s="226">
        <f>IF(X$7="",0,IF(X$1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X$1+INT(-SUMIFS(структура!$AC:$AC,структура!$W:$W,$I445))+1)+(INT(-SUMIFS(структура!$AC:$AC,структура!$W:$W,$I445))+1+SUMIFS(структура!$AC:$AC,структура!$W:$W,$I445))*SUMIFS(структура!$AB:$AB,структура!$W:$W,$I445)*SUMIFS(443:443,$1:$1,X$1+INT(-SUMIFS(структура!$AC:$AC,структура!$W:$W,$I445))))</f>
        <v>0</v>
      </c>
      <c r="Y445" s="226">
        <f>IF(Y$7="",0,IF(Y$1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Y$1+INT(-SUMIFS(структура!$AC:$AC,структура!$W:$W,$I445))+1)+(INT(-SUMIFS(структура!$AC:$AC,структура!$W:$W,$I445))+1+SUMIFS(структура!$AC:$AC,структура!$W:$W,$I445))*SUMIFS(структура!$AB:$AB,структура!$W:$W,$I445)*SUMIFS(443:443,$1:$1,Y$1+INT(-SUMIFS(структура!$AC:$AC,структура!$W:$W,$I445))))</f>
        <v>0</v>
      </c>
      <c r="Z445" s="226">
        <f>IF(Z$7="",0,IF(Z$1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Z$1+INT(-SUMIFS(структура!$AC:$AC,структура!$W:$W,$I445))+1)+(INT(-SUMIFS(структура!$AC:$AC,структура!$W:$W,$I445))+1+SUMIFS(структура!$AC:$AC,структура!$W:$W,$I445))*SUMIFS(структура!$AB:$AB,структура!$W:$W,$I445)*SUMIFS(443:443,$1:$1,Z$1+INT(-SUMIFS(структура!$AC:$AC,структура!$W:$W,$I445))))</f>
        <v>0</v>
      </c>
      <c r="AA445" s="226">
        <f>IF(AA$7="",0,IF(AA$1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A$1+INT(-SUMIFS(структура!$AC:$AC,структура!$W:$W,$I445))+1)+(INT(-SUMIFS(структура!$AC:$AC,структура!$W:$W,$I445))+1+SUMIFS(структура!$AC:$AC,структура!$W:$W,$I445))*SUMIFS(структура!$AB:$AB,структура!$W:$W,$I445)*SUMIFS(443:443,$1:$1,AA$1+INT(-SUMIFS(структура!$AC:$AC,структура!$W:$W,$I445))))</f>
        <v>0</v>
      </c>
      <c r="AB445" s="226">
        <f>IF(AB$7="",0,IF(AB$1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B$1+INT(-SUMIFS(структура!$AC:$AC,структура!$W:$W,$I445))+1)+(INT(-SUMIFS(структура!$AC:$AC,структура!$W:$W,$I445))+1+SUMIFS(структура!$AC:$AC,структура!$W:$W,$I445))*SUMIFS(структура!$AB:$AB,структура!$W:$W,$I445)*SUMIFS(443:443,$1:$1,AB$1+INT(-SUMIFS(структура!$AC:$AC,структура!$W:$W,$I445))))</f>
        <v>0</v>
      </c>
      <c r="AC445" s="226">
        <f>IF(AC$7="",0,IF(AC$1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C$1+INT(-SUMIFS(структура!$AC:$AC,структура!$W:$W,$I445))+1)+(INT(-SUMIFS(структура!$AC:$AC,структура!$W:$W,$I445))+1+SUMIFS(структура!$AC:$AC,структура!$W:$W,$I445))*SUMIFS(структура!$AB:$AB,структура!$W:$W,$I445)*SUMIFS(443:443,$1:$1,AC$1+INT(-SUMIFS(структура!$AC:$AC,структура!$W:$W,$I445))))</f>
        <v>0</v>
      </c>
      <c r="AD445" s="226">
        <f>IF(AD$7="",0,IF(AD$1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D$1+INT(-SUMIFS(структура!$AC:$AC,структура!$W:$W,$I445))+1)+(INT(-SUMIFS(структура!$AC:$AC,структура!$W:$W,$I445))+1+SUMIFS(структура!$AC:$AC,структура!$W:$W,$I445))*SUMIFS(структура!$AB:$AB,структура!$W:$W,$I445)*SUMIFS(443:443,$1:$1,AD$1+INT(-SUMIFS(структура!$AC:$AC,структура!$W:$W,$I445))))</f>
        <v>0</v>
      </c>
      <c r="AE445" s="226">
        <f>IF(AE$7="",0,IF(AE$1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E$1+INT(-SUMIFS(структура!$AC:$AC,структура!$W:$W,$I445))+1)+(INT(-SUMIFS(структура!$AC:$AC,структура!$W:$W,$I445))+1+SUMIFS(структура!$AC:$AC,структура!$W:$W,$I445))*SUMIFS(структура!$AB:$AB,структура!$W:$W,$I445)*SUMIFS(443:443,$1:$1,AE$1+INT(-SUMIFS(структура!$AC:$AC,структура!$W:$W,$I445))))</f>
        <v>0</v>
      </c>
      <c r="AF445" s="226">
        <f>IF(AF$7="",0,IF(AF$1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F$1+INT(-SUMIFS(структура!$AC:$AC,структура!$W:$W,$I445))+1)+(INT(-SUMIFS(структура!$AC:$AC,структура!$W:$W,$I445))+1+SUMIFS(структура!$AC:$AC,структура!$W:$W,$I445))*SUMIFS(структура!$AB:$AB,структура!$W:$W,$I445)*SUMIFS(443:443,$1:$1,AF$1+INT(-SUMIFS(структура!$AC:$AC,структура!$W:$W,$I445))))</f>
        <v>0</v>
      </c>
      <c r="AG445" s="226">
        <f>IF(AG$7="",0,IF(AG$1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G$1+INT(-SUMIFS(структура!$AC:$AC,структура!$W:$W,$I445))+1)+(INT(-SUMIFS(структура!$AC:$AC,структура!$W:$W,$I445))+1+SUMIFS(структура!$AC:$AC,структура!$W:$W,$I445))*SUMIFS(структура!$AB:$AB,структура!$W:$W,$I445)*SUMIFS(443:443,$1:$1,AG$1+INT(-SUMIFS(структура!$AC:$AC,структура!$W:$W,$I445))))</f>
        <v>0</v>
      </c>
      <c r="AH445" s="226">
        <f>IF(AH$7="",0,IF(AH$1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H$1+INT(-SUMIFS(структура!$AC:$AC,структура!$W:$W,$I445))+1)+(INT(-SUMIFS(структура!$AC:$AC,структура!$W:$W,$I445))+1+SUMIFS(структура!$AC:$AC,структура!$W:$W,$I445))*SUMIFS(структура!$AB:$AB,структура!$W:$W,$I445)*SUMIFS(443:443,$1:$1,AH$1+INT(-SUMIFS(структура!$AC:$AC,структура!$W:$W,$I445))))</f>
        <v>0</v>
      </c>
      <c r="AI445" s="226">
        <f>IF(AI$7="",0,IF(AI$1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I$1+INT(-SUMIFS(структура!$AC:$AC,структура!$W:$W,$I445))+1)+(INT(-SUMIFS(структура!$AC:$AC,структура!$W:$W,$I445))+1+SUMIFS(структура!$AC:$AC,структура!$W:$W,$I445))*SUMIFS(структура!$AB:$AB,структура!$W:$W,$I445)*SUMIFS(443:443,$1:$1,AI$1+INT(-SUMIFS(структура!$AC:$AC,структура!$W:$W,$I445))))</f>
        <v>0</v>
      </c>
      <c r="AJ445" s="226">
        <f>IF(AJ$7="",0,IF(AJ$1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J$1+INT(-SUMIFS(структура!$AC:$AC,структура!$W:$W,$I445))+1)+(INT(-SUMIFS(структура!$AC:$AC,структура!$W:$W,$I445))+1+SUMIFS(структура!$AC:$AC,структура!$W:$W,$I445))*SUMIFS(структура!$AB:$AB,структура!$W:$W,$I445)*SUMIFS(443:443,$1:$1,AJ$1+INT(-SUMIFS(структура!$AC:$AC,структура!$W:$W,$I445))))</f>
        <v>0</v>
      </c>
      <c r="AK445" s="226">
        <f>IF(AK$7="",0,IF(AK$1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K$1+INT(-SUMIFS(структура!$AC:$AC,структура!$W:$W,$I445))+1)+(INT(-SUMIFS(структура!$AC:$AC,структура!$W:$W,$I445))+1+SUMIFS(структура!$AC:$AC,структура!$W:$W,$I445))*SUMIFS(структура!$AB:$AB,структура!$W:$W,$I445)*SUMIFS(443:443,$1:$1,AK$1+INT(-SUMIFS(структура!$AC:$AC,структура!$W:$W,$I445))))</f>
        <v>0</v>
      </c>
      <c r="AL445" s="226">
        <f>IF(AL$7="",0,IF(AL$1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L$1+INT(-SUMIFS(структура!$AC:$AC,структура!$W:$W,$I445))+1)+(INT(-SUMIFS(структура!$AC:$AC,структура!$W:$W,$I445))+1+SUMIFS(структура!$AC:$AC,структура!$W:$W,$I445))*SUMIFS(структура!$AB:$AB,структура!$W:$W,$I445)*SUMIFS(443:443,$1:$1,AL$1+INT(-SUMIFS(структура!$AC:$AC,структура!$W:$W,$I445))))</f>
        <v>0</v>
      </c>
      <c r="AM445" s="226">
        <f>IF(AM$7="",0,IF(AM$1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M$1+INT(-SUMIFS(структура!$AC:$AC,структура!$W:$W,$I445))+1)+(INT(-SUMIFS(структура!$AC:$AC,структура!$W:$W,$I445))+1+SUMIFS(структура!$AC:$AC,структура!$W:$W,$I445))*SUMIFS(структура!$AB:$AB,структура!$W:$W,$I445)*SUMIFS(443:443,$1:$1,AM$1+INT(-SUMIFS(структура!$AC:$AC,структура!$W:$W,$I445))))</f>
        <v>0</v>
      </c>
      <c r="AN445" s="226">
        <f>IF(AN$7="",0,IF(AN$1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N$1+INT(-SUMIFS(структура!$AC:$AC,структура!$W:$W,$I445))+1)+(INT(-SUMIFS(структура!$AC:$AC,структура!$W:$W,$I445))+1+SUMIFS(структура!$AC:$AC,структура!$W:$W,$I445))*SUMIFS(структура!$AB:$AB,структура!$W:$W,$I445)*SUMIFS(443:443,$1:$1,AN$1+INT(-SUMIFS(структура!$AC:$AC,структура!$W:$W,$I445))))</f>
        <v>0</v>
      </c>
      <c r="AO445" s="226">
        <f>IF(AO$7="",0,IF(AO$1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O$1+INT(-SUMIFS(структура!$AC:$AC,структура!$W:$W,$I445))+1)+(INT(-SUMIFS(структура!$AC:$AC,структура!$W:$W,$I445))+1+SUMIFS(структура!$AC:$AC,структура!$W:$W,$I445))*SUMIFS(структура!$AB:$AB,структура!$W:$W,$I445)*SUMIFS(443:443,$1:$1,AO$1+INT(-SUMIFS(структура!$AC:$AC,структура!$W:$W,$I445))))</f>
        <v>0</v>
      </c>
      <c r="AP445" s="226">
        <f>IF(AP$7="",0,IF(AP$1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P$1+INT(-SUMIFS(структура!$AC:$AC,структура!$W:$W,$I445))+1)+(INT(-SUMIFS(структура!$AC:$AC,структура!$W:$W,$I445))+1+SUMIFS(структура!$AC:$AC,структура!$W:$W,$I445))*SUMIFS(структура!$AB:$AB,структура!$W:$W,$I445)*SUMIFS(443:443,$1:$1,AP$1+INT(-SUMIFS(структура!$AC:$AC,структура!$W:$W,$I445))))</f>
        <v>0</v>
      </c>
      <c r="AQ445" s="226">
        <f>IF(AQ$7="",0,IF(AQ$1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Q$1+INT(-SUMIFS(структура!$AC:$AC,структура!$W:$W,$I445))+1)+(INT(-SUMIFS(структура!$AC:$AC,структура!$W:$W,$I445))+1+SUMIFS(структура!$AC:$AC,структура!$W:$W,$I445))*SUMIFS(структура!$AB:$AB,структура!$W:$W,$I445)*SUMIFS(443:443,$1:$1,AQ$1+INT(-SUMIFS(структура!$AC:$AC,структура!$W:$W,$I445))))</f>
        <v>0</v>
      </c>
      <c r="AR445" s="226">
        <f>IF(AR$7="",0,IF(AR$1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R$1+INT(-SUMIFS(структура!$AC:$AC,структура!$W:$W,$I445))+1)+(INT(-SUMIFS(структура!$AC:$AC,структура!$W:$W,$I445))+1+SUMIFS(структура!$AC:$AC,структура!$W:$W,$I445))*SUMIFS(структура!$AB:$AB,структура!$W:$W,$I445)*SUMIFS(443:443,$1:$1,AR$1+INT(-SUMIFS(структура!$AC:$AC,структура!$W:$W,$I445))))</f>
        <v>0</v>
      </c>
      <c r="AS445" s="226">
        <f>IF(AS$7="",0,IF(AS$1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S$1+INT(-SUMIFS(структура!$AC:$AC,структура!$W:$W,$I445))+1)+(INT(-SUMIFS(структура!$AC:$AC,структура!$W:$W,$I445))+1+SUMIFS(структура!$AC:$AC,структура!$W:$W,$I445))*SUMIFS(структура!$AB:$AB,структура!$W:$W,$I445)*SUMIFS(443:443,$1:$1,AS$1+INT(-SUMIFS(структура!$AC:$AC,структура!$W:$W,$I445))))</f>
        <v>0</v>
      </c>
      <c r="AT445" s="226">
        <f>IF(AT$7="",0,IF(AT$1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T$1+INT(-SUMIFS(структура!$AC:$AC,структура!$W:$W,$I445))+1)+(INT(-SUMIFS(структура!$AC:$AC,структура!$W:$W,$I445))+1+SUMIFS(структура!$AC:$AC,структура!$W:$W,$I445))*SUMIFS(структура!$AB:$AB,структура!$W:$W,$I445)*SUMIFS(443:443,$1:$1,AT$1+INT(-SUMIFS(структура!$AC:$AC,структура!$W:$W,$I445))))</f>
        <v>0</v>
      </c>
      <c r="AU445" s="226">
        <f>IF(AU$7="",0,IF(AU$1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U$1+INT(-SUMIFS(структура!$AC:$AC,структура!$W:$W,$I445))+1)+(INT(-SUMIFS(структура!$AC:$AC,структура!$W:$W,$I445))+1+SUMIFS(структура!$AC:$AC,структура!$W:$W,$I445))*SUMIFS(структура!$AB:$AB,структура!$W:$W,$I445)*SUMIFS(443:443,$1:$1,AU$1+INT(-SUMIFS(структура!$AC:$AC,структура!$W:$W,$I445))))</f>
        <v>0</v>
      </c>
      <c r="AV445" s="94"/>
      <c r="AW445" s="89"/>
    </row>
    <row r="446" spans="1:49" ht="3.9" customHeight="1" x14ac:dyDescent="0.25">
      <c r="A446" s="3"/>
      <c r="B446" s="3"/>
      <c r="C446" s="3"/>
      <c r="D446" s="3"/>
      <c r="E446" s="179" t="str">
        <f>E400</f>
        <v>Объект-4</v>
      </c>
      <c r="F446" s="3"/>
      <c r="G446" s="178" t="str">
        <f>G400</f>
        <v>Заказчик-4</v>
      </c>
      <c r="H446" s="3"/>
      <c r="I446" s="169" t="str">
        <f>I439</f>
        <v>Поставщик-9</v>
      </c>
      <c r="J446" s="3"/>
      <c r="K446" s="178" t="str">
        <f>K439</f>
        <v>Поставщик-9-Материал-4</v>
      </c>
      <c r="L446" s="3"/>
      <c r="M446" s="8"/>
      <c r="N446" s="258"/>
      <c r="O446" s="3"/>
      <c r="P446" s="191"/>
      <c r="Q446" s="3"/>
      <c r="R446" s="8"/>
      <c r="S446" s="3"/>
      <c r="T446" s="8"/>
      <c r="U446" s="3"/>
      <c r="V446" s="3"/>
      <c r="W446" s="49"/>
      <c r="X446" s="192"/>
      <c r="Y446" s="192"/>
      <c r="Z446" s="192"/>
      <c r="AA446" s="192"/>
      <c r="AB446" s="192"/>
      <c r="AC446" s="192"/>
      <c r="AD446" s="192"/>
      <c r="AE446" s="192"/>
      <c r="AF446" s="192"/>
      <c r="AG446" s="192"/>
      <c r="AH446" s="192"/>
      <c r="AI446" s="192"/>
      <c r="AJ446" s="192"/>
      <c r="AK446" s="192"/>
      <c r="AL446" s="192"/>
      <c r="AM446" s="192"/>
      <c r="AN446" s="192"/>
      <c r="AO446" s="192"/>
      <c r="AP446" s="192"/>
      <c r="AQ446" s="192"/>
      <c r="AR446" s="192"/>
      <c r="AS446" s="192"/>
      <c r="AT446" s="192"/>
      <c r="AU446" s="192"/>
      <c r="AV446" s="41"/>
      <c r="AW446" s="3"/>
    </row>
    <row r="447" spans="1:49" s="95" customFormat="1" x14ac:dyDescent="0.25">
      <c r="A447" s="89"/>
      <c r="B447" s="89"/>
      <c r="C447" s="89"/>
      <c r="D447" s="89"/>
      <c r="E447" s="179" t="str">
        <f>E400</f>
        <v>Объект-4</v>
      </c>
      <c r="F447" s="89"/>
      <c r="G447" s="178" t="str">
        <f>G400</f>
        <v>Заказчик-4</v>
      </c>
      <c r="H447" s="89"/>
      <c r="I447" s="173" t="s">
        <v>372</v>
      </c>
      <c r="J447" s="20" t="s">
        <v>5</v>
      </c>
      <c r="K447" s="173" t="s">
        <v>383</v>
      </c>
      <c r="L447" s="20" t="s">
        <v>5</v>
      </c>
      <c r="M447" s="183" t="str">
        <f>KPI!$E$202</f>
        <v>объем работ изготовления</v>
      </c>
      <c r="N447" s="258"/>
      <c r="O447" s="119" t="s">
        <v>1</v>
      </c>
      <c r="P447" s="182" t="s">
        <v>10</v>
      </c>
      <c r="Q447" s="89"/>
      <c r="R447" s="186">
        <f>SUMIFS($W447:$AV447,$W$2:$AV$2,R$2)</f>
        <v>0</v>
      </c>
      <c r="S447" s="89"/>
      <c r="T447" s="186">
        <f>SUMIFS($W447:$AV447,$W$2:$AV$2,T$2)</f>
        <v>0</v>
      </c>
      <c r="U447" s="89"/>
      <c r="V447" s="89"/>
      <c r="W447" s="119" t="s">
        <v>1</v>
      </c>
      <c r="X447" s="182"/>
      <c r="Y447" s="182"/>
      <c r="Z447" s="182"/>
      <c r="AA447" s="182"/>
      <c r="AB447" s="182"/>
      <c r="AC447" s="182"/>
      <c r="AD447" s="182"/>
      <c r="AE447" s="182"/>
      <c r="AF447" s="182"/>
      <c r="AG447" s="182"/>
      <c r="AH447" s="182"/>
      <c r="AI447" s="182"/>
      <c r="AJ447" s="182"/>
      <c r="AK447" s="182"/>
      <c r="AL447" s="182"/>
      <c r="AM447" s="182"/>
      <c r="AN447" s="182"/>
      <c r="AO447" s="182"/>
      <c r="AP447" s="182"/>
      <c r="AQ447" s="182"/>
      <c r="AR447" s="182"/>
      <c r="AS447" s="182"/>
      <c r="AT447" s="182"/>
      <c r="AU447" s="182"/>
      <c r="AV447" s="94"/>
      <c r="AW447" s="89"/>
    </row>
    <row r="448" spans="1:49" s="95" customFormat="1" x14ac:dyDescent="0.25">
      <c r="A448" s="89"/>
      <c r="B448" s="89"/>
      <c r="C448" s="89"/>
      <c r="D448" s="89"/>
      <c r="E448" s="179" t="str">
        <f>E400</f>
        <v>Объект-4</v>
      </c>
      <c r="F448" s="89"/>
      <c r="G448" s="178" t="str">
        <f>G400</f>
        <v>Заказчик-4</v>
      </c>
      <c r="H448" s="89"/>
      <c r="I448" s="181" t="str">
        <f>I447</f>
        <v>Подрядчик-2</v>
      </c>
      <c r="J448" s="4"/>
      <c r="K448" s="181" t="str">
        <f>K447</f>
        <v>Подрядчик-2-Изготовл-3</v>
      </c>
      <c r="L448" s="4"/>
      <c r="M448" s="184" t="str">
        <f>KPI!$E$203</f>
        <v>стоимость работ по изготовлению за ед.изм.</v>
      </c>
      <c r="N448" s="258"/>
      <c r="O448" s="89"/>
      <c r="P448" s="189" t="str">
        <f>IF(M448="","",INDEX(KPI!$H:$H,SUMIFS(KPI!$C:$C,KPI!$E:$E,M448)))</f>
        <v>руб.</v>
      </c>
      <c r="Q448" s="89"/>
      <c r="R448" s="187">
        <f>IF(R447=0,0,R449*1000/R447)</f>
        <v>0</v>
      </c>
      <c r="S448" s="89"/>
      <c r="T448" s="187">
        <f>IF(T447=0,0,T449*1000/T447)</f>
        <v>0</v>
      </c>
      <c r="U448" s="89"/>
      <c r="V448" s="89"/>
      <c r="W448" s="119" t="s">
        <v>1</v>
      </c>
      <c r="X448" s="182"/>
      <c r="Y448" s="182"/>
      <c r="Z448" s="182"/>
      <c r="AA448" s="182"/>
      <c r="AB448" s="182"/>
      <c r="AC448" s="182"/>
      <c r="AD448" s="182"/>
      <c r="AE448" s="182"/>
      <c r="AF448" s="182"/>
      <c r="AG448" s="182"/>
      <c r="AH448" s="182"/>
      <c r="AI448" s="182"/>
      <c r="AJ448" s="182"/>
      <c r="AK448" s="182"/>
      <c r="AL448" s="182"/>
      <c r="AM448" s="182"/>
      <c r="AN448" s="182"/>
      <c r="AO448" s="182"/>
      <c r="AP448" s="182"/>
      <c r="AQ448" s="182"/>
      <c r="AR448" s="182"/>
      <c r="AS448" s="182"/>
      <c r="AT448" s="182"/>
      <c r="AU448" s="182"/>
      <c r="AV448" s="94"/>
      <c r="AW448" s="89"/>
    </row>
    <row r="449" spans="1:49" s="5" customFormat="1" x14ac:dyDescent="0.25">
      <c r="A449" s="4"/>
      <c r="B449" s="4"/>
      <c r="C449" s="4"/>
      <c r="D449" s="4"/>
      <c r="E449" s="197" t="str">
        <f>E400</f>
        <v>Объект-4</v>
      </c>
      <c r="F449" s="4"/>
      <c r="G449" s="198" t="str">
        <f>G400</f>
        <v>Заказчик-4</v>
      </c>
      <c r="H449" s="4"/>
      <c r="I449" s="198" t="str">
        <f>I447</f>
        <v>Подрядчик-2</v>
      </c>
      <c r="J449" s="4"/>
      <c r="K449" s="198" t="str">
        <f>K447</f>
        <v>Подрядчик-2-Изготовл-3</v>
      </c>
      <c r="L449" s="4"/>
      <c r="M449" s="205" t="str">
        <f>KPI!$E$150</f>
        <v>изготовление</v>
      </c>
      <c r="N449" s="258" t="str">
        <f>структура!$AL$29</f>
        <v>с/с</v>
      </c>
      <c r="O449" s="4"/>
      <c r="P449" s="211" t="str">
        <f>IF(M449="","",INDEX(KPI!$H:$H,SUMIFS(KPI!$C:$C,KPI!$E:$E,M449)))</f>
        <v>тыс.руб.</v>
      </c>
      <c r="Q449" s="4"/>
      <c r="R449" s="188">
        <f>SUMIFS($W449:$AV449,$W$2:$AV$2,R$2)</f>
        <v>0</v>
      </c>
      <c r="S449" s="4"/>
      <c r="T449" s="188">
        <f>SUMIFS($W449:$AV449,$W$2:$AV$2,T$2)</f>
        <v>0</v>
      </c>
      <c r="U449" s="4"/>
      <c r="V449" s="4"/>
      <c r="W449" s="49"/>
      <c r="X449" s="207">
        <f>X447*X448/1000</f>
        <v>0</v>
      </c>
      <c r="Y449" s="207">
        <f>Y447*Y448/1000</f>
        <v>0</v>
      </c>
      <c r="Z449" s="207">
        <f t="shared" ref="Z449:AU449" si="538">Z447*Z448/1000</f>
        <v>0</v>
      </c>
      <c r="AA449" s="207">
        <f t="shared" si="538"/>
        <v>0</v>
      </c>
      <c r="AB449" s="207">
        <f t="shared" si="538"/>
        <v>0</v>
      </c>
      <c r="AC449" s="207">
        <f t="shared" si="538"/>
        <v>0</v>
      </c>
      <c r="AD449" s="207">
        <f t="shared" si="538"/>
        <v>0</v>
      </c>
      <c r="AE449" s="207">
        <f t="shared" si="538"/>
        <v>0</v>
      </c>
      <c r="AF449" s="207">
        <f t="shared" si="538"/>
        <v>0</v>
      </c>
      <c r="AG449" s="207">
        <f t="shared" si="538"/>
        <v>0</v>
      </c>
      <c r="AH449" s="207">
        <f t="shared" si="538"/>
        <v>0</v>
      </c>
      <c r="AI449" s="207">
        <f t="shared" si="538"/>
        <v>0</v>
      </c>
      <c r="AJ449" s="207">
        <f t="shared" si="538"/>
        <v>0</v>
      </c>
      <c r="AK449" s="207">
        <f t="shared" si="538"/>
        <v>0</v>
      </c>
      <c r="AL449" s="207">
        <f t="shared" si="538"/>
        <v>0</v>
      </c>
      <c r="AM449" s="207">
        <f t="shared" si="538"/>
        <v>0</v>
      </c>
      <c r="AN449" s="207">
        <f t="shared" si="538"/>
        <v>0</v>
      </c>
      <c r="AO449" s="207">
        <f t="shared" si="538"/>
        <v>0</v>
      </c>
      <c r="AP449" s="207">
        <f t="shared" si="538"/>
        <v>0</v>
      </c>
      <c r="AQ449" s="207">
        <f t="shared" si="538"/>
        <v>0</v>
      </c>
      <c r="AR449" s="207">
        <f t="shared" si="538"/>
        <v>0</v>
      </c>
      <c r="AS449" s="207">
        <f t="shared" si="538"/>
        <v>0</v>
      </c>
      <c r="AT449" s="207">
        <f t="shared" si="538"/>
        <v>0</v>
      </c>
      <c r="AU449" s="207">
        <f t="shared" si="538"/>
        <v>0</v>
      </c>
      <c r="AV449" s="43"/>
      <c r="AW449" s="4"/>
    </row>
    <row r="450" spans="1:49" s="95" customFormat="1" x14ac:dyDescent="0.25">
      <c r="A450" s="89"/>
      <c r="B450" s="89"/>
      <c r="C450" s="89"/>
      <c r="D450" s="89"/>
      <c r="E450" s="179" t="str">
        <f>E400</f>
        <v>Объект-4</v>
      </c>
      <c r="F450" s="89"/>
      <c r="G450" s="178" t="str">
        <f>G400</f>
        <v>Заказчик-4</v>
      </c>
      <c r="H450" s="89"/>
      <c r="I450" s="181" t="str">
        <f>I447</f>
        <v>Подрядчик-2</v>
      </c>
      <c r="J450" s="4"/>
      <c r="K450" s="181" t="str">
        <f>K447</f>
        <v>Подрядчик-2-Изготовл-3</v>
      </c>
      <c r="L450" s="4"/>
      <c r="M450" s="202" t="str">
        <f>KPI!$E$33</f>
        <v>оборачив-ть изготовления в себестоимости</v>
      </c>
      <c r="N450" s="259"/>
      <c r="O450" s="22" t="s">
        <v>1</v>
      </c>
      <c r="P450" s="79"/>
      <c r="Q450" s="203"/>
      <c r="R450" s="204" t="str">
        <f>IF(M450="","",INDEX(KPI!$H:$H,SUMIFS(KPI!$C:$C,KPI!$E:$E,M450)))</f>
        <v>мес</v>
      </c>
      <c r="S450" s="203"/>
      <c r="T450" s="204"/>
      <c r="U450" s="203"/>
      <c r="V450" s="203"/>
      <c r="W450" s="116"/>
      <c r="X450" s="201"/>
      <c r="Y450" s="201"/>
      <c r="Z450" s="201"/>
      <c r="AA450" s="201"/>
      <c r="AB450" s="201"/>
      <c r="AC450" s="201"/>
      <c r="AD450" s="201"/>
      <c r="AE450" s="201"/>
      <c r="AF450" s="201"/>
      <c r="AG450" s="201"/>
      <c r="AH450" s="201"/>
      <c r="AI450" s="201"/>
      <c r="AJ450" s="201"/>
      <c r="AK450" s="201"/>
      <c r="AL450" s="201"/>
      <c r="AM450" s="201"/>
      <c r="AN450" s="201"/>
      <c r="AO450" s="201"/>
      <c r="AP450" s="201"/>
      <c r="AQ450" s="201"/>
      <c r="AR450" s="201"/>
      <c r="AS450" s="201"/>
      <c r="AT450" s="201"/>
      <c r="AU450" s="201"/>
      <c r="AV450" s="94"/>
      <c r="AW450" s="89"/>
    </row>
    <row r="451" spans="1:49" s="5" customFormat="1" x14ac:dyDescent="0.25">
      <c r="A451" s="4"/>
      <c r="B451" s="4"/>
      <c r="C451" s="4"/>
      <c r="D451" s="4"/>
      <c r="E451" s="197" t="str">
        <f>E400</f>
        <v>Объект-4</v>
      </c>
      <c r="F451" s="4"/>
      <c r="G451" s="198" t="str">
        <f>G400</f>
        <v>Заказчик-4</v>
      </c>
      <c r="H451" s="4"/>
      <c r="I451" s="198" t="str">
        <f>I447</f>
        <v>Подрядчик-2</v>
      </c>
      <c r="J451" s="4"/>
      <c r="K451" s="198" t="str">
        <f>K447</f>
        <v>Подрядчик-2-Изготовл-3</v>
      </c>
      <c r="L451" s="4"/>
      <c r="M451" s="208" t="str">
        <f>KPI!$E$34</f>
        <v>расходы изготовления</v>
      </c>
      <c r="N451" s="259" t="str">
        <f>структура!$AL$15</f>
        <v>НДС(-)</v>
      </c>
      <c r="O451" s="209"/>
      <c r="P451" s="210" t="str">
        <f>IF(M451="","",INDEX(KPI!$H:$H,SUMIFS(KPI!$C:$C,KPI!$E:$E,M451)))</f>
        <v>тыс.руб.</v>
      </c>
      <c r="Q451" s="209"/>
      <c r="R451" s="123">
        <f>SUMIFS($W451:$AV451,$W$2:$AV$2,R$2)</f>
        <v>0</v>
      </c>
      <c r="S451" s="209"/>
      <c r="T451" s="123">
        <f>SUMIFS($W451:$AV451,$W$2:$AV$2,T$2)</f>
        <v>0</v>
      </c>
      <c r="U451" s="209"/>
      <c r="V451" s="209"/>
      <c r="W451" s="49"/>
      <c r="X451" s="207">
        <f t="shared" ref="X451:AU451" si="539">IF(X$7="",0,IF(X$1=1,SUMIFS(449:449,$1:$1,"&gt;="&amp;1,$1:$1,"&lt;="&amp;INT($P450))+($P450-INT($P450))*SUMIFS(449:449,$1:$1,INT($P450)+1),0)+($P450-INT($P450))*SUMIFS(449:449,$1:$1,X$1+INT($P450)+1)+(INT($P450)+1-$P450)*SUMIFS(449:449,$1:$1,X$1+INT($P450)))</f>
        <v>0</v>
      </c>
      <c r="Y451" s="207">
        <f t="shared" si="539"/>
        <v>0</v>
      </c>
      <c r="Z451" s="207">
        <f t="shared" si="539"/>
        <v>0</v>
      </c>
      <c r="AA451" s="207">
        <f t="shared" si="539"/>
        <v>0</v>
      </c>
      <c r="AB451" s="207">
        <f t="shared" si="539"/>
        <v>0</v>
      </c>
      <c r="AC451" s="207">
        <f t="shared" si="539"/>
        <v>0</v>
      </c>
      <c r="AD451" s="207">
        <f t="shared" si="539"/>
        <v>0</v>
      </c>
      <c r="AE451" s="207">
        <f t="shared" si="539"/>
        <v>0</v>
      </c>
      <c r="AF451" s="207">
        <f t="shared" si="539"/>
        <v>0</v>
      </c>
      <c r="AG451" s="207">
        <f t="shared" si="539"/>
        <v>0</v>
      </c>
      <c r="AH451" s="207">
        <f t="shared" si="539"/>
        <v>0</v>
      </c>
      <c r="AI451" s="207">
        <f t="shared" si="539"/>
        <v>0</v>
      </c>
      <c r="AJ451" s="207">
        <f t="shared" si="539"/>
        <v>0</v>
      </c>
      <c r="AK451" s="207">
        <f t="shared" si="539"/>
        <v>0</v>
      </c>
      <c r="AL451" s="207">
        <f t="shared" si="539"/>
        <v>0</v>
      </c>
      <c r="AM451" s="207">
        <f t="shared" si="539"/>
        <v>0</v>
      </c>
      <c r="AN451" s="207">
        <f t="shared" si="539"/>
        <v>0</v>
      </c>
      <c r="AO451" s="207">
        <f t="shared" si="539"/>
        <v>0</v>
      </c>
      <c r="AP451" s="207">
        <f t="shared" si="539"/>
        <v>0</v>
      </c>
      <c r="AQ451" s="207">
        <f t="shared" si="539"/>
        <v>0</v>
      </c>
      <c r="AR451" s="207">
        <f t="shared" si="539"/>
        <v>0</v>
      </c>
      <c r="AS451" s="207">
        <f t="shared" si="539"/>
        <v>0</v>
      </c>
      <c r="AT451" s="207">
        <f t="shared" si="539"/>
        <v>0</v>
      </c>
      <c r="AU451" s="207">
        <f t="shared" si="539"/>
        <v>0</v>
      </c>
      <c r="AV451" s="43"/>
      <c r="AW451" s="4"/>
    </row>
    <row r="452" spans="1:49" s="95" customFormat="1" x14ac:dyDescent="0.25">
      <c r="A452" s="89"/>
      <c r="B452" s="89"/>
      <c r="C452" s="89"/>
      <c r="D452" s="89"/>
      <c r="E452" s="194" t="str">
        <f>E400</f>
        <v>Объект-4</v>
      </c>
      <c r="F452" s="89"/>
      <c r="G452" s="195" t="str">
        <f>G400</f>
        <v>Заказчик-4</v>
      </c>
      <c r="H452" s="89"/>
      <c r="I452" s="195" t="str">
        <f>I447</f>
        <v>Подрядчик-2</v>
      </c>
      <c r="J452" s="89"/>
      <c r="K452" s="195" t="str">
        <f>K447</f>
        <v>Подрядчик-2-Изготовл-3</v>
      </c>
      <c r="L452" s="89"/>
      <c r="M452" s="221" t="str">
        <f>KPI!$E$52</f>
        <v>отток ДС на авансы подрядчикам по изготовл-ю</v>
      </c>
      <c r="N452" s="259"/>
      <c r="O452" s="203"/>
      <c r="P452" s="222" t="str">
        <f>IF(M452="","",INDEX(KPI!$H:$H,SUMIFS(KPI!$C:$C,KPI!$E:$E,M452)))</f>
        <v>тыс.руб.</v>
      </c>
      <c r="Q452" s="203"/>
      <c r="R452" s="223">
        <f>SUMIFS($W452:$AV452,$W$2:$AV$2,R$2)</f>
        <v>0</v>
      </c>
      <c r="S452" s="203"/>
      <c r="T452" s="223">
        <f>SUMIFS($W452:$AV452,$W$2:$AV$2,T$2)</f>
        <v>0</v>
      </c>
      <c r="U452" s="203"/>
      <c r="V452" s="203"/>
      <c r="W452" s="116"/>
      <c r="X452" s="225">
        <f>IF(X$7="",0,IF(X$1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X$1+INT(SUMIFS(структура!$AA:$AA,структура!$W:$W,$I452))+1)+(INT(SUMIFS(структура!$AA:$AA,структура!$W:$W,$I452))+1-SUMIFS(структура!$AA:$AA,структура!$W:$W,$I452))*SUMIFS(структура!$Z:$Z,структура!$W:$W,$I452)*SUMIFS(451:451,$1:$1,X$1+INT(SUMIFS(структура!$AA:$AA,структура!$W:$W,$I452))))</f>
        <v>0</v>
      </c>
      <c r="Y452" s="225">
        <f>IF(Y$7="",0,IF(Y$1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Y$1+INT(SUMIFS(структура!$AA:$AA,структура!$W:$W,$I452))+1)+(INT(SUMIFS(структура!$AA:$AA,структура!$W:$W,$I452))+1-SUMIFS(структура!$AA:$AA,структура!$W:$W,$I452))*SUMIFS(структура!$Z:$Z,структура!$W:$W,$I452)*SUMIFS(451:451,$1:$1,Y$1+INT(SUMIFS(структура!$AA:$AA,структура!$W:$W,$I452))))</f>
        <v>0</v>
      </c>
      <c r="Z452" s="225">
        <f>IF(Z$7="",0,IF(Z$1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Z$1+INT(SUMIFS(структура!$AA:$AA,структура!$W:$W,$I452))+1)+(INT(SUMIFS(структура!$AA:$AA,структура!$W:$W,$I452))+1-SUMIFS(структура!$AA:$AA,структура!$W:$W,$I452))*SUMIFS(структура!$Z:$Z,структура!$W:$W,$I452)*SUMIFS(451:451,$1:$1,Z$1+INT(SUMIFS(структура!$AA:$AA,структура!$W:$W,$I452))))</f>
        <v>0</v>
      </c>
      <c r="AA452" s="225">
        <f>IF(AA$7="",0,IF(AA$1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A$1+INT(SUMIFS(структура!$AA:$AA,структура!$W:$W,$I452))+1)+(INT(SUMIFS(структура!$AA:$AA,структура!$W:$W,$I452))+1-SUMIFS(структура!$AA:$AA,структура!$W:$W,$I452))*SUMIFS(структура!$Z:$Z,структура!$W:$W,$I452)*SUMIFS(451:451,$1:$1,AA$1+INT(SUMIFS(структура!$AA:$AA,структура!$W:$W,$I452))))</f>
        <v>0</v>
      </c>
      <c r="AB452" s="225">
        <f>IF(AB$7="",0,IF(AB$1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B$1+INT(SUMIFS(структура!$AA:$AA,структура!$W:$W,$I452))+1)+(INT(SUMIFS(структура!$AA:$AA,структура!$W:$W,$I452))+1-SUMIFS(структура!$AA:$AA,структура!$W:$W,$I452))*SUMIFS(структура!$Z:$Z,структура!$W:$W,$I452)*SUMIFS(451:451,$1:$1,AB$1+INT(SUMIFS(структура!$AA:$AA,структура!$W:$W,$I452))))</f>
        <v>0</v>
      </c>
      <c r="AC452" s="225">
        <f>IF(AC$7="",0,IF(AC$1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C$1+INT(SUMIFS(структура!$AA:$AA,структура!$W:$W,$I452))+1)+(INT(SUMIFS(структура!$AA:$AA,структура!$W:$W,$I452))+1-SUMIFS(структура!$AA:$AA,структура!$W:$W,$I452))*SUMIFS(структура!$Z:$Z,структура!$W:$W,$I452)*SUMIFS(451:451,$1:$1,AC$1+INT(SUMIFS(структура!$AA:$AA,структура!$W:$W,$I452))))</f>
        <v>0</v>
      </c>
      <c r="AD452" s="225">
        <f>IF(AD$7="",0,IF(AD$1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D$1+INT(SUMIFS(структура!$AA:$AA,структура!$W:$W,$I452))+1)+(INT(SUMIFS(структура!$AA:$AA,структура!$W:$W,$I452))+1-SUMIFS(структура!$AA:$AA,структура!$W:$W,$I452))*SUMIFS(структура!$Z:$Z,структура!$W:$W,$I452)*SUMIFS(451:451,$1:$1,AD$1+INT(SUMIFS(структура!$AA:$AA,структура!$W:$W,$I452))))</f>
        <v>0</v>
      </c>
      <c r="AE452" s="225">
        <f>IF(AE$7="",0,IF(AE$1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E$1+INT(SUMIFS(структура!$AA:$AA,структура!$W:$W,$I452))+1)+(INT(SUMIFS(структура!$AA:$AA,структура!$W:$W,$I452))+1-SUMIFS(структура!$AA:$AA,структура!$W:$W,$I452))*SUMIFS(структура!$Z:$Z,структура!$W:$W,$I452)*SUMIFS(451:451,$1:$1,AE$1+INT(SUMIFS(структура!$AA:$AA,структура!$W:$W,$I452))))</f>
        <v>0</v>
      </c>
      <c r="AF452" s="225">
        <f>IF(AF$7="",0,IF(AF$1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F$1+INT(SUMIFS(структура!$AA:$AA,структура!$W:$W,$I452))+1)+(INT(SUMIFS(структура!$AA:$AA,структура!$W:$W,$I452))+1-SUMIFS(структура!$AA:$AA,структура!$W:$W,$I452))*SUMIFS(структура!$Z:$Z,структура!$W:$W,$I452)*SUMIFS(451:451,$1:$1,AF$1+INT(SUMIFS(структура!$AA:$AA,структура!$W:$W,$I452))))</f>
        <v>0</v>
      </c>
      <c r="AG452" s="225">
        <f>IF(AG$7="",0,IF(AG$1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G$1+INT(SUMIFS(структура!$AA:$AA,структура!$W:$W,$I452))+1)+(INT(SUMIFS(структура!$AA:$AA,структура!$W:$W,$I452))+1-SUMIFS(структура!$AA:$AA,структура!$W:$W,$I452))*SUMIFS(структура!$Z:$Z,структура!$W:$W,$I452)*SUMIFS(451:451,$1:$1,AG$1+INT(SUMIFS(структура!$AA:$AA,структура!$W:$W,$I452))))</f>
        <v>0</v>
      </c>
      <c r="AH452" s="225">
        <f>IF(AH$7="",0,IF(AH$1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H$1+INT(SUMIFS(структура!$AA:$AA,структура!$W:$W,$I452))+1)+(INT(SUMIFS(структура!$AA:$AA,структура!$W:$W,$I452))+1-SUMIFS(структура!$AA:$AA,структура!$W:$W,$I452))*SUMIFS(структура!$Z:$Z,структура!$W:$W,$I452)*SUMIFS(451:451,$1:$1,AH$1+INT(SUMIFS(структура!$AA:$AA,структура!$W:$W,$I452))))</f>
        <v>0</v>
      </c>
      <c r="AI452" s="225">
        <f>IF(AI$7="",0,IF(AI$1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I$1+INT(SUMIFS(структура!$AA:$AA,структура!$W:$W,$I452))+1)+(INT(SUMIFS(структура!$AA:$AA,структура!$W:$W,$I452))+1-SUMIFS(структура!$AA:$AA,структура!$W:$W,$I452))*SUMIFS(структура!$Z:$Z,структура!$W:$W,$I452)*SUMIFS(451:451,$1:$1,AI$1+INT(SUMIFS(структура!$AA:$AA,структура!$W:$W,$I452))))</f>
        <v>0</v>
      </c>
      <c r="AJ452" s="225">
        <f>IF(AJ$7="",0,IF(AJ$1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J$1+INT(SUMIFS(структура!$AA:$AA,структура!$W:$W,$I452))+1)+(INT(SUMIFS(структура!$AA:$AA,структура!$W:$W,$I452))+1-SUMIFS(структура!$AA:$AA,структура!$W:$W,$I452))*SUMIFS(структура!$Z:$Z,структура!$W:$W,$I452)*SUMIFS(451:451,$1:$1,AJ$1+INT(SUMIFS(структура!$AA:$AA,структура!$W:$W,$I452))))</f>
        <v>0</v>
      </c>
      <c r="AK452" s="225">
        <f>IF(AK$7="",0,IF(AK$1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K$1+INT(SUMIFS(структура!$AA:$AA,структура!$W:$W,$I452))+1)+(INT(SUMIFS(структура!$AA:$AA,структура!$W:$W,$I452))+1-SUMIFS(структура!$AA:$AA,структура!$W:$W,$I452))*SUMIFS(структура!$Z:$Z,структура!$W:$W,$I452)*SUMIFS(451:451,$1:$1,AK$1+INT(SUMIFS(структура!$AA:$AA,структура!$W:$W,$I452))))</f>
        <v>0</v>
      </c>
      <c r="AL452" s="225">
        <f>IF(AL$7="",0,IF(AL$1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L$1+INT(SUMIFS(структура!$AA:$AA,структура!$W:$W,$I452))+1)+(INT(SUMIFS(структура!$AA:$AA,структура!$W:$W,$I452))+1-SUMIFS(структура!$AA:$AA,структура!$W:$W,$I452))*SUMIFS(структура!$Z:$Z,структура!$W:$W,$I452)*SUMIFS(451:451,$1:$1,AL$1+INT(SUMIFS(структура!$AA:$AA,структура!$W:$W,$I452))))</f>
        <v>0</v>
      </c>
      <c r="AM452" s="225">
        <f>IF(AM$7="",0,IF(AM$1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M$1+INT(SUMIFS(структура!$AA:$AA,структура!$W:$W,$I452))+1)+(INT(SUMIFS(структура!$AA:$AA,структура!$W:$W,$I452))+1-SUMIFS(структура!$AA:$AA,структура!$W:$W,$I452))*SUMIFS(структура!$Z:$Z,структура!$W:$W,$I452)*SUMIFS(451:451,$1:$1,AM$1+INT(SUMIFS(структура!$AA:$AA,структура!$W:$W,$I452))))</f>
        <v>0</v>
      </c>
      <c r="AN452" s="225">
        <f>IF(AN$7="",0,IF(AN$1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N$1+INT(SUMIFS(структура!$AA:$AA,структура!$W:$W,$I452))+1)+(INT(SUMIFS(структура!$AA:$AA,структура!$W:$W,$I452))+1-SUMIFS(структура!$AA:$AA,структура!$W:$W,$I452))*SUMIFS(структура!$Z:$Z,структура!$W:$W,$I452)*SUMIFS(451:451,$1:$1,AN$1+INT(SUMIFS(структура!$AA:$AA,структура!$W:$W,$I452))))</f>
        <v>0</v>
      </c>
      <c r="AO452" s="225">
        <f>IF(AO$7="",0,IF(AO$1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O$1+INT(SUMIFS(структура!$AA:$AA,структура!$W:$W,$I452))+1)+(INT(SUMIFS(структура!$AA:$AA,структура!$W:$W,$I452))+1-SUMIFS(структура!$AA:$AA,структура!$W:$W,$I452))*SUMIFS(структура!$Z:$Z,структура!$W:$W,$I452)*SUMIFS(451:451,$1:$1,AO$1+INT(SUMIFS(структура!$AA:$AA,структура!$W:$W,$I452))))</f>
        <v>0</v>
      </c>
      <c r="AP452" s="225">
        <f>IF(AP$7="",0,IF(AP$1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P$1+INT(SUMIFS(структура!$AA:$AA,структура!$W:$W,$I452))+1)+(INT(SUMIFS(структура!$AA:$AA,структура!$W:$W,$I452))+1-SUMIFS(структура!$AA:$AA,структура!$W:$W,$I452))*SUMIFS(структура!$Z:$Z,структура!$W:$W,$I452)*SUMIFS(451:451,$1:$1,AP$1+INT(SUMIFS(структура!$AA:$AA,структура!$W:$W,$I452))))</f>
        <v>0</v>
      </c>
      <c r="AQ452" s="225">
        <f>IF(AQ$7="",0,IF(AQ$1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Q$1+INT(SUMIFS(структура!$AA:$AA,структура!$W:$W,$I452))+1)+(INT(SUMIFS(структура!$AA:$AA,структура!$W:$W,$I452))+1-SUMIFS(структура!$AA:$AA,структура!$W:$W,$I452))*SUMIFS(структура!$Z:$Z,структура!$W:$W,$I452)*SUMIFS(451:451,$1:$1,AQ$1+INT(SUMIFS(структура!$AA:$AA,структура!$W:$W,$I452))))</f>
        <v>0</v>
      </c>
      <c r="AR452" s="225">
        <f>IF(AR$7="",0,IF(AR$1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R$1+INT(SUMIFS(структура!$AA:$AA,структура!$W:$W,$I452))+1)+(INT(SUMIFS(структура!$AA:$AA,структура!$W:$W,$I452))+1-SUMIFS(структура!$AA:$AA,структура!$W:$W,$I452))*SUMIFS(структура!$Z:$Z,структура!$W:$W,$I452)*SUMIFS(451:451,$1:$1,AR$1+INT(SUMIFS(структура!$AA:$AA,структура!$W:$W,$I452))))</f>
        <v>0</v>
      </c>
      <c r="AS452" s="225">
        <f>IF(AS$7="",0,IF(AS$1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S$1+INT(SUMIFS(структура!$AA:$AA,структура!$W:$W,$I452))+1)+(INT(SUMIFS(структура!$AA:$AA,структура!$W:$W,$I452))+1-SUMIFS(структура!$AA:$AA,структура!$W:$W,$I452))*SUMIFS(структура!$Z:$Z,структура!$W:$W,$I452)*SUMIFS(451:451,$1:$1,AS$1+INT(SUMIFS(структура!$AA:$AA,структура!$W:$W,$I452))))</f>
        <v>0</v>
      </c>
      <c r="AT452" s="225">
        <f>IF(AT$7="",0,IF(AT$1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T$1+INT(SUMIFS(структура!$AA:$AA,структура!$W:$W,$I452))+1)+(INT(SUMIFS(структура!$AA:$AA,структура!$W:$W,$I452))+1-SUMIFS(структура!$AA:$AA,структура!$W:$W,$I452))*SUMIFS(структура!$Z:$Z,структура!$W:$W,$I452)*SUMIFS(451:451,$1:$1,AT$1+INT(SUMIFS(структура!$AA:$AA,структура!$W:$W,$I452))))</f>
        <v>0</v>
      </c>
      <c r="AU452" s="225">
        <f>IF(AU$7="",0,IF(AU$1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U$1+INT(SUMIFS(структура!$AA:$AA,структура!$W:$W,$I452))+1)+(INT(SUMIFS(структура!$AA:$AA,структура!$W:$W,$I452))+1-SUMIFS(структура!$AA:$AA,структура!$W:$W,$I452))*SUMIFS(структура!$Z:$Z,структура!$W:$W,$I452)*SUMIFS(451:451,$1:$1,AU$1+INT(SUMIFS(структура!$AA:$AA,структура!$W:$W,$I452))))</f>
        <v>0</v>
      </c>
      <c r="AV452" s="94"/>
      <c r="AW452" s="89"/>
    </row>
    <row r="453" spans="1:49" s="95" customFormat="1" x14ac:dyDescent="0.25">
      <c r="A453" s="89"/>
      <c r="B453" s="89"/>
      <c r="C453" s="89"/>
      <c r="D453" s="89"/>
      <c r="E453" s="194" t="str">
        <f>E400</f>
        <v>Объект-4</v>
      </c>
      <c r="F453" s="89"/>
      <c r="G453" s="195" t="str">
        <f>G400</f>
        <v>Заказчик-4</v>
      </c>
      <c r="H453" s="89"/>
      <c r="I453" s="195" t="str">
        <f>I447</f>
        <v>Подрядчик-2</v>
      </c>
      <c r="J453" s="89"/>
      <c r="K453" s="195" t="str">
        <f>K447</f>
        <v>Подрядчик-2-Изготовл-3</v>
      </c>
      <c r="L453" s="89"/>
      <c r="M453" s="185" t="str">
        <f>KPI!$E$56</f>
        <v>отток ДС на расчет с подрядчиками по изготовл.</v>
      </c>
      <c r="N453" s="259"/>
      <c r="O453" s="203"/>
      <c r="P453" s="190" t="str">
        <f>IF(M453="","",INDEX(KPI!$H:$H,SUMIFS(KPI!$C:$C,KPI!$E:$E,M453)))</f>
        <v>тыс.руб.</v>
      </c>
      <c r="Q453" s="203"/>
      <c r="R453" s="224">
        <f>SUMIFS($W453:$AV453,$W$2:$AV$2,R$2)</f>
        <v>0</v>
      </c>
      <c r="S453" s="203"/>
      <c r="T453" s="224">
        <f>SUMIFS($W453:$AV453,$W$2:$AV$2,T$2)</f>
        <v>0</v>
      </c>
      <c r="U453" s="203"/>
      <c r="V453" s="203"/>
      <c r="W453" s="116"/>
      <c r="X453" s="226">
        <f>IF(X$7="",0,IF(X$1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X$1+INT(-SUMIFS(структура!$AC:$AC,структура!$W:$W,$I453))+1)+(INT(-SUMIFS(структура!$AC:$AC,структура!$W:$W,$I453))+1+SUMIFS(структура!$AC:$AC,структура!$W:$W,$I453))*SUMIFS(структура!$AB:$AB,структура!$W:$W,$I453)*SUMIFS(451:451,$1:$1,X$1+INT(-SUMIFS(структура!$AC:$AC,структура!$W:$W,$I453))))</f>
        <v>0</v>
      </c>
      <c r="Y453" s="226">
        <f>IF(Y$7="",0,IF(Y$1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Y$1+INT(-SUMIFS(структура!$AC:$AC,структура!$W:$W,$I453))+1)+(INT(-SUMIFS(структура!$AC:$AC,структура!$W:$W,$I453))+1+SUMIFS(структура!$AC:$AC,структура!$W:$W,$I453))*SUMIFS(структура!$AB:$AB,структура!$W:$W,$I453)*SUMIFS(451:451,$1:$1,Y$1+INT(-SUMIFS(структура!$AC:$AC,структура!$W:$W,$I453))))</f>
        <v>0</v>
      </c>
      <c r="Z453" s="226">
        <f>IF(Z$7="",0,IF(Z$1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Z$1+INT(-SUMIFS(структура!$AC:$AC,структура!$W:$W,$I453))+1)+(INT(-SUMIFS(структура!$AC:$AC,структура!$W:$W,$I453))+1+SUMIFS(структура!$AC:$AC,структура!$W:$W,$I453))*SUMIFS(структура!$AB:$AB,структура!$W:$W,$I453)*SUMIFS(451:451,$1:$1,Z$1+INT(-SUMIFS(структура!$AC:$AC,структура!$W:$W,$I453))))</f>
        <v>0</v>
      </c>
      <c r="AA453" s="226">
        <f>IF(AA$7="",0,IF(AA$1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A$1+INT(-SUMIFS(структура!$AC:$AC,структура!$W:$W,$I453))+1)+(INT(-SUMIFS(структура!$AC:$AC,структура!$W:$W,$I453))+1+SUMIFS(структура!$AC:$AC,структура!$W:$W,$I453))*SUMIFS(структура!$AB:$AB,структура!$W:$W,$I453)*SUMIFS(451:451,$1:$1,AA$1+INT(-SUMIFS(структура!$AC:$AC,структура!$W:$W,$I453))))</f>
        <v>0</v>
      </c>
      <c r="AB453" s="226">
        <f>IF(AB$7="",0,IF(AB$1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B$1+INT(-SUMIFS(структура!$AC:$AC,структура!$W:$W,$I453))+1)+(INT(-SUMIFS(структура!$AC:$AC,структура!$W:$W,$I453))+1+SUMIFS(структура!$AC:$AC,структура!$W:$W,$I453))*SUMIFS(структура!$AB:$AB,структура!$W:$W,$I453)*SUMIFS(451:451,$1:$1,AB$1+INT(-SUMIFS(структура!$AC:$AC,структура!$W:$W,$I453))))</f>
        <v>0</v>
      </c>
      <c r="AC453" s="226">
        <f>IF(AC$7="",0,IF(AC$1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C$1+INT(-SUMIFS(структура!$AC:$AC,структура!$W:$W,$I453))+1)+(INT(-SUMIFS(структура!$AC:$AC,структура!$W:$W,$I453))+1+SUMIFS(структура!$AC:$AC,структура!$W:$W,$I453))*SUMIFS(структура!$AB:$AB,структура!$W:$W,$I453)*SUMIFS(451:451,$1:$1,AC$1+INT(-SUMIFS(структура!$AC:$AC,структура!$W:$W,$I453))))</f>
        <v>0</v>
      </c>
      <c r="AD453" s="226">
        <f>IF(AD$7="",0,IF(AD$1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D$1+INT(-SUMIFS(структура!$AC:$AC,структура!$W:$W,$I453))+1)+(INT(-SUMIFS(структура!$AC:$AC,структура!$W:$W,$I453))+1+SUMIFS(структура!$AC:$AC,структура!$W:$W,$I453))*SUMIFS(структура!$AB:$AB,структура!$W:$W,$I453)*SUMIFS(451:451,$1:$1,AD$1+INT(-SUMIFS(структура!$AC:$AC,структура!$W:$W,$I453))))</f>
        <v>0</v>
      </c>
      <c r="AE453" s="226">
        <f>IF(AE$7="",0,IF(AE$1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E$1+INT(-SUMIFS(структура!$AC:$AC,структура!$W:$W,$I453))+1)+(INT(-SUMIFS(структура!$AC:$AC,структура!$W:$W,$I453))+1+SUMIFS(структура!$AC:$AC,структура!$W:$W,$I453))*SUMIFS(структура!$AB:$AB,структура!$W:$W,$I453)*SUMIFS(451:451,$1:$1,AE$1+INT(-SUMIFS(структура!$AC:$AC,структура!$W:$W,$I453))))</f>
        <v>0</v>
      </c>
      <c r="AF453" s="226">
        <f>IF(AF$7="",0,IF(AF$1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F$1+INT(-SUMIFS(структура!$AC:$AC,структура!$W:$W,$I453))+1)+(INT(-SUMIFS(структура!$AC:$AC,структура!$W:$W,$I453))+1+SUMIFS(структура!$AC:$AC,структура!$W:$W,$I453))*SUMIFS(структура!$AB:$AB,структура!$W:$W,$I453)*SUMIFS(451:451,$1:$1,AF$1+INT(-SUMIFS(структура!$AC:$AC,структура!$W:$W,$I453))))</f>
        <v>0</v>
      </c>
      <c r="AG453" s="226">
        <f>IF(AG$7="",0,IF(AG$1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G$1+INT(-SUMIFS(структура!$AC:$AC,структура!$W:$W,$I453))+1)+(INT(-SUMIFS(структура!$AC:$AC,структура!$W:$W,$I453))+1+SUMIFS(структура!$AC:$AC,структура!$W:$W,$I453))*SUMIFS(структура!$AB:$AB,структура!$W:$W,$I453)*SUMIFS(451:451,$1:$1,AG$1+INT(-SUMIFS(структура!$AC:$AC,структура!$W:$W,$I453))))</f>
        <v>0</v>
      </c>
      <c r="AH453" s="226">
        <f>IF(AH$7="",0,IF(AH$1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H$1+INT(-SUMIFS(структура!$AC:$AC,структура!$W:$W,$I453))+1)+(INT(-SUMIFS(структура!$AC:$AC,структура!$W:$W,$I453))+1+SUMIFS(структура!$AC:$AC,структура!$W:$W,$I453))*SUMIFS(структура!$AB:$AB,структура!$W:$W,$I453)*SUMIFS(451:451,$1:$1,AH$1+INT(-SUMIFS(структура!$AC:$AC,структура!$W:$W,$I453))))</f>
        <v>0</v>
      </c>
      <c r="AI453" s="226">
        <f>IF(AI$7="",0,IF(AI$1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I$1+INT(-SUMIFS(структура!$AC:$AC,структура!$W:$W,$I453))+1)+(INT(-SUMIFS(структура!$AC:$AC,структура!$W:$W,$I453))+1+SUMIFS(структура!$AC:$AC,структура!$W:$W,$I453))*SUMIFS(структура!$AB:$AB,структура!$W:$W,$I453)*SUMIFS(451:451,$1:$1,AI$1+INT(-SUMIFS(структура!$AC:$AC,структура!$W:$W,$I453))))</f>
        <v>0</v>
      </c>
      <c r="AJ453" s="226">
        <f>IF(AJ$7="",0,IF(AJ$1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J$1+INT(-SUMIFS(структура!$AC:$AC,структура!$W:$W,$I453))+1)+(INT(-SUMIFS(структура!$AC:$AC,структура!$W:$W,$I453))+1+SUMIFS(структура!$AC:$AC,структура!$W:$W,$I453))*SUMIFS(структура!$AB:$AB,структура!$W:$W,$I453)*SUMIFS(451:451,$1:$1,AJ$1+INT(-SUMIFS(структура!$AC:$AC,структура!$W:$W,$I453))))</f>
        <v>0</v>
      </c>
      <c r="AK453" s="226">
        <f>IF(AK$7="",0,IF(AK$1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K$1+INT(-SUMIFS(структура!$AC:$AC,структура!$W:$W,$I453))+1)+(INT(-SUMIFS(структура!$AC:$AC,структура!$W:$W,$I453))+1+SUMIFS(структура!$AC:$AC,структура!$W:$W,$I453))*SUMIFS(структура!$AB:$AB,структура!$W:$W,$I453)*SUMIFS(451:451,$1:$1,AK$1+INT(-SUMIFS(структура!$AC:$AC,структура!$W:$W,$I453))))</f>
        <v>0</v>
      </c>
      <c r="AL453" s="226">
        <f>IF(AL$7="",0,IF(AL$1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L$1+INT(-SUMIFS(структура!$AC:$AC,структура!$W:$W,$I453))+1)+(INT(-SUMIFS(структура!$AC:$AC,структура!$W:$W,$I453))+1+SUMIFS(структура!$AC:$AC,структура!$W:$W,$I453))*SUMIFS(структура!$AB:$AB,структура!$W:$W,$I453)*SUMIFS(451:451,$1:$1,AL$1+INT(-SUMIFS(структура!$AC:$AC,структура!$W:$W,$I453))))</f>
        <v>0</v>
      </c>
      <c r="AM453" s="226">
        <f>IF(AM$7="",0,IF(AM$1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M$1+INT(-SUMIFS(структура!$AC:$AC,структура!$W:$W,$I453))+1)+(INT(-SUMIFS(структура!$AC:$AC,структура!$W:$W,$I453))+1+SUMIFS(структура!$AC:$AC,структура!$W:$W,$I453))*SUMIFS(структура!$AB:$AB,структура!$W:$W,$I453)*SUMIFS(451:451,$1:$1,AM$1+INT(-SUMIFS(структура!$AC:$AC,структура!$W:$W,$I453))))</f>
        <v>0</v>
      </c>
      <c r="AN453" s="226">
        <f>IF(AN$7="",0,IF(AN$1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N$1+INT(-SUMIFS(структура!$AC:$AC,структура!$W:$W,$I453))+1)+(INT(-SUMIFS(структура!$AC:$AC,структура!$W:$W,$I453))+1+SUMIFS(структура!$AC:$AC,структура!$W:$W,$I453))*SUMIFS(структура!$AB:$AB,структура!$W:$W,$I453)*SUMIFS(451:451,$1:$1,AN$1+INT(-SUMIFS(структура!$AC:$AC,структура!$W:$W,$I453))))</f>
        <v>0</v>
      </c>
      <c r="AO453" s="226">
        <f>IF(AO$7="",0,IF(AO$1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O$1+INT(-SUMIFS(структура!$AC:$AC,структура!$W:$W,$I453))+1)+(INT(-SUMIFS(структура!$AC:$AC,структура!$W:$W,$I453))+1+SUMIFS(структура!$AC:$AC,структура!$W:$W,$I453))*SUMIFS(структура!$AB:$AB,структура!$W:$W,$I453)*SUMIFS(451:451,$1:$1,AO$1+INT(-SUMIFS(структура!$AC:$AC,структура!$W:$W,$I453))))</f>
        <v>0</v>
      </c>
      <c r="AP453" s="226">
        <f>IF(AP$7="",0,IF(AP$1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P$1+INT(-SUMIFS(структура!$AC:$AC,структура!$W:$W,$I453))+1)+(INT(-SUMIFS(структура!$AC:$AC,структура!$W:$W,$I453))+1+SUMIFS(структура!$AC:$AC,структура!$W:$W,$I453))*SUMIFS(структура!$AB:$AB,структура!$W:$W,$I453)*SUMIFS(451:451,$1:$1,AP$1+INT(-SUMIFS(структура!$AC:$AC,структура!$W:$W,$I453))))</f>
        <v>0</v>
      </c>
      <c r="AQ453" s="226">
        <f>IF(AQ$7="",0,IF(AQ$1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Q$1+INT(-SUMIFS(структура!$AC:$AC,структура!$W:$W,$I453))+1)+(INT(-SUMIFS(структура!$AC:$AC,структура!$W:$W,$I453))+1+SUMIFS(структура!$AC:$AC,структура!$W:$W,$I453))*SUMIFS(структура!$AB:$AB,структура!$W:$W,$I453)*SUMIFS(451:451,$1:$1,AQ$1+INT(-SUMIFS(структура!$AC:$AC,структура!$W:$W,$I453))))</f>
        <v>0</v>
      </c>
      <c r="AR453" s="226">
        <f>IF(AR$7="",0,IF(AR$1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R$1+INT(-SUMIFS(структура!$AC:$AC,структура!$W:$W,$I453))+1)+(INT(-SUMIFS(структура!$AC:$AC,структура!$W:$W,$I453))+1+SUMIFS(структура!$AC:$AC,структура!$W:$W,$I453))*SUMIFS(структура!$AB:$AB,структура!$W:$W,$I453)*SUMIFS(451:451,$1:$1,AR$1+INT(-SUMIFS(структура!$AC:$AC,структура!$W:$W,$I453))))</f>
        <v>0</v>
      </c>
      <c r="AS453" s="226">
        <f>IF(AS$7="",0,IF(AS$1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S$1+INT(-SUMIFS(структура!$AC:$AC,структура!$W:$W,$I453))+1)+(INT(-SUMIFS(структура!$AC:$AC,структура!$W:$W,$I453))+1+SUMIFS(структура!$AC:$AC,структура!$W:$W,$I453))*SUMIFS(структура!$AB:$AB,структура!$W:$W,$I453)*SUMIFS(451:451,$1:$1,AS$1+INT(-SUMIFS(структура!$AC:$AC,структура!$W:$W,$I453))))</f>
        <v>0</v>
      </c>
      <c r="AT453" s="226">
        <f>IF(AT$7="",0,IF(AT$1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T$1+INT(-SUMIFS(структура!$AC:$AC,структура!$W:$W,$I453))+1)+(INT(-SUMIFS(структура!$AC:$AC,структура!$W:$W,$I453))+1+SUMIFS(структура!$AC:$AC,структура!$W:$W,$I453))*SUMIFS(структура!$AB:$AB,структура!$W:$W,$I453)*SUMIFS(451:451,$1:$1,AT$1+INT(-SUMIFS(структура!$AC:$AC,структура!$W:$W,$I453))))</f>
        <v>0</v>
      </c>
      <c r="AU453" s="226">
        <f>IF(AU$7="",0,IF(AU$1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U$1+INT(-SUMIFS(структура!$AC:$AC,структура!$W:$W,$I453))+1)+(INT(-SUMIFS(структура!$AC:$AC,структура!$W:$W,$I453))+1+SUMIFS(структура!$AC:$AC,структура!$W:$W,$I453))*SUMIFS(структура!$AB:$AB,структура!$W:$W,$I453)*SUMIFS(451:451,$1:$1,AU$1+INT(-SUMIFS(структура!$AC:$AC,структура!$W:$W,$I453))))</f>
        <v>0</v>
      </c>
      <c r="AV453" s="94"/>
      <c r="AW453" s="89"/>
    </row>
    <row r="454" spans="1:49" ht="3.9" customHeight="1" x14ac:dyDescent="0.25">
      <c r="A454" s="3"/>
      <c r="B454" s="3"/>
      <c r="C454" s="3"/>
      <c r="D454" s="3"/>
      <c r="E454" s="179" t="str">
        <f>E400</f>
        <v>Объект-4</v>
      </c>
      <c r="F454" s="3"/>
      <c r="G454" s="178" t="str">
        <f>G400</f>
        <v>Заказчик-4</v>
      </c>
      <c r="H454" s="3"/>
      <c r="I454" s="169" t="str">
        <f>I447</f>
        <v>Подрядчик-2</v>
      </c>
      <c r="J454" s="3"/>
      <c r="K454" s="178" t="str">
        <f>K447</f>
        <v>Подрядчик-2-Изготовл-3</v>
      </c>
      <c r="L454" s="3"/>
      <c r="M454" s="8"/>
      <c r="N454" s="258"/>
      <c r="O454" s="3"/>
      <c r="P454" s="191"/>
      <c r="Q454" s="3"/>
      <c r="R454" s="8"/>
      <c r="S454" s="3"/>
      <c r="T454" s="8"/>
      <c r="U454" s="3"/>
      <c r="V454" s="3"/>
      <c r="W454" s="49"/>
      <c r="X454" s="192"/>
      <c r="Y454" s="192"/>
      <c r="Z454" s="192"/>
      <c r="AA454" s="192"/>
      <c r="AB454" s="192"/>
      <c r="AC454" s="192"/>
      <c r="AD454" s="192"/>
      <c r="AE454" s="192"/>
      <c r="AF454" s="192"/>
      <c r="AG454" s="192"/>
      <c r="AH454" s="192"/>
      <c r="AI454" s="192"/>
      <c r="AJ454" s="192"/>
      <c r="AK454" s="192"/>
      <c r="AL454" s="192"/>
      <c r="AM454" s="192"/>
      <c r="AN454" s="192"/>
      <c r="AO454" s="192"/>
      <c r="AP454" s="192"/>
      <c r="AQ454" s="192"/>
      <c r="AR454" s="192"/>
      <c r="AS454" s="192"/>
      <c r="AT454" s="192"/>
      <c r="AU454" s="192"/>
      <c r="AV454" s="41"/>
      <c r="AW454" s="3"/>
    </row>
    <row r="455" spans="1:49" s="95" customFormat="1" x14ac:dyDescent="0.25">
      <c r="A455" s="89"/>
      <c r="B455" s="89"/>
      <c r="C455" s="89"/>
      <c r="D455" s="89"/>
      <c r="E455" s="179" t="str">
        <f>E400</f>
        <v>Объект-4</v>
      </c>
      <c r="F455" s="89"/>
      <c r="G455" s="178" t="str">
        <f>G400</f>
        <v>Заказчик-4</v>
      </c>
      <c r="H455" s="89"/>
      <c r="I455" s="173" t="s">
        <v>374</v>
      </c>
      <c r="J455" s="20" t="s">
        <v>5</v>
      </c>
      <c r="K455" s="173" t="s">
        <v>388</v>
      </c>
      <c r="L455" s="20" t="s">
        <v>5</v>
      </c>
      <c r="M455" s="183" t="str">
        <f>KPI!$E$204</f>
        <v>объем подрядных работ</v>
      </c>
      <c r="N455" s="258"/>
      <c r="O455" s="119" t="s">
        <v>1</v>
      </c>
      <c r="P455" s="182" t="s">
        <v>363</v>
      </c>
      <c r="Q455" s="89"/>
      <c r="R455" s="186">
        <f>SUMIFS($W455:$AV455,$W$2:$AV$2,R$2)</f>
        <v>0</v>
      </c>
      <c r="S455" s="89"/>
      <c r="T455" s="186">
        <f>SUMIFS($W455:$AV455,$W$2:$AV$2,T$2)</f>
        <v>0</v>
      </c>
      <c r="U455" s="89"/>
      <c r="V455" s="89"/>
      <c r="W455" s="119" t="s">
        <v>1</v>
      </c>
      <c r="X455" s="182"/>
      <c r="Y455" s="182"/>
      <c r="Z455" s="182"/>
      <c r="AA455" s="182"/>
      <c r="AB455" s="182"/>
      <c r="AC455" s="182"/>
      <c r="AD455" s="182"/>
      <c r="AE455" s="182"/>
      <c r="AF455" s="182"/>
      <c r="AG455" s="182"/>
      <c r="AH455" s="182"/>
      <c r="AI455" s="182"/>
      <c r="AJ455" s="182"/>
      <c r="AK455" s="182"/>
      <c r="AL455" s="182"/>
      <c r="AM455" s="182"/>
      <c r="AN455" s="182"/>
      <c r="AO455" s="182"/>
      <c r="AP455" s="182"/>
      <c r="AQ455" s="182"/>
      <c r="AR455" s="182"/>
      <c r="AS455" s="182"/>
      <c r="AT455" s="182"/>
      <c r="AU455" s="182"/>
      <c r="AV455" s="94"/>
      <c r="AW455" s="89"/>
    </row>
    <row r="456" spans="1:49" s="95" customFormat="1" x14ac:dyDescent="0.25">
      <c r="A456" s="89"/>
      <c r="B456" s="89"/>
      <c r="C456" s="89"/>
      <c r="D456" s="89"/>
      <c r="E456" s="179" t="str">
        <f>E400</f>
        <v>Объект-4</v>
      </c>
      <c r="F456" s="89"/>
      <c r="G456" s="178" t="str">
        <f>G400</f>
        <v>Заказчик-4</v>
      </c>
      <c r="H456" s="89"/>
      <c r="I456" s="181" t="str">
        <f>I455</f>
        <v>Подрядчик-4</v>
      </c>
      <c r="J456" s="4"/>
      <c r="K456" s="181" t="str">
        <f>K455</f>
        <v>Подрядчик-4-Работы-2</v>
      </c>
      <c r="L456" s="4"/>
      <c r="M456" s="184" t="str">
        <f>KPI!$E$205</f>
        <v>стоимость подрядных работ за ед.изм.</v>
      </c>
      <c r="N456" s="258"/>
      <c r="O456" s="89"/>
      <c r="P456" s="189" t="str">
        <f>IF(M456="","",INDEX(KPI!$H:$H,SUMIFS(KPI!$C:$C,KPI!$E:$E,M456)))</f>
        <v>руб.</v>
      </c>
      <c r="Q456" s="89"/>
      <c r="R456" s="187">
        <f>IF(R455=0,0,R457*1000/R455)</f>
        <v>0</v>
      </c>
      <c r="S456" s="89"/>
      <c r="T456" s="187">
        <f>IF(T455=0,0,T457*1000/T455)</f>
        <v>0</v>
      </c>
      <c r="U456" s="89"/>
      <c r="V456" s="89"/>
      <c r="W456" s="119" t="s">
        <v>1</v>
      </c>
      <c r="X456" s="182"/>
      <c r="Y456" s="182"/>
      <c r="Z456" s="182"/>
      <c r="AA456" s="182"/>
      <c r="AB456" s="182"/>
      <c r="AC456" s="182"/>
      <c r="AD456" s="182"/>
      <c r="AE456" s="182"/>
      <c r="AF456" s="182"/>
      <c r="AG456" s="182"/>
      <c r="AH456" s="182"/>
      <c r="AI456" s="182"/>
      <c r="AJ456" s="182"/>
      <c r="AK456" s="182"/>
      <c r="AL456" s="182"/>
      <c r="AM456" s="182"/>
      <c r="AN456" s="182"/>
      <c r="AO456" s="182"/>
      <c r="AP456" s="182"/>
      <c r="AQ456" s="182"/>
      <c r="AR456" s="182"/>
      <c r="AS456" s="182"/>
      <c r="AT456" s="182"/>
      <c r="AU456" s="182"/>
      <c r="AV456" s="94"/>
      <c r="AW456" s="89"/>
    </row>
    <row r="457" spans="1:49" s="5" customFormat="1" x14ac:dyDescent="0.25">
      <c r="A457" s="4"/>
      <c r="B457" s="4"/>
      <c r="C457" s="4"/>
      <c r="D457" s="4"/>
      <c r="E457" s="197" t="str">
        <f>E400</f>
        <v>Объект-4</v>
      </c>
      <c r="F457" s="4"/>
      <c r="G457" s="198" t="str">
        <f>G400</f>
        <v>Заказчик-4</v>
      </c>
      <c r="H457" s="4"/>
      <c r="I457" s="198" t="str">
        <f>I455</f>
        <v>Подрядчик-4</v>
      </c>
      <c r="J457" s="4"/>
      <c r="K457" s="198" t="str">
        <f>K455</f>
        <v>Подрядчик-4-Работы-2</v>
      </c>
      <c r="L457" s="4"/>
      <c r="M457" s="205" t="str">
        <f>KPI!$E$151</f>
        <v>подрядные работы</v>
      </c>
      <c r="N457" s="258" t="str">
        <f>структура!$AL$29</f>
        <v>с/с</v>
      </c>
      <c r="O457" s="4"/>
      <c r="P457" s="211" t="str">
        <f>IF(M457="","",INDEX(KPI!$H:$H,SUMIFS(KPI!$C:$C,KPI!$E:$E,M457)))</f>
        <v>тыс.руб.</v>
      </c>
      <c r="Q457" s="4"/>
      <c r="R457" s="188">
        <f>SUMIFS($W457:$AV457,$W$2:$AV$2,R$2)</f>
        <v>0</v>
      </c>
      <c r="S457" s="4"/>
      <c r="T457" s="188">
        <f>SUMIFS($W457:$AV457,$W$2:$AV$2,T$2)</f>
        <v>0</v>
      </c>
      <c r="U457" s="4"/>
      <c r="V457" s="4"/>
      <c r="W457" s="49"/>
      <c r="X457" s="207">
        <f>X455*X456/1000</f>
        <v>0</v>
      </c>
      <c r="Y457" s="207">
        <f>Y455*Y456/1000</f>
        <v>0</v>
      </c>
      <c r="Z457" s="207">
        <f t="shared" ref="Z457:AU457" si="540">Z455*Z456/1000</f>
        <v>0</v>
      </c>
      <c r="AA457" s="207">
        <f t="shared" si="540"/>
        <v>0</v>
      </c>
      <c r="AB457" s="207">
        <f t="shared" si="540"/>
        <v>0</v>
      </c>
      <c r="AC457" s="207">
        <f t="shared" si="540"/>
        <v>0</v>
      </c>
      <c r="AD457" s="207">
        <f t="shared" si="540"/>
        <v>0</v>
      </c>
      <c r="AE457" s="207">
        <f t="shared" si="540"/>
        <v>0</v>
      </c>
      <c r="AF457" s="207">
        <f t="shared" si="540"/>
        <v>0</v>
      </c>
      <c r="AG457" s="207">
        <f t="shared" si="540"/>
        <v>0</v>
      </c>
      <c r="AH457" s="207">
        <f t="shared" si="540"/>
        <v>0</v>
      </c>
      <c r="AI457" s="207">
        <f t="shared" si="540"/>
        <v>0</v>
      </c>
      <c r="AJ457" s="207">
        <f t="shared" si="540"/>
        <v>0</v>
      </c>
      <c r="AK457" s="207">
        <f t="shared" si="540"/>
        <v>0</v>
      </c>
      <c r="AL457" s="207">
        <f t="shared" si="540"/>
        <v>0</v>
      </c>
      <c r="AM457" s="207">
        <f t="shared" si="540"/>
        <v>0</v>
      </c>
      <c r="AN457" s="207">
        <f t="shared" si="540"/>
        <v>0</v>
      </c>
      <c r="AO457" s="207">
        <f t="shared" si="540"/>
        <v>0</v>
      </c>
      <c r="AP457" s="207">
        <f t="shared" si="540"/>
        <v>0</v>
      </c>
      <c r="AQ457" s="207">
        <f t="shared" si="540"/>
        <v>0</v>
      </c>
      <c r="AR457" s="207">
        <f t="shared" si="540"/>
        <v>0</v>
      </c>
      <c r="AS457" s="207">
        <f t="shared" si="540"/>
        <v>0</v>
      </c>
      <c r="AT457" s="207">
        <f t="shared" si="540"/>
        <v>0</v>
      </c>
      <c r="AU457" s="207">
        <f t="shared" si="540"/>
        <v>0</v>
      </c>
      <c r="AV457" s="43"/>
      <c r="AW457" s="4"/>
    </row>
    <row r="458" spans="1:49" s="95" customFormat="1" x14ac:dyDescent="0.25">
      <c r="A458" s="89"/>
      <c r="B458" s="89"/>
      <c r="C458" s="89"/>
      <c r="D458" s="89"/>
      <c r="E458" s="179" t="str">
        <f>E400</f>
        <v>Объект-4</v>
      </c>
      <c r="F458" s="89"/>
      <c r="G458" s="178" t="str">
        <f>G400</f>
        <v>Заказчик-4</v>
      </c>
      <c r="H458" s="89"/>
      <c r="I458" s="181" t="str">
        <f>I455</f>
        <v>Подрядчик-4</v>
      </c>
      <c r="J458" s="4"/>
      <c r="K458" s="181" t="str">
        <f>K455</f>
        <v>Подрядчик-4-Работы-2</v>
      </c>
      <c r="L458" s="4"/>
      <c r="M458" s="202" t="str">
        <f>KPI!$E$35</f>
        <v>оборачив-ть работ в себестоимости</v>
      </c>
      <c r="N458" s="259"/>
      <c r="O458" s="22" t="s">
        <v>1</v>
      </c>
      <c r="P458" s="79"/>
      <c r="Q458" s="203"/>
      <c r="R458" s="204" t="str">
        <f>IF(M458="","",INDEX(KPI!$H:$H,SUMIFS(KPI!$C:$C,KPI!$E:$E,M458)))</f>
        <v>мес</v>
      </c>
      <c r="S458" s="203"/>
      <c r="T458" s="204"/>
      <c r="U458" s="203"/>
      <c r="V458" s="203"/>
      <c r="W458" s="116"/>
      <c r="X458" s="201"/>
      <c r="Y458" s="201"/>
      <c r="Z458" s="201"/>
      <c r="AA458" s="201"/>
      <c r="AB458" s="201"/>
      <c r="AC458" s="201"/>
      <c r="AD458" s="201"/>
      <c r="AE458" s="201"/>
      <c r="AF458" s="201"/>
      <c r="AG458" s="201"/>
      <c r="AH458" s="201"/>
      <c r="AI458" s="201"/>
      <c r="AJ458" s="201"/>
      <c r="AK458" s="201"/>
      <c r="AL458" s="201"/>
      <c r="AM458" s="201"/>
      <c r="AN458" s="201"/>
      <c r="AO458" s="201"/>
      <c r="AP458" s="201"/>
      <c r="AQ458" s="201"/>
      <c r="AR458" s="201"/>
      <c r="AS458" s="201"/>
      <c r="AT458" s="201"/>
      <c r="AU458" s="201"/>
      <c r="AV458" s="94"/>
      <c r="AW458" s="89"/>
    </row>
    <row r="459" spans="1:49" s="5" customFormat="1" x14ac:dyDescent="0.25">
      <c r="A459" s="4"/>
      <c r="B459" s="4"/>
      <c r="C459" s="4"/>
      <c r="D459" s="4"/>
      <c r="E459" s="197" t="str">
        <f>E400</f>
        <v>Объект-4</v>
      </c>
      <c r="F459" s="4"/>
      <c r="G459" s="198" t="str">
        <f>G400</f>
        <v>Заказчик-4</v>
      </c>
      <c r="H459" s="4"/>
      <c r="I459" s="198" t="str">
        <f>I455</f>
        <v>Подрядчик-4</v>
      </c>
      <c r="J459" s="4"/>
      <c r="K459" s="198" t="str">
        <f>K455</f>
        <v>Подрядчик-4-Работы-2</v>
      </c>
      <c r="L459" s="4"/>
      <c r="M459" s="208" t="str">
        <f>KPI!$E$36</f>
        <v>подрядные строительно-монтажные работы</v>
      </c>
      <c r="N459" s="259" t="str">
        <f>структура!$AL$15</f>
        <v>НДС(-)</v>
      </c>
      <c r="O459" s="209"/>
      <c r="P459" s="210" t="str">
        <f>IF(M459="","",INDEX(KPI!$H:$H,SUMIFS(KPI!$C:$C,KPI!$E:$E,M459)))</f>
        <v>тыс.руб.</v>
      </c>
      <c r="Q459" s="209"/>
      <c r="R459" s="123">
        <f>SUMIFS($W459:$AV459,$W$2:$AV$2,R$2)</f>
        <v>0</v>
      </c>
      <c r="S459" s="209"/>
      <c r="T459" s="123">
        <f>SUMIFS($W459:$AV459,$W$2:$AV$2,T$2)</f>
        <v>0</v>
      </c>
      <c r="U459" s="209"/>
      <c r="V459" s="209"/>
      <c r="W459" s="49"/>
      <c r="X459" s="207">
        <f t="shared" ref="X459:AU459" si="541">IF(X$7="",0,IF(X$1=1,SUMIFS(457:457,$1:$1,"&gt;="&amp;1,$1:$1,"&lt;="&amp;INT($P458))+($P458-INT($P458))*SUMIFS(457:457,$1:$1,INT($P458)+1),0)+($P458-INT($P458))*SUMIFS(457:457,$1:$1,X$1+INT($P458)+1)+(INT($P458)+1-$P458)*SUMIFS(457:457,$1:$1,X$1+INT($P458)))</f>
        <v>0</v>
      </c>
      <c r="Y459" s="207">
        <f t="shared" si="541"/>
        <v>0</v>
      </c>
      <c r="Z459" s="207">
        <f t="shared" si="541"/>
        <v>0</v>
      </c>
      <c r="AA459" s="207">
        <f t="shared" si="541"/>
        <v>0</v>
      </c>
      <c r="AB459" s="207">
        <f t="shared" si="541"/>
        <v>0</v>
      </c>
      <c r="AC459" s="207">
        <f t="shared" si="541"/>
        <v>0</v>
      </c>
      <c r="AD459" s="207">
        <f t="shared" si="541"/>
        <v>0</v>
      </c>
      <c r="AE459" s="207">
        <f t="shared" si="541"/>
        <v>0</v>
      </c>
      <c r="AF459" s="207">
        <f t="shared" si="541"/>
        <v>0</v>
      </c>
      <c r="AG459" s="207">
        <f t="shared" si="541"/>
        <v>0</v>
      </c>
      <c r="AH459" s="207">
        <f t="shared" si="541"/>
        <v>0</v>
      </c>
      <c r="AI459" s="207">
        <f t="shared" si="541"/>
        <v>0</v>
      </c>
      <c r="AJ459" s="207">
        <f t="shared" si="541"/>
        <v>0</v>
      </c>
      <c r="AK459" s="207">
        <f t="shared" si="541"/>
        <v>0</v>
      </c>
      <c r="AL459" s="207">
        <f t="shared" si="541"/>
        <v>0</v>
      </c>
      <c r="AM459" s="207">
        <f t="shared" si="541"/>
        <v>0</v>
      </c>
      <c r="AN459" s="207">
        <f t="shared" si="541"/>
        <v>0</v>
      </c>
      <c r="AO459" s="207">
        <f t="shared" si="541"/>
        <v>0</v>
      </c>
      <c r="AP459" s="207">
        <f t="shared" si="541"/>
        <v>0</v>
      </c>
      <c r="AQ459" s="207">
        <f t="shared" si="541"/>
        <v>0</v>
      </c>
      <c r="AR459" s="207">
        <f t="shared" si="541"/>
        <v>0</v>
      </c>
      <c r="AS459" s="207">
        <f t="shared" si="541"/>
        <v>0</v>
      </c>
      <c r="AT459" s="207">
        <f t="shared" si="541"/>
        <v>0</v>
      </c>
      <c r="AU459" s="207">
        <f t="shared" si="541"/>
        <v>0</v>
      </c>
      <c r="AV459" s="43"/>
      <c r="AW459" s="4"/>
    </row>
    <row r="460" spans="1:49" s="95" customFormat="1" x14ac:dyDescent="0.25">
      <c r="A460" s="89"/>
      <c r="B460" s="89"/>
      <c r="C460" s="89"/>
      <c r="D460" s="89"/>
      <c r="E460" s="194" t="str">
        <f>E400</f>
        <v>Объект-4</v>
      </c>
      <c r="F460" s="89"/>
      <c r="G460" s="195" t="str">
        <f>G400</f>
        <v>Заказчик-4</v>
      </c>
      <c r="H460" s="89"/>
      <c r="I460" s="195" t="str">
        <f>I455</f>
        <v>Подрядчик-4</v>
      </c>
      <c r="J460" s="89"/>
      <c r="K460" s="195" t="str">
        <f>K455</f>
        <v>Подрядчик-4-Работы-2</v>
      </c>
      <c r="L460" s="89"/>
      <c r="M460" s="221" t="str">
        <f>KPI!$E$60</f>
        <v>отток ДС на авансы по подрядным работам</v>
      </c>
      <c r="N460" s="259"/>
      <c r="O460" s="203"/>
      <c r="P460" s="222" t="str">
        <f>IF(M460="","",INDEX(KPI!$H:$H,SUMIFS(KPI!$C:$C,KPI!$E:$E,M460)))</f>
        <v>тыс.руб.</v>
      </c>
      <c r="Q460" s="203"/>
      <c r="R460" s="223">
        <f>SUMIFS($W460:$AV460,$W$2:$AV$2,R$2)</f>
        <v>0</v>
      </c>
      <c r="S460" s="203"/>
      <c r="T460" s="223">
        <f>SUMIFS($W460:$AV460,$W$2:$AV$2,T$2)</f>
        <v>0</v>
      </c>
      <c r="U460" s="203"/>
      <c r="V460" s="203"/>
      <c r="W460" s="116"/>
      <c r="X460" s="225">
        <f>IF(X$7="",0,IF(X$1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X$1+INT(SUMIFS(структура!$AA:$AA,структура!$W:$W,$I460))+1)+(INT(SUMIFS(структура!$AA:$AA,структура!$W:$W,$I460))+1-SUMIFS(структура!$AA:$AA,структура!$W:$W,$I460))*SUMIFS(структура!$Z:$Z,структура!$W:$W,$I460)*SUMIFS(459:459,$1:$1,X$1+INT(SUMIFS(структура!$AA:$AA,структура!$W:$W,$I460))))</f>
        <v>0</v>
      </c>
      <c r="Y460" s="225">
        <f>IF(Y$7="",0,IF(Y$1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Y$1+INT(SUMIFS(структура!$AA:$AA,структура!$W:$W,$I460))+1)+(INT(SUMIFS(структура!$AA:$AA,структура!$W:$W,$I460))+1-SUMIFS(структура!$AA:$AA,структура!$W:$W,$I460))*SUMIFS(структура!$Z:$Z,структура!$W:$W,$I460)*SUMIFS(459:459,$1:$1,Y$1+INT(SUMIFS(структура!$AA:$AA,структура!$W:$W,$I460))))</f>
        <v>0</v>
      </c>
      <c r="Z460" s="225">
        <f>IF(Z$7="",0,IF(Z$1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Z$1+INT(SUMIFS(структура!$AA:$AA,структура!$W:$W,$I460))+1)+(INT(SUMIFS(структура!$AA:$AA,структура!$W:$W,$I460))+1-SUMIFS(структура!$AA:$AA,структура!$W:$W,$I460))*SUMIFS(структура!$Z:$Z,структура!$W:$W,$I460)*SUMIFS(459:459,$1:$1,Z$1+INT(SUMIFS(структура!$AA:$AA,структура!$W:$W,$I460))))</f>
        <v>0</v>
      </c>
      <c r="AA460" s="225">
        <f>IF(AA$7="",0,IF(AA$1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A$1+INT(SUMIFS(структура!$AA:$AA,структура!$W:$W,$I460))+1)+(INT(SUMIFS(структура!$AA:$AA,структура!$W:$W,$I460))+1-SUMIFS(структура!$AA:$AA,структура!$W:$W,$I460))*SUMIFS(структура!$Z:$Z,структура!$W:$W,$I460)*SUMIFS(459:459,$1:$1,AA$1+INT(SUMIFS(структура!$AA:$AA,структура!$W:$W,$I460))))</f>
        <v>0</v>
      </c>
      <c r="AB460" s="225">
        <f>IF(AB$7="",0,IF(AB$1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B$1+INT(SUMIFS(структура!$AA:$AA,структура!$W:$W,$I460))+1)+(INT(SUMIFS(структура!$AA:$AA,структура!$W:$W,$I460))+1-SUMIFS(структура!$AA:$AA,структура!$W:$W,$I460))*SUMIFS(структура!$Z:$Z,структура!$W:$W,$I460)*SUMIFS(459:459,$1:$1,AB$1+INT(SUMIFS(структура!$AA:$AA,структура!$W:$W,$I460))))</f>
        <v>0</v>
      </c>
      <c r="AC460" s="225">
        <f>IF(AC$7="",0,IF(AC$1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C$1+INT(SUMIFS(структура!$AA:$AA,структура!$W:$W,$I460))+1)+(INT(SUMIFS(структура!$AA:$AA,структура!$W:$W,$I460))+1-SUMIFS(структура!$AA:$AA,структура!$W:$W,$I460))*SUMIFS(структура!$Z:$Z,структура!$W:$W,$I460)*SUMIFS(459:459,$1:$1,AC$1+INT(SUMIFS(структура!$AA:$AA,структура!$W:$W,$I460))))</f>
        <v>0</v>
      </c>
      <c r="AD460" s="225">
        <f>IF(AD$7="",0,IF(AD$1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D$1+INT(SUMIFS(структура!$AA:$AA,структура!$W:$W,$I460))+1)+(INT(SUMIFS(структура!$AA:$AA,структура!$W:$W,$I460))+1-SUMIFS(структура!$AA:$AA,структура!$W:$W,$I460))*SUMIFS(структура!$Z:$Z,структура!$W:$W,$I460)*SUMIFS(459:459,$1:$1,AD$1+INT(SUMIFS(структура!$AA:$AA,структура!$W:$W,$I460))))</f>
        <v>0</v>
      </c>
      <c r="AE460" s="225">
        <f>IF(AE$7="",0,IF(AE$1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E$1+INT(SUMIFS(структура!$AA:$AA,структура!$W:$W,$I460))+1)+(INT(SUMIFS(структура!$AA:$AA,структура!$W:$W,$I460))+1-SUMIFS(структура!$AA:$AA,структура!$W:$W,$I460))*SUMIFS(структура!$Z:$Z,структура!$W:$W,$I460)*SUMIFS(459:459,$1:$1,AE$1+INT(SUMIFS(структура!$AA:$AA,структура!$W:$W,$I460))))</f>
        <v>0</v>
      </c>
      <c r="AF460" s="225">
        <f>IF(AF$7="",0,IF(AF$1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F$1+INT(SUMIFS(структура!$AA:$AA,структура!$W:$W,$I460))+1)+(INT(SUMIFS(структура!$AA:$AA,структура!$W:$W,$I460))+1-SUMIFS(структура!$AA:$AA,структура!$W:$W,$I460))*SUMIFS(структура!$Z:$Z,структура!$W:$W,$I460)*SUMIFS(459:459,$1:$1,AF$1+INT(SUMIFS(структура!$AA:$AA,структура!$W:$W,$I460))))</f>
        <v>0</v>
      </c>
      <c r="AG460" s="225">
        <f>IF(AG$7="",0,IF(AG$1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G$1+INT(SUMIFS(структура!$AA:$AA,структура!$W:$W,$I460))+1)+(INT(SUMIFS(структура!$AA:$AA,структура!$W:$W,$I460))+1-SUMIFS(структура!$AA:$AA,структура!$W:$W,$I460))*SUMIFS(структура!$Z:$Z,структура!$W:$W,$I460)*SUMIFS(459:459,$1:$1,AG$1+INT(SUMIFS(структура!$AA:$AA,структура!$W:$W,$I460))))</f>
        <v>0</v>
      </c>
      <c r="AH460" s="225">
        <f>IF(AH$7="",0,IF(AH$1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H$1+INT(SUMIFS(структура!$AA:$AA,структура!$W:$W,$I460))+1)+(INT(SUMIFS(структура!$AA:$AA,структура!$W:$W,$I460))+1-SUMIFS(структура!$AA:$AA,структура!$W:$W,$I460))*SUMIFS(структура!$Z:$Z,структура!$W:$W,$I460)*SUMIFS(459:459,$1:$1,AH$1+INT(SUMIFS(структура!$AA:$AA,структура!$W:$W,$I460))))</f>
        <v>0</v>
      </c>
      <c r="AI460" s="225">
        <f>IF(AI$7="",0,IF(AI$1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I$1+INT(SUMIFS(структура!$AA:$AA,структура!$W:$W,$I460))+1)+(INT(SUMIFS(структура!$AA:$AA,структура!$W:$W,$I460))+1-SUMIFS(структура!$AA:$AA,структура!$W:$W,$I460))*SUMIFS(структура!$Z:$Z,структура!$W:$W,$I460)*SUMIFS(459:459,$1:$1,AI$1+INT(SUMIFS(структура!$AA:$AA,структура!$W:$W,$I460))))</f>
        <v>0</v>
      </c>
      <c r="AJ460" s="225">
        <f>IF(AJ$7="",0,IF(AJ$1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J$1+INT(SUMIFS(структура!$AA:$AA,структура!$W:$W,$I460))+1)+(INT(SUMIFS(структура!$AA:$AA,структура!$W:$W,$I460))+1-SUMIFS(структура!$AA:$AA,структура!$W:$W,$I460))*SUMIFS(структура!$Z:$Z,структура!$W:$W,$I460)*SUMIFS(459:459,$1:$1,AJ$1+INT(SUMIFS(структура!$AA:$AA,структура!$W:$W,$I460))))</f>
        <v>0</v>
      </c>
      <c r="AK460" s="225">
        <f>IF(AK$7="",0,IF(AK$1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K$1+INT(SUMIFS(структура!$AA:$AA,структура!$W:$W,$I460))+1)+(INT(SUMIFS(структура!$AA:$AA,структура!$W:$W,$I460))+1-SUMIFS(структура!$AA:$AA,структура!$W:$W,$I460))*SUMIFS(структура!$Z:$Z,структура!$W:$W,$I460)*SUMIFS(459:459,$1:$1,AK$1+INT(SUMIFS(структура!$AA:$AA,структура!$W:$W,$I460))))</f>
        <v>0</v>
      </c>
      <c r="AL460" s="225">
        <f>IF(AL$7="",0,IF(AL$1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L$1+INT(SUMIFS(структура!$AA:$AA,структура!$W:$W,$I460))+1)+(INT(SUMIFS(структура!$AA:$AA,структура!$W:$W,$I460))+1-SUMIFS(структура!$AA:$AA,структура!$W:$W,$I460))*SUMIFS(структура!$Z:$Z,структура!$W:$W,$I460)*SUMIFS(459:459,$1:$1,AL$1+INT(SUMIFS(структура!$AA:$AA,структура!$W:$W,$I460))))</f>
        <v>0</v>
      </c>
      <c r="AM460" s="225">
        <f>IF(AM$7="",0,IF(AM$1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M$1+INT(SUMIFS(структура!$AA:$AA,структура!$W:$W,$I460))+1)+(INT(SUMIFS(структура!$AA:$AA,структура!$W:$W,$I460))+1-SUMIFS(структура!$AA:$AA,структура!$W:$W,$I460))*SUMIFS(структура!$Z:$Z,структура!$W:$W,$I460)*SUMIFS(459:459,$1:$1,AM$1+INT(SUMIFS(структура!$AA:$AA,структура!$W:$W,$I460))))</f>
        <v>0</v>
      </c>
      <c r="AN460" s="225">
        <f>IF(AN$7="",0,IF(AN$1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N$1+INT(SUMIFS(структура!$AA:$AA,структура!$W:$W,$I460))+1)+(INT(SUMIFS(структура!$AA:$AA,структура!$W:$W,$I460))+1-SUMIFS(структура!$AA:$AA,структура!$W:$W,$I460))*SUMIFS(структура!$Z:$Z,структура!$W:$W,$I460)*SUMIFS(459:459,$1:$1,AN$1+INT(SUMIFS(структура!$AA:$AA,структура!$W:$W,$I460))))</f>
        <v>0</v>
      </c>
      <c r="AO460" s="225">
        <f>IF(AO$7="",0,IF(AO$1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O$1+INT(SUMIFS(структура!$AA:$AA,структура!$W:$W,$I460))+1)+(INT(SUMIFS(структура!$AA:$AA,структура!$W:$W,$I460))+1-SUMIFS(структура!$AA:$AA,структура!$W:$W,$I460))*SUMIFS(структура!$Z:$Z,структура!$W:$W,$I460)*SUMIFS(459:459,$1:$1,AO$1+INT(SUMIFS(структура!$AA:$AA,структура!$W:$W,$I460))))</f>
        <v>0</v>
      </c>
      <c r="AP460" s="225">
        <f>IF(AP$7="",0,IF(AP$1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P$1+INT(SUMIFS(структура!$AA:$AA,структура!$W:$W,$I460))+1)+(INT(SUMIFS(структура!$AA:$AA,структура!$W:$W,$I460))+1-SUMIFS(структура!$AA:$AA,структура!$W:$W,$I460))*SUMIFS(структура!$Z:$Z,структура!$W:$W,$I460)*SUMIFS(459:459,$1:$1,AP$1+INT(SUMIFS(структура!$AA:$AA,структура!$W:$W,$I460))))</f>
        <v>0</v>
      </c>
      <c r="AQ460" s="225">
        <f>IF(AQ$7="",0,IF(AQ$1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Q$1+INT(SUMIFS(структура!$AA:$AA,структура!$W:$W,$I460))+1)+(INT(SUMIFS(структура!$AA:$AA,структура!$W:$W,$I460))+1-SUMIFS(структура!$AA:$AA,структура!$W:$W,$I460))*SUMIFS(структура!$Z:$Z,структура!$W:$W,$I460)*SUMIFS(459:459,$1:$1,AQ$1+INT(SUMIFS(структура!$AA:$AA,структура!$W:$W,$I460))))</f>
        <v>0</v>
      </c>
      <c r="AR460" s="225">
        <f>IF(AR$7="",0,IF(AR$1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R$1+INT(SUMIFS(структура!$AA:$AA,структура!$W:$W,$I460))+1)+(INT(SUMIFS(структура!$AA:$AA,структура!$W:$W,$I460))+1-SUMIFS(структура!$AA:$AA,структура!$W:$W,$I460))*SUMIFS(структура!$Z:$Z,структура!$W:$W,$I460)*SUMIFS(459:459,$1:$1,AR$1+INT(SUMIFS(структура!$AA:$AA,структура!$W:$W,$I460))))</f>
        <v>0</v>
      </c>
      <c r="AS460" s="225">
        <f>IF(AS$7="",0,IF(AS$1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S$1+INT(SUMIFS(структура!$AA:$AA,структура!$W:$W,$I460))+1)+(INT(SUMIFS(структура!$AA:$AA,структура!$W:$W,$I460))+1-SUMIFS(структура!$AA:$AA,структура!$W:$W,$I460))*SUMIFS(структура!$Z:$Z,структура!$W:$W,$I460)*SUMIFS(459:459,$1:$1,AS$1+INT(SUMIFS(структура!$AA:$AA,структура!$W:$W,$I460))))</f>
        <v>0</v>
      </c>
      <c r="AT460" s="225">
        <f>IF(AT$7="",0,IF(AT$1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T$1+INT(SUMIFS(структура!$AA:$AA,структура!$W:$W,$I460))+1)+(INT(SUMIFS(структура!$AA:$AA,структура!$W:$W,$I460))+1-SUMIFS(структура!$AA:$AA,структура!$W:$W,$I460))*SUMIFS(структура!$Z:$Z,структура!$W:$W,$I460)*SUMIFS(459:459,$1:$1,AT$1+INT(SUMIFS(структура!$AA:$AA,структура!$W:$W,$I460))))</f>
        <v>0</v>
      </c>
      <c r="AU460" s="225">
        <f>IF(AU$7="",0,IF(AU$1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U$1+INT(SUMIFS(структура!$AA:$AA,структура!$W:$W,$I460))+1)+(INT(SUMIFS(структура!$AA:$AA,структура!$W:$W,$I460))+1-SUMIFS(структура!$AA:$AA,структура!$W:$W,$I460))*SUMIFS(структура!$Z:$Z,структура!$W:$W,$I460)*SUMIFS(459:459,$1:$1,AU$1+INT(SUMIFS(структура!$AA:$AA,структура!$W:$W,$I460))))</f>
        <v>0</v>
      </c>
      <c r="AV460" s="94"/>
      <c r="AW460" s="89"/>
    </row>
    <row r="461" spans="1:49" s="95" customFormat="1" x14ac:dyDescent="0.25">
      <c r="A461" s="89"/>
      <c r="B461" s="89"/>
      <c r="C461" s="89"/>
      <c r="D461" s="89"/>
      <c r="E461" s="194" t="str">
        <f>E400</f>
        <v>Объект-4</v>
      </c>
      <c r="F461" s="89"/>
      <c r="G461" s="195" t="str">
        <f>G400</f>
        <v>Заказчик-4</v>
      </c>
      <c r="H461" s="89"/>
      <c r="I461" s="195" t="str">
        <f>I455</f>
        <v>Подрядчик-4</v>
      </c>
      <c r="J461" s="89"/>
      <c r="K461" s="195" t="str">
        <f>K455</f>
        <v>Подрядчик-4-Работы-2</v>
      </c>
      <c r="L461" s="89"/>
      <c r="M461" s="185" t="str">
        <f>KPI!$E$64</f>
        <v>отток ДС на расчет по подрядным работам</v>
      </c>
      <c r="N461" s="259"/>
      <c r="O461" s="203"/>
      <c r="P461" s="190" t="str">
        <f>IF(M461="","",INDEX(KPI!$H:$H,SUMIFS(KPI!$C:$C,KPI!$E:$E,M461)))</f>
        <v>тыс.руб.</v>
      </c>
      <c r="Q461" s="203"/>
      <c r="R461" s="224">
        <f>SUMIFS($W461:$AV461,$W$2:$AV$2,R$2)</f>
        <v>0</v>
      </c>
      <c r="S461" s="203"/>
      <c r="T461" s="224">
        <f>SUMIFS($W461:$AV461,$W$2:$AV$2,T$2)</f>
        <v>0</v>
      </c>
      <c r="U461" s="203"/>
      <c r="V461" s="203"/>
      <c r="W461" s="116"/>
      <c r="X461" s="226">
        <f>IF(X$7="",0,IF(X$1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X$1+INT(-SUMIFS(структура!$AC:$AC,структура!$W:$W,$I461))+1)+(INT(-SUMIFS(структура!$AC:$AC,структура!$W:$W,$I461))+1+SUMIFS(структура!$AC:$AC,структура!$W:$W,$I461))*SUMIFS(структура!$AB:$AB,структура!$W:$W,$I461)*SUMIFS(459:459,$1:$1,X$1+INT(-SUMIFS(структура!$AC:$AC,структура!$W:$W,$I461))))</f>
        <v>0</v>
      </c>
      <c r="Y461" s="226">
        <f>IF(Y$7="",0,IF(Y$1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Y$1+INT(-SUMIFS(структура!$AC:$AC,структура!$W:$W,$I461))+1)+(INT(-SUMIFS(структура!$AC:$AC,структура!$W:$W,$I461))+1+SUMIFS(структура!$AC:$AC,структура!$W:$W,$I461))*SUMIFS(структура!$AB:$AB,структура!$W:$W,$I461)*SUMIFS(459:459,$1:$1,Y$1+INT(-SUMIFS(структура!$AC:$AC,структура!$W:$W,$I461))))</f>
        <v>0</v>
      </c>
      <c r="Z461" s="226">
        <f>IF(Z$7="",0,IF(Z$1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Z$1+INT(-SUMIFS(структура!$AC:$AC,структура!$W:$W,$I461))+1)+(INT(-SUMIFS(структура!$AC:$AC,структура!$W:$W,$I461))+1+SUMIFS(структура!$AC:$AC,структура!$W:$W,$I461))*SUMIFS(структура!$AB:$AB,структура!$W:$W,$I461)*SUMIFS(459:459,$1:$1,Z$1+INT(-SUMIFS(структура!$AC:$AC,структура!$W:$W,$I461))))</f>
        <v>0</v>
      </c>
      <c r="AA461" s="226">
        <f>IF(AA$7="",0,IF(AA$1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A$1+INT(-SUMIFS(структура!$AC:$AC,структура!$W:$W,$I461))+1)+(INT(-SUMIFS(структура!$AC:$AC,структура!$W:$W,$I461))+1+SUMIFS(структура!$AC:$AC,структура!$W:$W,$I461))*SUMIFS(структура!$AB:$AB,структура!$W:$W,$I461)*SUMIFS(459:459,$1:$1,AA$1+INT(-SUMIFS(структура!$AC:$AC,структура!$W:$W,$I461))))</f>
        <v>0</v>
      </c>
      <c r="AB461" s="226">
        <f>IF(AB$7="",0,IF(AB$1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B$1+INT(-SUMIFS(структура!$AC:$AC,структура!$W:$W,$I461))+1)+(INT(-SUMIFS(структура!$AC:$AC,структура!$W:$W,$I461))+1+SUMIFS(структура!$AC:$AC,структура!$W:$W,$I461))*SUMIFS(структура!$AB:$AB,структура!$W:$W,$I461)*SUMIFS(459:459,$1:$1,AB$1+INT(-SUMIFS(структура!$AC:$AC,структура!$W:$W,$I461))))</f>
        <v>0</v>
      </c>
      <c r="AC461" s="226">
        <f>IF(AC$7="",0,IF(AC$1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C$1+INT(-SUMIFS(структура!$AC:$AC,структура!$W:$W,$I461))+1)+(INT(-SUMIFS(структура!$AC:$AC,структура!$W:$W,$I461))+1+SUMIFS(структура!$AC:$AC,структура!$W:$W,$I461))*SUMIFS(структура!$AB:$AB,структура!$W:$W,$I461)*SUMIFS(459:459,$1:$1,AC$1+INT(-SUMIFS(структура!$AC:$AC,структура!$W:$W,$I461))))</f>
        <v>0</v>
      </c>
      <c r="AD461" s="226">
        <f>IF(AD$7="",0,IF(AD$1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D$1+INT(-SUMIFS(структура!$AC:$AC,структура!$W:$W,$I461))+1)+(INT(-SUMIFS(структура!$AC:$AC,структура!$W:$W,$I461))+1+SUMIFS(структура!$AC:$AC,структура!$W:$W,$I461))*SUMIFS(структура!$AB:$AB,структура!$W:$W,$I461)*SUMIFS(459:459,$1:$1,AD$1+INT(-SUMIFS(структура!$AC:$AC,структура!$W:$W,$I461))))</f>
        <v>0</v>
      </c>
      <c r="AE461" s="226">
        <f>IF(AE$7="",0,IF(AE$1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E$1+INT(-SUMIFS(структура!$AC:$AC,структура!$W:$W,$I461))+1)+(INT(-SUMIFS(структура!$AC:$AC,структура!$W:$W,$I461))+1+SUMIFS(структура!$AC:$AC,структура!$W:$W,$I461))*SUMIFS(структура!$AB:$AB,структура!$W:$W,$I461)*SUMIFS(459:459,$1:$1,AE$1+INT(-SUMIFS(структура!$AC:$AC,структура!$W:$W,$I461))))</f>
        <v>0</v>
      </c>
      <c r="AF461" s="226">
        <f>IF(AF$7="",0,IF(AF$1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F$1+INT(-SUMIFS(структура!$AC:$AC,структура!$W:$W,$I461))+1)+(INT(-SUMIFS(структура!$AC:$AC,структура!$W:$W,$I461))+1+SUMIFS(структура!$AC:$AC,структура!$W:$W,$I461))*SUMIFS(структура!$AB:$AB,структура!$W:$W,$I461)*SUMIFS(459:459,$1:$1,AF$1+INT(-SUMIFS(структура!$AC:$AC,структура!$W:$W,$I461))))</f>
        <v>0</v>
      </c>
      <c r="AG461" s="226">
        <f>IF(AG$7="",0,IF(AG$1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G$1+INT(-SUMIFS(структура!$AC:$AC,структура!$W:$W,$I461))+1)+(INT(-SUMIFS(структура!$AC:$AC,структура!$W:$W,$I461))+1+SUMIFS(структура!$AC:$AC,структура!$W:$W,$I461))*SUMIFS(структура!$AB:$AB,структура!$W:$W,$I461)*SUMIFS(459:459,$1:$1,AG$1+INT(-SUMIFS(структура!$AC:$AC,структура!$W:$W,$I461))))</f>
        <v>0</v>
      </c>
      <c r="AH461" s="226">
        <f>IF(AH$7="",0,IF(AH$1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H$1+INT(-SUMIFS(структура!$AC:$AC,структура!$W:$W,$I461))+1)+(INT(-SUMIFS(структура!$AC:$AC,структура!$W:$W,$I461))+1+SUMIFS(структура!$AC:$AC,структура!$W:$W,$I461))*SUMIFS(структура!$AB:$AB,структура!$W:$W,$I461)*SUMIFS(459:459,$1:$1,AH$1+INT(-SUMIFS(структура!$AC:$AC,структура!$W:$W,$I461))))</f>
        <v>0</v>
      </c>
      <c r="AI461" s="226">
        <f>IF(AI$7="",0,IF(AI$1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I$1+INT(-SUMIFS(структура!$AC:$AC,структура!$W:$W,$I461))+1)+(INT(-SUMIFS(структура!$AC:$AC,структура!$W:$W,$I461))+1+SUMIFS(структура!$AC:$AC,структура!$W:$W,$I461))*SUMIFS(структура!$AB:$AB,структура!$W:$W,$I461)*SUMIFS(459:459,$1:$1,AI$1+INT(-SUMIFS(структура!$AC:$AC,структура!$W:$W,$I461))))</f>
        <v>0</v>
      </c>
      <c r="AJ461" s="226">
        <f>IF(AJ$7="",0,IF(AJ$1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J$1+INT(-SUMIFS(структура!$AC:$AC,структура!$W:$W,$I461))+1)+(INT(-SUMIFS(структура!$AC:$AC,структура!$W:$W,$I461))+1+SUMIFS(структура!$AC:$AC,структура!$W:$W,$I461))*SUMIFS(структура!$AB:$AB,структура!$W:$W,$I461)*SUMIFS(459:459,$1:$1,AJ$1+INT(-SUMIFS(структура!$AC:$AC,структура!$W:$W,$I461))))</f>
        <v>0</v>
      </c>
      <c r="AK461" s="226">
        <f>IF(AK$7="",0,IF(AK$1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K$1+INT(-SUMIFS(структура!$AC:$AC,структура!$W:$W,$I461))+1)+(INT(-SUMIFS(структура!$AC:$AC,структура!$W:$W,$I461))+1+SUMIFS(структура!$AC:$AC,структура!$W:$W,$I461))*SUMIFS(структура!$AB:$AB,структура!$W:$W,$I461)*SUMIFS(459:459,$1:$1,AK$1+INT(-SUMIFS(структура!$AC:$AC,структура!$W:$W,$I461))))</f>
        <v>0</v>
      </c>
      <c r="AL461" s="226">
        <f>IF(AL$7="",0,IF(AL$1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L$1+INT(-SUMIFS(структура!$AC:$AC,структура!$W:$W,$I461))+1)+(INT(-SUMIFS(структура!$AC:$AC,структура!$W:$W,$I461))+1+SUMIFS(структура!$AC:$AC,структура!$W:$W,$I461))*SUMIFS(структура!$AB:$AB,структура!$W:$W,$I461)*SUMIFS(459:459,$1:$1,AL$1+INT(-SUMIFS(структура!$AC:$AC,структура!$W:$W,$I461))))</f>
        <v>0</v>
      </c>
      <c r="AM461" s="226">
        <f>IF(AM$7="",0,IF(AM$1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M$1+INT(-SUMIFS(структура!$AC:$AC,структура!$W:$W,$I461))+1)+(INT(-SUMIFS(структура!$AC:$AC,структура!$W:$W,$I461))+1+SUMIFS(структура!$AC:$AC,структура!$W:$W,$I461))*SUMIFS(структура!$AB:$AB,структура!$W:$W,$I461)*SUMIFS(459:459,$1:$1,AM$1+INT(-SUMIFS(структура!$AC:$AC,структура!$W:$W,$I461))))</f>
        <v>0</v>
      </c>
      <c r="AN461" s="226">
        <f>IF(AN$7="",0,IF(AN$1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N$1+INT(-SUMIFS(структура!$AC:$AC,структура!$W:$W,$I461))+1)+(INT(-SUMIFS(структура!$AC:$AC,структура!$W:$W,$I461))+1+SUMIFS(структура!$AC:$AC,структура!$W:$W,$I461))*SUMIFS(структура!$AB:$AB,структура!$W:$W,$I461)*SUMIFS(459:459,$1:$1,AN$1+INT(-SUMIFS(структура!$AC:$AC,структура!$W:$W,$I461))))</f>
        <v>0</v>
      </c>
      <c r="AO461" s="226">
        <f>IF(AO$7="",0,IF(AO$1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O$1+INT(-SUMIFS(структура!$AC:$AC,структура!$W:$W,$I461))+1)+(INT(-SUMIFS(структура!$AC:$AC,структура!$W:$W,$I461))+1+SUMIFS(структура!$AC:$AC,структура!$W:$W,$I461))*SUMIFS(структура!$AB:$AB,структура!$W:$W,$I461)*SUMIFS(459:459,$1:$1,AO$1+INT(-SUMIFS(структура!$AC:$AC,структура!$W:$W,$I461))))</f>
        <v>0</v>
      </c>
      <c r="AP461" s="226">
        <f>IF(AP$7="",0,IF(AP$1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P$1+INT(-SUMIFS(структура!$AC:$AC,структура!$W:$W,$I461))+1)+(INT(-SUMIFS(структура!$AC:$AC,структура!$W:$W,$I461))+1+SUMIFS(структура!$AC:$AC,структура!$W:$W,$I461))*SUMIFS(структура!$AB:$AB,структура!$W:$W,$I461)*SUMIFS(459:459,$1:$1,AP$1+INT(-SUMIFS(структура!$AC:$AC,структура!$W:$W,$I461))))</f>
        <v>0</v>
      </c>
      <c r="AQ461" s="226">
        <f>IF(AQ$7="",0,IF(AQ$1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Q$1+INT(-SUMIFS(структура!$AC:$AC,структура!$W:$W,$I461))+1)+(INT(-SUMIFS(структура!$AC:$AC,структура!$W:$W,$I461))+1+SUMIFS(структура!$AC:$AC,структура!$W:$W,$I461))*SUMIFS(структура!$AB:$AB,структура!$W:$W,$I461)*SUMIFS(459:459,$1:$1,AQ$1+INT(-SUMIFS(структура!$AC:$AC,структура!$W:$W,$I461))))</f>
        <v>0</v>
      </c>
      <c r="AR461" s="226">
        <f>IF(AR$7="",0,IF(AR$1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R$1+INT(-SUMIFS(структура!$AC:$AC,структура!$W:$W,$I461))+1)+(INT(-SUMIFS(структура!$AC:$AC,структура!$W:$W,$I461))+1+SUMIFS(структура!$AC:$AC,структура!$W:$W,$I461))*SUMIFS(структура!$AB:$AB,структура!$W:$W,$I461)*SUMIFS(459:459,$1:$1,AR$1+INT(-SUMIFS(структура!$AC:$AC,структура!$W:$W,$I461))))</f>
        <v>0</v>
      </c>
      <c r="AS461" s="226">
        <f>IF(AS$7="",0,IF(AS$1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S$1+INT(-SUMIFS(структура!$AC:$AC,структура!$W:$W,$I461))+1)+(INT(-SUMIFS(структура!$AC:$AC,структура!$W:$W,$I461))+1+SUMIFS(структура!$AC:$AC,структура!$W:$W,$I461))*SUMIFS(структура!$AB:$AB,структура!$W:$W,$I461)*SUMIFS(459:459,$1:$1,AS$1+INT(-SUMIFS(структура!$AC:$AC,структура!$W:$W,$I461))))</f>
        <v>0</v>
      </c>
      <c r="AT461" s="226">
        <f>IF(AT$7="",0,IF(AT$1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T$1+INT(-SUMIFS(структура!$AC:$AC,структура!$W:$W,$I461))+1)+(INT(-SUMIFS(структура!$AC:$AC,структура!$W:$W,$I461))+1+SUMIFS(структура!$AC:$AC,структура!$W:$W,$I461))*SUMIFS(структура!$AB:$AB,структура!$W:$W,$I461)*SUMIFS(459:459,$1:$1,AT$1+INT(-SUMIFS(структура!$AC:$AC,структура!$W:$W,$I461))))</f>
        <v>0</v>
      </c>
      <c r="AU461" s="226">
        <f>IF(AU$7="",0,IF(AU$1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U$1+INT(-SUMIFS(структура!$AC:$AC,структура!$W:$W,$I461))+1)+(INT(-SUMIFS(структура!$AC:$AC,структура!$W:$W,$I461))+1+SUMIFS(структура!$AC:$AC,структура!$W:$W,$I461))*SUMIFS(структура!$AB:$AB,структура!$W:$W,$I461)*SUMIFS(459:459,$1:$1,AU$1+INT(-SUMIFS(структура!$AC:$AC,структура!$W:$W,$I461))))</f>
        <v>0</v>
      </c>
      <c r="AV461" s="94"/>
      <c r="AW461" s="89"/>
    </row>
    <row r="462" spans="1:49" ht="3.9" customHeight="1" x14ac:dyDescent="0.25">
      <c r="A462" s="3"/>
      <c r="B462" s="3"/>
      <c r="C462" s="3"/>
      <c r="D462" s="3"/>
      <c r="E462" s="179" t="str">
        <f>E400</f>
        <v>Объект-4</v>
      </c>
      <c r="F462" s="3"/>
      <c r="G462" s="178" t="str">
        <f>G400</f>
        <v>Заказчик-4</v>
      </c>
      <c r="H462" s="3"/>
      <c r="I462" s="169" t="str">
        <f>I455</f>
        <v>Подрядчик-4</v>
      </c>
      <c r="J462" s="89"/>
      <c r="K462" s="178" t="str">
        <f>K455</f>
        <v>Подрядчик-4-Работы-2</v>
      </c>
      <c r="L462" s="3"/>
      <c r="M462" s="8"/>
      <c r="N462" s="258"/>
      <c r="O462" s="3"/>
      <c r="P462" s="191"/>
      <c r="Q462" s="3"/>
      <c r="R462" s="8"/>
      <c r="S462" s="3"/>
      <c r="T462" s="8"/>
      <c r="U462" s="3"/>
      <c r="V462" s="3"/>
      <c r="W462" s="49"/>
      <c r="X462" s="192"/>
      <c r="Y462" s="192"/>
      <c r="Z462" s="192"/>
      <c r="AA462" s="192"/>
      <c r="AB462" s="192"/>
      <c r="AC462" s="192"/>
      <c r="AD462" s="192"/>
      <c r="AE462" s="192"/>
      <c r="AF462" s="192"/>
      <c r="AG462" s="192"/>
      <c r="AH462" s="192"/>
      <c r="AI462" s="192"/>
      <c r="AJ462" s="192"/>
      <c r="AK462" s="192"/>
      <c r="AL462" s="192"/>
      <c r="AM462" s="192"/>
      <c r="AN462" s="192"/>
      <c r="AO462" s="192"/>
      <c r="AP462" s="192"/>
      <c r="AQ462" s="192"/>
      <c r="AR462" s="192"/>
      <c r="AS462" s="192"/>
      <c r="AT462" s="192"/>
      <c r="AU462" s="192"/>
      <c r="AV462" s="41"/>
      <c r="AW462" s="3"/>
    </row>
    <row r="463" spans="1:49" s="95" customFormat="1" x14ac:dyDescent="0.25">
      <c r="A463" s="89"/>
      <c r="B463" s="89"/>
      <c r="C463" s="89"/>
      <c r="D463" s="89"/>
      <c r="E463" s="179" t="str">
        <f>E400</f>
        <v>Объект-4</v>
      </c>
      <c r="F463" s="89"/>
      <c r="G463" s="178" t="str">
        <f>G400</f>
        <v>Заказчик-4</v>
      </c>
      <c r="H463" s="89"/>
      <c r="I463" s="177" t="str">
        <f>структура!$AH$8</f>
        <v>Рабочие</v>
      </c>
      <c r="J463" s="89"/>
      <c r="K463" s="173" t="s">
        <v>427</v>
      </c>
      <c r="L463" s="20" t="s">
        <v>5</v>
      </c>
      <c r="M463" s="183" t="str">
        <f>KPI!$E$206</f>
        <v>кол-во ставок (8ч/дн) в месяц</v>
      </c>
      <c r="N463" s="258"/>
      <c r="O463" s="89"/>
      <c r="P463" s="189" t="str">
        <f>IF(M463="","",INDEX(KPI!$H:$H,SUMIFS(KPI!$C:$C,KPI!$E:$E,M463)))</f>
        <v>ставки</v>
      </c>
      <c r="Q463" s="89"/>
      <c r="R463" s="220">
        <f>SUMIFS($W463:$AV463,$W$2:$AV$2,R$2)</f>
        <v>0</v>
      </c>
      <c r="S463" s="89"/>
      <c r="T463" s="220">
        <f>SUMIFS($W463:$AV463,$W$2:$AV$2,T$2)</f>
        <v>0</v>
      </c>
      <c r="U463" s="89"/>
      <c r="V463" s="89"/>
      <c r="W463" s="119" t="s">
        <v>1</v>
      </c>
      <c r="X463" s="216"/>
      <c r="Y463" s="216"/>
      <c r="Z463" s="216"/>
      <c r="AA463" s="216"/>
      <c r="AB463" s="216"/>
      <c r="AC463" s="216"/>
      <c r="AD463" s="216"/>
      <c r="AE463" s="216"/>
      <c r="AF463" s="216"/>
      <c r="AG463" s="216"/>
      <c r="AH463" s="216"/>
      <c r="AI463" s="216"/>
      <c r="AJ463" s="216"/>
      <c r="AK463" s="216"/>
      <c r="AL463" s="216"/>
      <c r="AM463" s="216"/>
      <c r="AN463" s="216"/>
      <c r="AO463" s="216"/>
      <c r="AP463" s="216"/>
      <c r="AQ463" s="216"/>
      <c r="AR463" s="216"/>
      <c r="AS463" s="216"/>
      <c r="AT463" s="216"/>
      <c r="AU463" s="216"/>
      <c r="AV463" s="94"/>
      <c r="AW463" s="89"/>
    </row>
    <row r="464" spans="1:49" s="95" customFormat="1" x14ac:dyDescent="0.25">
      <c r="A464" s="89"/>
      <c r="B464" s="89"/>
      <c r="C464" s="89"/>
      <c r="D464" s="89"/>
      <c r="E464" s="179" t="str">
        <f>E400</f>
        <v>Объект-4</v>
      </c>
      <c r="F464" s="89"/>
      <c r="G464" s="178" t="str">
        <f>G400</f>
        <v>Заказчик-4</v>
      </c>
      <c r="H464" s="89"/>
      <c r="I464" s="181" t="str">
        <f>I463</f>
        <v>Рабочие</v>
      </c>
      <c r="J464" s="4"/>
      <c r="K464" s="173" t="s">
        <v>428</v>
      </c>
      <c r="L464" s="20" t="s">
        <v>5</v>
      </c>
      <c r="M464" s="183" t="str">
        <f>KPI!$E$206</f>
        <v>кол-во ставок (8ч/дн) в месяц</v>
      </c>
      <c r="N464" s="258"/>
      <c r="O464" s="89"/>
      <c r="P464" s="189" t="str">
        <f>IF(M464="","",INDEX(KPI!$H:$H,SUMIFS(KPI!$C:$C,KPI!$E:$E,M464)))</f>
        <v>ставки</v>
      </c>
      <c r="Q464" s="89"/>
      <c r="R464" s="220">
        <f>SUMIFS($W464:$AV464,$W$2:$AV$2,R$2)</f>
        <v>0</v>
      </c>
      <c r="S464" s="89"/>
      <c r="T464" s="220">
        <f>SUMIFS($W464:$AV464,$W$2:$AV$2,T$2)</f>
        <v>0</v>
      </c>
      <c r="U464" s="89"/>
      <c r="V464" s="89"/>
      <c r="W464" s="119" t="s">
        <v>1</v>
      </c>
      <c r="X464" s="216"/>
      <c r="Y464" s="216"/>
      <c r="Z464" s="216"/>
      <c r="AA464" s="216"/>
      <c r="AB464" s="216"/>
      <c r="AC464" s="216"/>
      <c r="AD464" s="216"/>
      <c r="AE464" s="216"/>
      <c r="AF464" s="216"/>
      <c r="AG464" s="216"/>
      <c r="AH464" s="216"/>
      <c r="AI464" s="216"/>
      <c r="AJ464" s="216"/>
      <c r="AK464" s="216"/>
      <c r="AL464" s="216"/>
      <c r="AM464" s="216"/>
      <c r="AN464" s="216"/>
      <c r="AO464" s="216"/>
      <c r="AP464" s="216"/>
      <c r="AQ464" s="216"/>
      <c r="AR464" s="216"/>
      <c r="AS464" s="216"/>
      <c r="AT464" s="216"/>
      <c r="AU464" s="216"/>
      <c r="AV464" s="94"/>
      <c r="AW464" s="89"/>
    </row>
    <row r="465" spans="1:49" s="95" customFormat="1" x14ac:dyDescent="0.25">
      <c r="A465" s="89"/>
      <c r="B465" s="89"/>
      <c r="C465" s="89"/>
      <c r="D465" s="89"/>
      <c r="E465" s="179" t="str">
        <f>E400</f>
        <v>Объект-4</v>
      </c>
      <c r="F465" s="89"/>
      <c r="G465" s="178" t="str">
        <f>G400</f>
        <v>Заказчик-4</v>
      </c>
      <c r="H465" s="89"/>
      <c r="I465" s="181" t="str">
        <f>I464</f>
        <v>Рабочие</v>
      </c>
      <c r="J465" s="4"/>
      <c r="K465" s="173" t="s">
        <v>430</v>
      </c>
      <c r="L465" s="20" t="s">
        <v>5</v>
      </c>
      <c r="M465" s="183" t="str">
        <f>KPI!$E$206</f>
        <v>кол-во ставок (8ч/дн) в месяц</v>
      </c>
      <c r="N465" s="258"/>
      <c r="O465" s="89"/>
      <c r="P465" s="189" t="str">
        <f>IF(M465="","",INDEX(KPI!$H:$H,SUMIFS(KPI!$C:$C,KPI!$E:$E,M465)))</f>
        <v>ставки</v>
      </c>
      <c r="Q465" s="89"/>
      <c r="R465" s="220">
        <f>SUMIFS($W465:$AV465,$W$2:$AV$2,R$2)</f>
        <v>0</v>
      </c>
      <c r="S465" s="89"/>
      <c r="T465" s="220">
        <f>SUMIFS($W465:$AV465,$W$2:$AV$2,T$2)</f>
        <v>0</v>
      </c>
      <c r="U465" s="89"/>
      <c r="V465" s="89"/>
      <c r="W465" s="119" t="s">
        <v>1</v>
      </c>
      <c r="X465" s="216"/>
      <c r="Y465" s="216"/>
      <c r="Z465" s="216"/>
      <c r="AA465" s="216"/>
      <c r="AB465" s="216"/>
      <c r="AC465" s="216"/>
      <c r="AD465" s="216"/>
      <c r="AE465" s="216"/>
      <c r="AF465" s="216"/>
      <c r="AG465" s="216"/>
      <c r="AH465" s="216"/>
      <c r="AI465" s="216"/>
      <c r="AJ465" s="216"/>
      <c r="AK465" s="216"/>
      <c r="AL465" s="216"/>
      <c r="AM465" s="216"/>
      <c r="AN465" s="216"/>
      <c r="AO465" s="216"/>
      <c r="AP465" s="216"/>
      <c r="AQ465" s="216"/>
      <c r="AR465" s="216"/>
      <c r="AS465" s="216"/>
      <c r="AT465" s="216"/>
      <c r="AU465" s="216"/>
      <c r="AV465" s="94"/>
      <c r="AW465" s="89"/>
    </row>
    <row r="466" spans="1:49" s="95" customFormat="1" x14ac:dyDescent="0.25">
      <c r="A466" s="89"/>
      <c r="B466" s="89"/>
      <c r="C466" s="89"/>
      <c r="D466" s="89"/>
      <c r="E466" s="179" t="str">
        <f>E400</f>
        <v>Объект-4</v>
      </c>
      <c r="F466" s="89"/>
      <c r="G466" s="178" t="str">
        <f>G400</f>
        <v>Заказчик-4</v>
      </c>
      <c r="H466" s="89"/>
      <c r="I466" s="181" t="str">
        <f>I465</f>
        <v>Рабочие</v>
      </c>
      <c r="J466" s="4"/>
      <c r="K466" s="173" t="s">
        <v>433</v>
      </c>
      <c r="L466" s="20" t="s">
        <v>5</v>
      </c>
      <c r="M466" s="183" t="str">
        <f>KPI!$E$206</f>
        <v>кол-во ставок (8ч/дн) в месяц</v>
      </c>
      <c r="N466" s="258"/>
      <c r="O466" s="89"/>
      <c r="P466" s="189" t="str">
        <f>IF(M466="","",INDEX(KPI!$H:$H,SUMIFS(KPI!$C:$C,KPI!$E:$E,M466)))</f>
        <v>ставки</v>
      </c>
      <c r="Q466" s="89"/>
      <c r="R466" s="220">
        <f>SUMIFS($W466:$AV466,$W$2:$AV$2,R$2)</f>
        <v>0</v>
      </c>
      <c r="S466" s="89"/>
      <c r="T466" s="220">
        <f>SUMIFS($W466:$AV466,$W$2:$AV$2,T$2)</f>
        <v>0</v>
      </c>
      <c r="U466" s="89"/>
      <c r="V466" s="89"/>
      <c r="W466" s="119" t="s">
        <v>1</v>
      </c>
      <c r="X466" s="216"/>
      <c r="Y466" s="216"/>
      <c r="Z466" s="216"/>
      <c r="AA466" s="216"/>
      <c r="AB466" s="216"/>
      <c r="AC466" s="216"/>
      <c r="AD466" s="216"/>
      <c r="AE466" s="216"/>
      <c r="AF466" s="216"/>
      <c r="AG466" s="216"/>
      <c r="AH466" s="216"/>
      <c r="AI466" s="216"/>
      <c r="AJ466" s="216"/>
      <c r="AK466" s="216"/>
      <c r="AL466" s="216"/>
      <c r="AM466" s="216"/>
      <c r="AN466" s="216"/>
      <c r="AO466" s="216"/>
      <c r="AP466" s="216"/>
      <c r="AQ466" s="216"/>
      <c r="AR466" s="216"/>
      <c r="AS466" s="216"/>
      <c r="AT466" s="216"/>
      <c r="AU466" s="216"/>
      <c r="AV466" s="94"/>
      <c r="AW466" s="89"/>
    </row>
    <row r="467" spans="1:49" s="95" customFormat="1" x14ac:dyDescent="0.25">
      <c r="A467" s="89"/>
      <c r="B467" s="89"/>
      <c r="C467" s="89"/>
      <c r="D467" s="89"/>
      <c r="E467" s="179" t="str">
        <f>E400</f>
        <v>Объект-4</v>
      </c>
      <c r="F467" s="89"/>
      <c r="G467" s="178" t="str">
        <f>G400</f>
        <v>Заказчик-4</v>
      </c>
      <c r="H467" s="89"/>
      <c r="I467" s="181" t="str">
        <f>I466</f>
        <v>Рабочие</v>
      </c>
      <c r="J467" s="4"/>
      <c r="K467" s="173" t="s">
        <v>438</v>
      </c>
      <c r="L467" s="20" t="s">
        <v>5</v>
      </c>
      <c r="M467" s="183" t="str">
        <f>KPI!$E$206</f>
        <v>кол-во ставок (8ч/дн) в месяц</v>
      </c>
      <c r="N467" s="258"/>
      <c r="O467" s="89"/>
      <c r="P467" s="189" t="str">
        <f>IF(M467="","",INDEX(KPI!$H:$H,SUMIFS(KPI!$C:$C,KPI!$E:$E,M467)))</f>
        <v>ставки</v>
      </c>
      <c r="Q467" s="89"/>
      <c r="R467" s="220">
        <f>SUMIFS($W467:$AV467,$W$2:$AV$2,R$2)</f>
        <v>0</v>
      </c>
      <c r="S467" s="89"/>
      <c r="T467" s="220">
        <f>SUMIFS($W467:$AV467,$W$2:$AV$2,T$2)</f>
        <v>0</v>
      </c>
      <c r="U467" s="89"/>
      <c r="V467" s="89"/>
      <c r="W467" s="119" t="s">
        <v>1</v>
      </c>
      <c r="X467" s="216"/>
      <c r="Y467" s="216"/>
      <c r="Z467" s="216"/>
      <c r="AA467" s="216"/>
      <c r="AB467" s="216"/>
      <c r="AC467" s="216"/>
      <c r="AD467" s="216"/>
      <c r="AE467" s="216"/>
      <c r="AF467" s="216"/>
      <c r="AG467" s="216"/>
      <c r="AH467" s="216"/>
      <c r="AI467" s="216"/>
      <c r="AJ467" s="216"/>
      <c r="AK467" s="216"/>
      <c r="AL467" s="216"/>
      <c r="AM467" s="216"/>
      <c r="AN467" s="216"/>
      <c r="AO467" s="216"/>
      <c r="AP467" s="216"/>
      <c r="AQ467" s="216"/>
      <c r="AR467" s="216"/>
      <c r="AS467" s="216"/>
      <c r="AT467" s="216"/>
      <c r="AU467" s="216"/>
      <c r="AV467" s="94"/>
      <c r="AW467" s="89"/>
    </row>
    <row r="468" spans="1:49" ht="3.9" customHeight="1" x14ac:dyDescent="0.25">
      <c r="A468" s="3"/>
      <c r="B468" s="3"/>
      <c r="C468" s="3"/>
      <c r="D468" s="3"/>
      <c r="E468" s="179" t="str">
        <f>E400</f>
        <v>Объект-4</v>
      </c>
      <c r="F468" s="3"/>
      <c r="G468" s="178" t="str">
        <f>G400</f>
        <v>Заказчик-4</v>
      </c>
      <c r="H468" s="3"/>
      <c r="I468" s="181" t="str">
        <f>I463</f>
        <v>Рабочие</v>
      </c>
      <c r="J468" s="4"/>
      <c r="K468" s="178"/>
      <c r="L468" s="3"/>
      <c r="M468" s="218"/>
      <c r="N468" s="258"/>
      <c r="O468" s="3"/>
      <c r="P468" s="91"/>
      <c r="Q468" s="3"/>
      <c r="R468" s="218"/>
      <c r="S468" s="3"/>
      <c r="T468" s="218"/>
      <c r="U468" s="3"/>
      <c r="V468" s="3"/>
      <c r="W468" s="49"/>
      <c r="X468" s="219"/>
      <c r="Y468" s="219"/>
      <c r="Z468" s="219"/>
      <c r="AA468" s="219"/>
      <c r="AB468" s="219"/>
      <c r="AC468" s="219"/>
      <c r="AD468" s="219"/>
      <c r="AE468" s="219"/>
      <c r="AF468" s="219"/>
      <c r="AG468" s="219"/>
      <c r="AH468" s="219"/>
      <c r="AI468" s="219"/>
      <c r="AJ468" s="219"/>
      <c r="AK468" s="219"/>
      <c r="AL468" s="219"/>
      <c r="AM468" s="219"/>
      <c r="AN468" s="219"/>
      <c r="AO468" s="219"/>
      <c r="AP468" s="219"/>
      <c r="AQ468" s="219"/>
      <c r="AR468" s="219"/>
      <c r="AS468" s="219"/>
      <c r="AT468" s="219"/>
      <c r="AU468" s="219"/>
      <c r="AV468" s="41"/>
      <c r="AW468" s="3"/>
    </row>
    <row r="469" spans="1:49" s="95" customFormat="1" x14ac:dyDescent="0.25">
      <c r="A469" s="89"/>
      <c r="B469" s="89"/>
      <c r="C469" s="89"/>
      <c r="D469" s="89"/>
      <c r="E469" s="179" t="str">
        <f>E400</f>
        <v>Объект-4</v>
      </c>
      <c r="F469" s="89"/>
      <c r="G469" s="178" t="str">
        <f>G400</f>
        <v>Заказчик-4</v>
      </c>
      <c r="H469" s="89"/>
      <c r="I469" s="181" t="str">
        <f>I463</f>
        <v>Рабочие</v>
      </c>
      <c r="J469" s="4"/>
      <c r="K469" s="181"/>
      <c r="L469" s="4"/>
      <c r="M469" s="184" t="str">
        <f>KPI!$E$207</f>
        <v>оклад за одну ставку</v>
      </c>
      <c r="N469" s="258"/>
      <c r="O469" s="89"/>
      <c r="P469" s="189" t="str">
        <f>IF(M469="","",INDEX(KPI!$H:$H,SUMIFS(KPI!$C:$C,KPI!$E:$E,M469)))</f>
        <v>руб.</v>
      </c>
      <c r="Q469" s="89"/>
      <c r="R469" s="187">
        <f>IF(SUM(R463:R468)=0,0,R470*1000/SUM(R463:R468))</f>
        <v>0</v>
      </c>
      <c r="S469" s="89"/>
      <c r="T469" s="187">
        <f>IF(SUM(T463:T468)=0,0,T470*1000/SUM(T463:T468))</f>
        <v>0</v>
      </c>
      <c r="U469" s="89"/>
      <c r="V469" s="89"/>
      <c r="W469" s="119" t="s">
        <v>1</v>
      </c>
      <c r="X469" s="182"/>
      <c r="Y469" s="182"/>
      <c r="Z469" s="182"/>
      <c r="AA469" s="182"/>
      <c r="AB469" s="182"/>
      <c r="AC469" s="182"/>
      <c r="AD469" s="182"/>
      <c r="AE469" s="182"/>
      <c r="AF469" s="182"/>
      <c r="AG469" s="182"/>
      <c r="AH469" s="182"/>
      <c r="AI469" s="182"/>
      <c r="AJ469" s="182"/>
      <c r="AK469" s="182"/>
      <c r="AL469" s="182"/>
      <c r="AM469" s="182"/>
      <c r="AN469" s="182"/>
      <c r="AO469" s="182"/>
      <c r="AP469" s="182"/>
      <c r="AQ469" s="182"/>
      <c r="AR469" s="182"/>
      <c r="AS469" s="182"/>
      <c r="AT469" s="182"/>
      <c r="AU469" s="182"/>
      <c r="AV469" s="94"/>
      <c r="AW469" s="89"/>
    </row>
    <row r="470" spans="1:49" s="5" customFormat="1" x14ac:dyDescent="0.25">
      <c r="A470" s="4"/>
      <c r="B470" s="4"/>
      <c r="C470" s="4"/>
      <c r="D470" s="4"/>
      <c r="E470" s="197" t="str">
        <f>E400</f>
        <v>Объект-4</v>
      </c>
      <c r="F470" s="4"/>
      <c r="G470" s="198" t="str">
        <f>G400</f>
        <v>Заказчик-4</v>
      </c>
      <c r="H470" s="4"/>
      <c r="I470" s="198" t="str">
        <f>I463</f>
        <v>Рабочие</v>
      </c>
      <c r="J470" s="4"/>
      <c r="K470" s="198"/>
      <c r="L470" s="4"/>
      <c r="M470" s="205" t="str">
        <f>KPI!$E$152</f>
        <v>ФОТ</v>
      </c>
      <c r="N470" s="258" t="str">
        <f>структура!$AL$29</f>
        <v>с/с</v>
      </c>
      <c r="O470" s="4"/>
      <c r="P470" s="206" t="str">
        <f>IF(M470="","",INDEX(KPI!$H:$H,SUMIFS(KPI!$C:$C,KPI!$E:$E,M470)))</f>
        <v>тыс.руб.</v>
      </c>
      <c r="Q470" s="4"/>
      <c r="R470" s="188">
        <f>SUMIFS($W470:$AV470,$W$2:$AV$2,R$2)</f>
        <v>0</v>
      </c>
      <c r="S470" s="4"/>
      <c r="T470" s="188">
        <f>SUMIFS($W470:$AV470,$W$2:$AV$2,T$2)</f>
        <v>0</v>
      </c>
      <c r="U470" s="4"/>
      <c r="V470" s="4"/>
      <c r="W470" s="49"/>
      <c r="X470" s="207">
        <f>SUM(X463:X468)*X469/1000</f>
        <v>0</v>
      </c>
      <c r="Y470" s="207">
        <f t="shared" ref="Y470" si="542">SUM(Y463:Y468)*Y469/1000</f>
        <v>0</v>
      </c>
      <c r="Z470" s="207">
        <f t="shared" ref="Z470" si="543">SUM(Z463:Z468)*Z469/1000</f>
        <v>0</v>
      </c>
      <c r="AA470" s="207">
        <f t="shared" ref="AA470" si="544">SUM(AA463:AA468)*AA469/1000</f>
        <v>0</v>
      </c>
      <c r="AB470" s="207">
        <f t="shared" ref="AB470" si="545">SUM(AB463:AB468)*AB469/1000</f>
        <v>0</v>
      </c>
      <c r="AC470" s="207">
        <f t="shared" ref="AC470" si="546">SUM(AC463:AC468)*AC469/1000</f>
        <v>0</v>
      </c>
      <c r="AD470" s="207">
        <f t="shared" ref="AD470" si="547">SUM(AD463:AD468)*AD469/1000</f>
        <v>0</v>
      </c>
      <c r="AE470" s="207">
        <f t="shared" ref="AE470" si="548">SUM(AE463:AE468)*AE469/1000</f>
        <v>0</v>
      </c>
      <c r="AF470" s="207">
        <f t="shared" ref="AF470" si="549">SUM(AF463:AF468)*AF469/1000</f>
        <v>0</v>
      </c>
      <c r="AG470" s="207">
        <f t="shared" ref="AG470" si="550">SUM(AG463:AG468)*AG469/1000</f>
        <v>0</v>
      </c>
      <c r="AH470" s="207">
        <f t="shared" ref="AH470" si="551">SUM(AH463:AH468)*AH469/1000</f>
        <v>0</v>
      </c>
      <c r="AI470" s="207">
        <f t="shared" ref="AI470" si="552">SUM(AI463:AI468)*AI469/1000</f>
        <v>0</v>
      </c>
      <c r="AJ470" s="207">
        <f t="shared" ref="AJ470" si="553">SUM(AJ463:AJ468)*AJ469/1000</f>
        <v>0</v>
      </c>
      <c r="AK470" s="207">
        <f t="shared" ref="AK470" si="554">SUM(AK463:AK468)*AK469/1000</f>
        <v>0</v>
      </c>
      <c r="AL470" s="207">
        <f t="shared" ref="AL470" si="555">SUM(AL463:AL468)*AL469/1000</f>
        <v>0</v>
      </c>
      <c r="AM470" s="207">
        <f t="shared" ref="AM470" si="556">SUM(AM463:AM468)*AM469/1000</f>
        <v>0</v>
      </c>
      <c r="AN470" s="207">
        <f t="shared" ref="AN470" si="557">SUM(AN463:AN468)*AN469/1000</f>
        <v>0</v>
      </c>
      <c r="AO470" s="207">
        <f t="shared" ref="AO470" si="558">SUM(AO463:AO468)*AO469/1000</f>
        <v>0</v>
      </c>
      <c r="AP470" s="207">
        <f t="shared" ref="AP470" si="559">SUM(AP463:AP468)*AP469/1000</f>
        <v>0</v>
      </c>
      <c r="AQ470" s="207">
        <f t="shared" ref="AQ470" si="560">SUM(AQ463:AQ468)*AQ469/1000</f>
        <v>0</v>
      </c>
      <c r="AR470" s="207">
        <f t="shared" ref="AR470" si="561">SUM(AR463:AR468)*AR469/1000</f>
        <v>0</v>
      </c>
      <c r="AS470" s="207">
        <f t="shared" ref="AS470" si="562">SUM(AS463:AS468)*AS469/1000</f>
        <v>0</v>
      </c>
      <c r="AT470" s="207">
        <f t="shared" ref="AT470" si="563">SUM(AT463:AT468)*AT469/1000</f>
        <v>0</v>
      </c>
      <c r="AU470" s="207">
        <f t="shared" ref="AU470" si="564">SUM(AU463:AU468)*AU469/1000</f>
        <v>0</v>
      </c>
      <c r="AV470" s="43"/>
      <c r="AW470" s="4"/>
    </row>
    <row r="471" spans="1:49" s="95" customFormat="1" x14ac:dyDescent="0.25">
      <c r="A471" s="89"/>
      <c r="B471" s="89"/>
      <c r="C471" s="89"/>
      <c r="D471" s="89"/>
      <c r="E471" s="179" t="str">
        <f>E400</f>
        <v>Объект-4</v>
      </c>
      <c r="F471" s="89"/>
      <c r="G471" s="178" t="str">
        <f>G400</f>
        <v>Заказчик-4</v>
      </c>
      <c r="H471" s="89"/>
      <c r="I471" s="181" t="str">
        <f>I463</f>
        <v>Рабочие</v>
      </c>
      <c r="J471" s="4"/>
      <c r="K471" s="181"/>
      <c r="L471" s="4"/>
      <c r="M471" s="202" t="str">
        <f>KPI!$E$35</f>
        <v>оборачив-ть работ в себестоимости</v>
      </c>
      <c r="N471" s="259"/>
      <c r="O471" s="22" t="s">
        <v>1</v>
      </c>
      <c r="P471" s="79"/>
      <c r="Q471" s="203"/>
      <c r="R471" s="204" t="str">
        <f>IF(M471="","",INDEX(KPI!$H:$H,SUMIFS(KPI!$C:$C,KPI!$E:$E,M471)))</f>
        <v>мес</v>
      </c>
      <c r="S471" s="203"/>
      <c r="T471" s="204"/>
      <c r="U471" s="203"/>
      <c r="V471" s="203"/>
      <c r="W471" s="116"/>
      <c r="X471" s="201"/>
      <c r="Y471" s="201"/>
      <c r="Z471" s="201"/>
      <c r="AA471" s="201"/>
      <c r="AB471" s="201"/>
      <c r="AC471" s="201"/>
      <c r="AD471" s="201"/>
      <c r="AE471" s="201"/>
      <c r="AF471" s="201"/>
      <c r="AG471" s="201"/>
      <c r="AH471" s="201"/>
      <c r="AI471" s="201"/>
      <c r="AJ471" s="201"/>
      <c r="AK471" s="201"/>
      <c r="AL471" s="201"/>
      <c r="AM471" s="201"/>
      <c r="AN471" s="201"/>
      <c r="AO471" s="201"/>
      <c r="AP471" s="201"/>
      <c r="AQ471" s="201"/>
      <c r="AR471" s="201"/>
      <c r="AS471" s="201"/>
      <c r="AT471" s="201"/>
      <c r="AU471" s="201"/>
      <c r="AV471" s="94"/>
      <c r="AW471" s="89"/>
    </row>
    <row r="472" spans="1:49" s="5" customFormat="1" x14ac:dyDescent="0.25">
      <c r="A472" s="4"/>
      <c r="B472" s="4"/>
      <c r="C472" s="4"/>
      <c r="D472" s="4"/>
      <c r="E472" s="197" t="str">
        <f>E400</f>
        <v>Объект-4</v>
      </c>
      <c r="F472" s="4"/>
      <c r="G472" s="198" t="str">
        <f>G400</f>
        <v>Заказчик-4</v>
      </c>
      <c r="H472" s="4"/>
      <c r="I472" s="198" t="str">
        <f>I463</f>
        <v>Рабочие</v>
      </c>
      <c r="J472" s="4"/>
      <c r="K472" s="198"/>
      <c r="L472" s="4"/>
      <c r="M472" s="208" t="str">
        <f>KPI!$E$37</f>
        <v>ФОТ собственных строителей</v>
      </c>
      <c r="N472" s="259"/>
      <c r="O472" s="209"/>
      <c r="P472" s="210" t="str">
        <f>IF(M472="","",INDEX(KPI!$H:$H,SUMIFS(KPI!$C:$C,KPI!$E:$E,M472)))</f>
        <v>тыс.руб.</v>
      </c>
      <c r="Q472" s="209"/>
      <c r="R472" s="123">
        <f>SUMIFS($W472:$AV472,$W$2:$AV$2,R$2)</f>
        <v>0</v>
      </c>
      <c r="S472" s="209"/>
      <c r="T472" s="123">
        <f>SUMIFS($W472:$AV472,$W$2:$AV$2,T$2)</f>
        <v>0</v>
      </c>
      <c r="U472" s="209"/>
      <c r="V472" s="209"/>
      <c r="W472" s="49"/>
      <c r="X472" s="207">
        <f t="shared" ref="X472:AU472" si="565">IF(X$7="",0,IF(X$1=1,SUMIFS(470:470,$1:$1,"&gt;="&amp;1,$1:$1,"&lt;="&amp;INT($P471))+($P471-INT($P471))*SUMIFS(470:470,$1:$1,INT($P471)+1),0)+($P471-INT($P471))*SUMIFS(470:470,$1:$1,X$1+INT($P471)+1)+(INT($P471)+1-$P471)*SUMIFS(470:470,$1:$1,X$1+INT($P471)))</f>
        <v>0</v>
      </c>
      <c r="Y472" s="207">
        <f t="shared" si="565"/>
        <v>0</v>
      </c>
      <c r="Z472" s="207">
        <f t="shared" si="565"/>
        <v>0</v>
      </c>
      <c r="AA472" s="207">
        <f t="shared" si="565"/>
        <v>0</v>
      </c>
      <c r="AB472" s="207">
        <f t="shared" si="565"/>
        <v>0</v>
      </c>
      <c r="AC472" s="207">
        <f t="shared" si="565"/>
        <v>0</v>
      </c>
      <c r="AD472" s="207">
        <f t="shared" si="565"/>
        <v>0</v>
      </c>
      <c r="AE472" s="207">
        <f t="shared" si="565"/>
        <v>0</v>
      </c>
      <c r="AF472" s="207">
        <f t="shared" si="565"/>
        <v>0</v>
      </c>
      <c r="AG472" s="207">
        <f t="shared" si="565"/>
        <v>0</v>
      </c>
      <c r="AH472" s="207">
        <f t="shared" si="565"/>
        <v>0</v>
      </c>
      <c r="AI472" s="207">
        <f t="shared" si="565"/>
        <v>0</v>
      </c>
      <c r="AJ472" s="207">
        <f t="shared" si="565"/>
        <v>0</v>
      </c>
      <c r="AK472" s="207">
        <f t="shared" si="565"/>
        <v>0</v>
      </c>
      <c r="AL472" s="207">
        <f t="shared" si="565"/>
        <v>0</v>
      </c>
      <c r="AM472" s="207">
        <f t="shared" si="565"/>
        <v>0</v>
      </c>
      <c r="AN472" s="207">
        <f t="shared" si="565"/>
        <v>0</v>
      </c>
      <c r="AO472" s="207">
        <f t="shared" si="565"/>
        <v>0</v>
      </c>
      <c r="AP472" s="207">
        <f t="shared" si="565"/>
        <v>0</v>
      </c>
      <c r="AQ472" s="207">
        <f t="shared" si="565"/>
        <v>0</v>
      </c>
      <c r="AR472" s="207">
        <f t="shared" si="565"/>
        <v>0</v>
      </c>
      <c r="AS472" s="207">
        <f t="shared" si="565"/>
        <v>0</v>
      </c>
      <c r="AT472" s="207">
        <f t="shared" si="565"/>
        <v>0</v>
      </c>
      <c r="AU472" s="207">
        <f t="shared" si="565"/>
        <v>0</v>
      </c>
      <c r="AV472" s="43"/>
      <c r="AW472" s="4"/>
    </row>
    <row r="473" spans="1:49" s="95" customFormat="1" x14ac:dyDescent="0.25">
      <c r="A473" s="89"/>
      <c r="B473" s="89"/>
      <c r="C473" s="89"/>
      <c r="D473" s="89"/>
      <c r="E473" s="194" t="str">
        <f>E400</f>
        <v>Объект-4</v>
      </c>
      <c r="F473" s="89"/>
      <c r="G473" s="195" t="str">
        <f>G400</f>
        <v>Заказчик-4</v>
      </c>
      <c r="H473" s="89"/>
      <c r="I473" s="195" t="str">
        <f>I463</f>
        <v>Рабочие</v>
      </c>
      <c r="J473" s="89"/>
      <c r="K473" s="195"/>
      <c r="L473" s="89"/>
      <c r="M473" s="221" t="str">
        <f>KPI!$E$68</f>
        <v>отток ДС на авансы по ФОТ строителей</v>
      </c>
      <c r="N473" s="259"/>
      <c r="O473" s="203"/>
      <c r="P473" s="222" t="str">
        <f>IF(M473="","",INDEX(KPI!$H:$H,SUMIFS(KPI!$C:$C,KPI!$E:$E,M473)))</f>
        <v>тыс.руб.</v>
      </c>
      <c r="Q473" s="203"/>
      <c r="R473" s="223">
        <f>SUMIFS($W473:$AV473,$W$2:$AV$2,R$2)</f>
        <v>0</v>
      </c>
      <c r="S473" s="203"/>
      <c r="T473" s="223">
        <f>SUMIFS($W473:$AV473,$W$2:$AV$2,T$2)</f>
        <v>0</v>
      </c>
      <c r="U473" s="203"/>
      <c r="V473" s="203"/>
      <c r="W473" s="116"/>
      <c r="X473" s="225">
        <f>IF(X$7="",0,IF(X$1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X$1+INT(SUMIFS(структура!$AA:$AA,структура!$W:$W,$I473))+1)+(INT(SUMIFS(структура!$AA:$AA,структура!$W:$W,$I473))+1-SUMIFS(структура!$AA:$AA,структура!$W:$W,$I473))*SUMIFS(структура!$Z:$Z,структура!$W:$W,$I473)*SUMIFS(472:472,$1:$1,X$1+INT(SUMIFS(структура!$AA:$AA,структура!$W:$W,$I473))))</f>
        <v>0</v>
      </c>
      <c r="Y473" s="225">
        <f>IF(Y$7="",0,IF(Y$1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Y$1+INT(SUMIFS(структура!$AA:$AA,структура!$W:$W,$I473))+1)+(INT(SUMIFS(структура!$AA:$AA,структура!$W:$W,$I473))+1-SUMIFS(структура!$AA:$AA,структура!$W:$W,$I473))*SUMIFS(структура!$Z:$Z,структура!$W:$W,$I473)*SUMIFS(472:472,$1:$1,Y$1+INT(SUMIFS(структура!$AA:$AA,структура!$W:$W,$I473))))</f>
        <v>0</v>
      </c>
      <c r="Z473" s="225">
        <f>IF(Z$7="",0,IF(Z$1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Z$1+INT(SUMIFS(структура!$AA:$AA,структура!$W:$W,$I473))+1)+(INT(SUMIFS(структура!$AA:$AA,структура!$W:$W,$I473))+1-SUMIFS(структура!$AA:$AA,структура!$W:$W,$I473))*SUMIFS(структура!$Z:$Z,структура!$W:$W,$I473)*SUMIFS(472:472,$1:$1,Z$1+INT(SUMIFS(структура!$AA:$AA,структура!$W:$W,$I473))))</f>
        <v>0</v>
      </c>
      <c r="AA473" s="225">
        <f>IF(AA$7="",0,IF(AA$1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A$1+INT(SUMIFS(структура!$AA:$AA,структура!$W:$W,$I473))+1)+(INT(SUMIFS(структура!$AA:$AA,структура!$W:$W,$I473))+1-SUMIFS(структура!$AA:$AA,структура!$W:$W,$I473))*SUMIFS(структура!$Z:$Z,структура!$W:$W,$I473)*SUMIFS(472:472,$1:$1,AA$1+INT(SUMIFS(структура!$AA:$AA,структура!$W:$W,$I473))))</f>
        <v>0</v>
      </c>
      <c r="AB473" s="225">
        <f>IF(AB$7="",0,IF(AB$1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B$1+INT(SUMIFS(структура!$AA:$AA,структура!$W:$W,$I473))+1)+(INT(SUMIFS(структура!$AA:$AA,структура!$W:$W,$I473))+1-SUMIFS(структура!$AA:$AA,структура!$W:$W,$I473))*SUMIFS(структура!$Z:$Z,структура!$W:$W,$I473)*SUMIFS(472:472,$1:$1,AB$1+INT(SUMIFS(структура!$AA:$AA,структура!$W:$W,$I473))))</f>
        <v>0</v>
      </c>
      <c r="AC473" s="225">
        <f>IF(AC$7="",0,IF(AC$1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C$1+INT(SUMIFS(структура!$AA:$AA,структура!$W:$W,$I473))+1)+(INT(SUMIFS(структура!$AA:$AA,структура!$W:$W,$I473))+1-SUMIFS(структура!$AA:$AA,структура!$W:$W,$I473))*SUMIFS(структура!$Z:$Z,структура!$W:$W,$I473)*SUMIFS(472:472,$1:$1,AC$1+INT(SUMIFS(структура!$AA:$AA,структура!$W:$W,$I473))))</f>
        <v>0</v>
      </c>
      <c r="AD473" s="225">
        <f>IF(AD$7="",0,IF(AD$1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D$1+INT(SUMIFS(структура!$AA:$AA,структура!$W:$W,$I473))+1)+(INT(SUMIFS(структура!$AA:$AA,структура!$W:$W,$I473))+1-SUMIFS(структура!$AA:$AA,структура!$W:$W,$I473))*SUMIFS(структура!$Z:$Z,структура!$W:$W,$I473)*SUMIFS(472:472,$1:$1,AD$1+INT(SUMIFS(структура!$AA:$AA,структура!$W:$W,$I473))))</f>
        <v>0</v>
      </c>
      <c r="AE473" s="225">
        <f>IF(AE$7="",0,IF(AE$1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E$1+INT(SUMIFS(структура!$AA:$AA,структура!$W:$W,$I473))+1)+(INT(SUMIFS(структура!$AA:$AA,структура!$W:$W,$I473))+1-SUMIFS(структура!$AA:$AA,структура!$W:$W,$I473))*SUMIFS(структура!$Z:$Z,структура!$W:$W,$I473)*SUMIFS(472:472,$1:$1,AE$1+INT(SUMIFS(структура!$AA:$AA,структура!$W:$W,$I473))))</f>
        <v>0</v>
      </c>
      <c r="AF473" s="225">
        <f>IF(AF$7="",0,IF(AF$1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F$1+INT(SUMIFS(структура!$AA:$AA,структура!$W:$W,$I473))+1)+(INT(SUMIFS(структура!$AA:$AA,структура!$W:$W,$I473))+1-SUMIFS(структура!$AA:$AA,структура!$W:$W,$I473))*SUMIFS(структура!$Z:$Z,структура!$W:$W,$I473)*SUMIFS(472:472,$1:$1,AF$1+INT(SUMIFS(структура!$AA:$AA,структура!$W:$W,$I473))))</f>
        <v>0</v>
      </c>
      <c r="AG473" s="225">
        <f>IF(AG$7="",0,IF(AG$1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G$1+INT(SUMIFS(структура!$AA:$AA,структура!$W:$W,$I473))+1)+(INT(SUMIFS(структура!$AA:$AA,структура!$W:$W,$I473))+1-SUMIFS(структура!$AA:$AA,структура!$W:$W,$I473))*SUMIFS(структура!$Z:$Z,структура!$W:$W,$I473)*SUMIFS(472:472,$1:$1,AG$1+INT(SUMIFS(структура!$AA:$AA,структура!$W:$W,$I473))))</f>
        <v>0</v>
      </c>
      <c r="AH473" s="225">
        <f>IF(AH$7="",0,IF(AH$1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H$1+INT(SUMIFS(структура!$AA:$AA,структура!$W:$W,$I473))+1)+(INT(SUMIFS(структура!$AA:$AA,структура!$W:$W,$I473))+1-SUMIFS(структура!$AA:$AA,структура!$W:$W,$I473))*SUMIFS(структура!$Z:$Z,структура!$W:$W,$I473)*SUMIFS(472:472,$1:$1,AH$1+INT(SUMIFS(структура!$AA:$AA,структура!$W:$W,$I473))))</f>
        <v>0</v>
      </c>
      <c r="AI473" s="225">
        <f>IF(AI$7="",0,IF(AI$1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I$1+INT(SUMIFS(структура!$AA:$AA,структура!$W:$W,$I473))+1)+(INT(SUMIFS(структура!$AA:$AA,структура!$W:$W,$I473))+1-SUMIFS(структура!$AA:$AA,структура!$W:$W,$I473))*SUMIFS(структура!$Z:$Z,структура!$W:$W,$I473)*SUMIFS(472:472,$1:$1,AI$1+INT(SUMIFS(структура!$AA:$AA,структура!$W:$W,$I473))))</f>
        <v>0</v>
      </c>
      <c r="AJ473" s="225">
        <f>IF(AJ$7="",0,IF(AJ$1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J$1+INT(SUMIFS(структура!$AA:$AA,структура!$W:$W,$I473))+1)+(INT(SUMIFS(структура!$AA:$AA,структура!$W:$W,$I473))+1-SUMIFS(структура!$AA:$AA,структура!$W:$W,$I473))*SUMIFS(структура!$Z:$Z,структура!$W:$W,$I473)*SUMIFS(472:472,$1:$1,AJ$1+INT(SUMIFS(структура!$AA:$AA,структура!$W:$W,$I473))))</f>
        <v>0</v>
      </c>
      <c r="AK473" s="225">
        <f>IF(AK$7="",0,IF(AK$1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K$1+INT(SUMIFS(структура!$AA:$AA,структура!$W:$W,$I473))+1)+(INT(SUMIFS(структура!$AA:$AA,структура!$W:$W,$I473))+1-SUMIFS(структура!$AA:$AA,структура!$W:$W,$I473))*SUMIFS(структура!$Z:$Z,структура!$W:$W,$I473)*SUMIFS(472:472,$1:$1,AK$1+INT(SUMIFS(структура!$AA:$AA,структура!$W:$W,$I473))))</f>
        <v>0</v>
      </c>
      <c r="AL473" s="225">
        <f>IF(AL$7="",0,IF(AL$1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L$1+INT(SUMIFS(структура!$AA:$AA,структура!$W:$W,$I473))+1)+(INT(SUMIFS(структура!$AA:$AA,структура!$W:$W,$I473))+1-SUMIFS(структура!$AA:$AA,структура!$W:$W,$I473))*SUMIFS(структура!$Z:$Z,структура!$W:$W,$I473)*SUMIFS(472:472,$1:$1,AL$1+INT(SUMIFS(структура!$AA:$AA,структура!$W:$W,$I473))))</f>
        <v>0</v>
      </c>
      <c r="AM473" s="225">
        <f>IF(AM$7="",0,IF(AM$1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M$1+INT(SUMIFS(структура!$AA:$AA,структура!$W:$W,$I473))+1)+(INT(SUMIFS(структура!$AA:$AA,структура!$W:$W,$I473))+1-SUMIFS(структура!$AA:$AA,структура!$W:$W,$I473))*SUMIFS(структура!$Z:$Z,структура!$W:$W,$I473)*SUMIFS(472:472,$1:$1,AM$1+INT(SUMIFS(структура!$AA:$AA,структура!$W:$W,$I473))))</f>
        <v>0</v>
      </c>
      <c r="AN473" s="225">
        <f>IF(AN$7="",0,IF(AN$1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N$1+INT(SUMIFS(структура!$AA:$AA,структура!$W:$W,$I473))+1)+(INT(SUMIFS(структура!$AA:$AA,структура!$W:$W,$I473))+1-SUMIFS(структура!$AA:$AA,структура!$W:$W,$I473))*SUMIFS(структура!$Z:$Z,структура!$W:$W,$I473)*SUMIFS(472:472,$1:$1,AN$1+INT(SUMIFS(структура!$AA:$AA,структура!$W:$W,$I473))))</f>
        <v>0</v>
      </c>
      <c r="AO473" s="225">
        <f>IF(AO$7="",0,IF(AO$1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O$1+INT(SUMIFS(структура!$AA:$AA,структура!$W:$W,$I473))+1)+(INT(SUMIFS(структура!$AA:$AA,структура!$W:$W,$I473))+1-SUMIFS(структура!$AA:$AA,структура!$W:$W,$I473))*SUMIFS(структура!$Z:$Z,структура!$W:$W,$I473)*SUMIFS(472:472,$1:$1,AO$1+INT(SUMIFS(структура!$AA:$AA,структура!$W:$W,$I473))))</f>
        <v>0</v>
      </c>
      <c r="AP473" s="225">
        <f>IF(AP$7="",0,IF(AP$1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P$1+INT(SUMIFS(структура!$AA:$AA,структура!$W:$W,$I473))+1)+(INT(SUMIFS(структура!$AA:$AA,структура!$W:$W,$I473))+1-SUMIFS(структура!$AA:$AA,структура!$W:$W,$I473))*SUMIFS(структура!$Z:$Z,структура!$W:$W,$I473)*SUMIFS(472:472,$1:$1,AP$1+INT(SUMIFS(структура!$AA:$AA,структура!$W:$W,$I473))))</f>
        <v>0</v>
      </c>
      <c r="AQ473" s="225">
        <f>IF(AQ$7="",0,IF(AQ$1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Q$1+INT(SUMIFS(структура!$AA:$AA,структура!$W:$W,$I473))+1)+(INT(SUMIFS(структура!$AA:$AA,структура!$W:$W,$I473))+1-SUMIFS(структура!$AA:$AA,структура!$W:$W,$I473))*SUMIFS(структура!$Z:$Z,структура!$W:$W,$I473)*SUMIFS(472:472,$1:$1,AQ$1+INT(SUMIFS(структура!$AA:$AA,структура!$W:$W,$I473))))</f>
        <v>0</v>
      </c>
      <c r="AR473" s="225">
        <f>IF(AR$7="",0,IF(AR$1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R$1+INT(SUMIFS(структура!$AA:$AA,структура!$W:$W,$I473))+1)+(INT(SUMIFS(структура!$AA:$AA,структура!$W:$W,$I473))+1-SUMIFS(структура!$AA:$AA,структура!$W:$W,$I473))*SUMIFS(структура!$Z:$Z,структура!$W:$W,$I473)*SUMIFS(472:472,$1:$1,AR$1+INT(SUMIFS(структура!$AA:$AA,структура!$W:$W,$I473))))</f>
        <v>0</v>
      </c>
      <c r="AS473" s="225">
        <f>IF(AS$7="",0,IF(AS$1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S$1+INT(SUMIFS(структура!$AA:$AA,структура!$W:$W,$I473))+1)+(INT(SUMIFS(структура!$AA:$AA,структура!$W:$W,$I473))+1-SUMIFS(структура!$AA:$AA,структура!$W:$W,$I473))*SUMIFS(структура!$Z:$Z,структура!$W:$W,$I473)*SUMIFS(472:472,$1:$1,AS$1+INT(SUMIFS(структура!$AA:$AA,структура!$W:$W,$I473))))</f>
        <v>0</v>
      </c>
      <c r="AT473" s="225">
        <f>IF(AT$7="",0,IF(AT$1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T$1+INT(SUMIFS(структура!$AA:$AA,структура!$W:$W,$I473))+1)+(INT(SUMIFS(структура!$AA:$AA,структура!$W:$W,$I473))+1-SUMIFS(структура!$AA:$AA,структура!$W:$W,$I473))*SUMIFS(структура!$Z:$Z,структура!$W:$W,$I473)*SUMIFS(472:472,$1:$1,AT$1+INT(SUMIFS(структура!$AA:$AA,структура!$W:$W,$I473))))</f>
        <v>0</v>
      </c>
      <c r="AU473" s="225">
        <f>IF(AU$7="",0,IF(AU$1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U$1+INT(SUMIFS(структура!$AA:$AA,структура!$W:$W,$I473))+1)+(INT(SUMIFS(структура!$AA:$AA,структура!$W:$W,$I473))+1-SUMIFS(структура!$AA:$AA,структура!$W:$W,$I473))*SUMIFS(структура!$Z:$Z,структура!$W:$W,$I473)*SUMIFS(472:472,$1:$1,AU$1+INT(SUMIFS(структура!$AA:$AA,структура!$W:$W,$I473))))</f>
        <v>0</v>
      </c>
      <c r="AV473" s="94"/>
      <c r="AW473" s="89"/>
    </row>
    <row r="474" spans="1:49" s="95" customFormat="1" x14ac:dyDescent="0.25">
      <c r="A474" s="89"/>
      <c r="B474" s="89"/>
      <c r="C474" s="89"/>
      <c r="D474" s="89"/>
      <c r="E474" s="194" t="str">
        <f>E400</f>
        <v>Объект-4</v>
      </c>
      <c r="F474" s="89"/>
      <c r="G474" s="195" t="str">
        <f>G400</f>
        <v>Заказчик-4</v>
      </c>
      <c r="H474" s="89"/>
      <c r="I474" s="195" t="str">
        <f>I463</f>
        <v>Рабочие</v>
      </c>
      <c r="J474" s="89"/>
      <c r="K474" s="195"/>
      <c r="L474" s="89"/>
      <c r="M474" s="185" t="str">
        <f>KPI!$E$72</f>
        <v>отток ДС на расчет по ФОТ строителей</v>
      </c>
      <c r="N474" s="259"/>
      <c r="O474" s="203"/>
      <c r="P474" s="190" t="str">
        <f>IF(M474="","",INDEX(KPI!$H:$H,SUMIFS(KPI!$C:$C,KPI!$E:$E,M474)))</f>
        <v>тыс.руб.</v>
      </c>
      <c r="Q474" s="203"/>
      <c r="R474" s="224">
        <f>SUMIFS($W474:$AV474,$W$2:$AV$2,R$2)</f>
        <v>0</v>
      </c>
      <c r="S474" s="203"/>
      <c r="T474" s="224">
        <f>SUMIFS($W474:$AV474,$W$2:$AV$2,T$2)</f>
        <v>0</v>
      </c>
      <c r="U474" s="203"/>
      <c r="V474" s="203"/>
      <c r="W474" s="116"/>
      <c r="X474" s="226">
        <f>IF(X$7="",0,IF(X$1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X$1+INT(-SUMIFS(структура!$AC:$AC,структура!$W:$W,$I474))+1)+(INT(-SUMIFS(структура!$AC:$AC,структура!$W:$W,$I474))+1+SUMIFS(структура!$AC:$AC,структура!$W:$W,$I474))*SUMIFS(структура!$AB:$AB,структура!$W:$W,$I474)*SUMIFS(472:472,$1:$1,X$1+INT(-SUMIFS(структура!$AC:$AC,структура!$W:$W,$I474))))</f>
        <v>0</v>
      </c>
      <c r="Y474" s="226">
        <f>IF(Y$7="",0,IF(Y$1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Y$1+INT(-SUMIFS(структура!$AC:$AC,структура!$W:$W,$I474))+1)+(INT(-SUMIFS(структура!$AC:$AC,структура!$W:$W,$I474))+1+SUMIFS(структура!$AC:$AC,структура!$W:$W,$I474))*SUMIFS(структура!$AB:$AB,структура!$W:$W,$I474)*SUMIFS(472:472,$1:$1,Y$1+INT(-SUMIFS(структура!$AC:$AC,структура!$W:$W,$I474))))</f>
        <v>0</v>
      </c>
      <c r="Z474" s="226">
        <f>IF(Z$7="",0,IF(Z$1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Z$1+INT(-SUMIFS(структура!$AC:$AC,структура!$W:$W,$I474))+1)+(INT(-SUMIFS(структура!$AC:$AC,структура!$W:$W,$I474))+1+SUMIFS(структура!$AC:$AC,структура!$W:$W,$I474))*SUMIFS(структура!$AB:$AB,структура!$W:$W,$I474)*SUMIFS(472:472,$1:$1,Z$1+INT(-SUMIFS(структура!$AC:$AC,структура!$W:$W,$I474))))</f>
        <v>0</v>
      </c>
      <c r="AA474" s="226">
        <f>IF(AA$7="",0,IF(AA$1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A$1+INT(-SUMIFS(структура!$AC:$AC,структура!$W:$W,$I474))+1)+(INT(-SUMIFS(структура!$AC:$AC,структура!$W:$W,$I474))+1+SUMIFS(структура!$AC:$AC,структура!$W:$W,$I474))*SUMIFS(структура!$AB:$AB,структура!$W:$W,$I474)*SUMIFS(472:472,$1:$1,AA$1+INT(-SUMIFS(структура!$AC:$AC,структура!$W:$W,$I474))))</f>
        <v>0</v>
      </c>
      <c r="AB474" s="226">
        <f>IF(AB$7="",0,IF(AB$1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B$1+INT(-SUMIFS(структура!$AC:$AC,структура!$W:$W,$I474))+1)+(INT(-SUMIFS(структура!$AC:$AC,структура!$W:$W,$I474))+1+SUMIFS(структура!$AC:$AC,структура!$W:$W,$I474))*SUMIFS(структура!$AB:$AB,структура!$W:$W,$I474)*SUMIFS(472:472,$1:$1,AB$1+INT(-SUMIFS(структура!$AC:$AC,структура!$W:$W,$I474))))</f>
        <v>0</v>
      </c>
      <c r="AC474" s="226">
        <f>IF(AC$7="",0,IF(AC$1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C$1+INT(-SUMIFS(структура!$AC:$AC,структура!$W:$W,$I474))+1)+(INT(-SUMIFS(структура!$AC:$AC,структура!$W:$W,$I474))+1+SUMIFS(структура!$AC:$AC,структура!$W:$W,$I474))*SUMIFS(структура!$AB:$AB,структура!$W:$W,$I474)*SUMIFS(472:472,$1:$1,AC$1+INT(-SUMIFS(структура!$AC:$AC,структура!$W:$W,$I474))))</f>
        <v>0</v>
      </c>
      <c r="AD474" s="226">
        <f>IF(AD$7="",0,IF(AD$1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D$1+INT(-SUMIFS(структура!$AC:$AC,структура!$W:$W,$I474))+1)+(INT(-SUMIFS(структура!$AC:$AC,структура!$W:$W,$I474))+1+SUMIFS(структура!$AC:$AC,структура!$W:$W,$I474))*SUMIFS(структура!$AB:$AB,структура!$W:$W,$I474)*SUMIFS(472:472,$1:$1,AD$1+INT(-SUMIFS(структура!$AC:$AC,структура!$W:$W,$I474))))</f>
        <v>0</v>
      </c>
      <c r="AE474" s="226">
        <f>IF(AE$7="",0,IF(AE$1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E$1+INT(-SUMIFS(структура!$AC:$AC,структура!$W:$W,$I474))+1)+(INT(-SUMIFS(структура!$AC:$AC,структура!$W:$W,$I474))+1+SUMIFS(структура!$AC:$AC,структура!$W:$W,$I474))*SUMIFS(структура!$AB:$AB,структура!$W:$W,$I474)*SUMIFS(472:472,$1:$1,AE$1+INT(-SUMIFS(структура!$AC:$AC,структура!$W:$W,$I474))))</f>
        <v>0</v>
      </c>
      <c r="AF474" s="226">
        <f>IF(AF$7="",0,IF(AF$1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F$1+INT(-SUMIFS(структура!$AC:$AC,структура!$W:$W,$I474))+1)+(INT(-SUMIFS(структура!$AC:$AC,структура!$W:$W,$I474))+1+SUMIFS(структура!$AC:$AC,структура!$W:$W,$I474))*SUMIFS(структура!$AB:$AB,структура!$W:$W,$I474)*SUMIFS(472:472,$1:$1,AF$1+INT(-SUMIFS(структура!$AC:$AC,структура!$W:$W,$I474))))</f>
        <v>0</v>
      </c>
      <c r="AG474" s="226">
        <f>IF(AG$7="",0,IF(AG$1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G$1+INT(-SUMIFS(структура!$AC:$AC,структура!$W:$W,$I474))+1)+(INT(-SUMIFS(структура!$AC:$AC,структура!$W:$W,$I474))+1+SUMIFS(структура!$AC:$AC,структура!$W:$W,$I474))*SUMIFS(структура!$AB:$AB,структура!$W:$W,$I474)*SUMIFS(472:472,$1:$1,AG$1+INT(-SUMIFS(структура!$AC:$AC,структура!$W:$W,$I474))))</f>
        <v>0</v>
      </c>
      <c r="AH474" s="226">
        <f>IF(AH$7="",0,IF(AH$1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H$1+INT(-SUMIFS(структура!$AC:$AC,структура!$W:$W,$I474))+1)+(INT(-SUMIFS(структура!$AC:$AC,структура!$W:$W,$I474))+1+SUMIFS(структура!$AC:$AC,структура!$W:$W,$I474))*SUMIFS(структура!$AB:$AB,структура!$W:$W,$I474)*SUMIFS(472:472,$1:$1,AH$1+INT(-SUMIFS(структура!$AC:$AC,структура!$W:$W,$I474))))</f>
        <v>0</v>
      </c>
      <c r="AI474" s="226">
        <f>IF(AI$7="",0,IF(AI$1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I$1+INT(-SUMIFS(структура!$AC:$AC,структура!$W:$W,$I474))+1)+(INT(-SUMIFS(структура!$AC:$AC,структура!$W:$W,$I474))+1+SUMIFS(структура!$AC:$AC,структура!$W:$W,$I474))*SUMIFS(структура!$AB:$AB,структура!$W:$W,$I474)*SUMIFS(472:472,$1:$1,AI$1+INT(-SUMIFS(структура!$AC:$AC,структура!$W:$W,$I474))))</f>
        <v>0</v>
      </c>
      <c r="AJ474" s="226">
        <f>IF(AJ$7="",0,IF(AJ$1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J$1+INT(-SUMIFS(структура!$AC:$AC,структура!$W:$W,$I474))+1)+(INT(-SUMIFS(структура!$AC:$AC,структура!$W:$W,$I474))+1+SUMIFS(структура!$AC:$AC,структура!$W:$W,$I474))*SUMIFS(структура!$AB:$AB,структура!$W:$W,$I474)*SUMIFS(472:472,$1:$1,AJ$1+INT(-SUMIFS(структура!$AC:$AC,структура!$W:$W,$I474))))</f>
        <v>0</v>
      </c>
      <c r="AK474" s="226">
        <f>IF(AK$7="",0,IF(AK$1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K$1+INT(-SUMIFS(структура!$AC:$AC,структура!$W:$W,$I474))+1)+(INT(-SUMIFS(структура!$AC:$AC,структура!$W:$W,$I474))+1+SUMIFS(структура!$AC:$AC,структура!$W:$W,$I474))*SUMIFS(структура!$AB:$AB,структура!$W:$W,$I474)*SUMIFS(472:472,$1:$1,AK$1+INT(-SUMIFS(структура!$AC:$AC,структура!$W:$W,$I474))))</f>
        <v>0</v>
      </c>
      <c r="AL474" s="226">
        <f>IF(AL$7="",0,IF(AL$1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L$1+INT(-SUMIFS(структура!$AC:$AC,структура!$W:$W,$I474))+1)+(INT(-SUMIFS(структура!$AC:$AC,структура!$W:$W,$I474))+1+SUMIFS(структура!$AC:$AC,структура!$W:$W,$I474))*SUMIFS(структура!$AB:$AB,структура!$W:$W,$I474)*SUMIFS(472:472,$1:$1,AL$1+INT(-SUMIFS(структура!$AC:$AC,структура!$W:$W,$I474))))</f>
        <v>0</v>
      </c>
      <c r="AM474" s="226">
        <f>IF(AM$7="",0,IF(AM$1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M$1+INT(-SUMIFS(структура!$AC:$AC,структура!$W:$W,$I474))+1)+(INT(-SUMIFS(структура!$AC:$AC,структура!$W:$W,$I474))+1+SUMIFS(структура!$AC:$AC,структура!$W:$W,$I474))*SUMIFS(структура!$AB:$AB,структура!$W:$W,$I474)*SUMIFS(472:472,$1:$1,AM$1+INT(-SUMIFS(структура!$AC:$AC,структура!$W:$W,$I474))))</f>
        <v>0</v>
      </c>
      <c r="AN474" s="226">
        <f>IF(AN$7="",0,IF(AN$1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N$1+INT(-SUMIFS(структура!$AC:$AC,структура!$W:$W,$I474))+1)+(INT(-SUMIFS(структура!$AC:$AC,структура!$W:$W,$I474))+1+SUMIFS(структура!$AC:$AC,структура!$W:$W,$I474))*SUMIFS(структура!$AB:$AB,структура!$W:$W,$I474)*SUMIFS(472:472,$1:$1,AN$1+INT(-SUMIFS(структура!$AC:$AC,структура!$W:$W,$I474))))</f>
        <v>0</v>
      </c>
      <c r="AO474" s="226">
        <f>IF(AO$7="",0,IF(AO$1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O$1+INT(-SUMIFS(структура!$AC:$AC,структура!$W:$W,$I474))+1)+(INT(-SUMIFS(структура!$AC:$AC,структура!$W:$W,$I474))+1+SUMIFS(структура!$AC:$AC,структура!$W:$W,$I474))*SUMIFS(структура!$AB:$AB,структура!$W:$W,$I474)*SUMIFS(472:472,$1:$1,AO$1+INT(-SUMIFS(структура!$AC:$AC,структура!$W:$W,$I474))))</f>
        <v>0</v>
      </c>
      <c r="AP474" s="226">
        <f>IF(AP$7="",0,IF(AP$1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P$1+INT(-SUMIFS(структура!$AC:$AC,структура!$W:$W,$I474))+1)+(INT(-SUMIFS(структура!$AC:$AC,структура!$W:$W,$I474))+1+SUMIFS(структура!$AC:$AC,структура!$W:$W,$I474))*SUMIFS(структура!$AB:$AB,структура!$W:$W,$I474)*SUMIFS(472:472,$1:$1,AP$1+INT(-SUMIFS(структура!$AC:$AC,структура!$W:$W,$I474))))</f>
        <v>0</v>
      </c>
      <c r="AQ474" s="226">
        <f>IF(AQ$7="",0,IF(AQ$1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Q$1+INT(-SUMIFS(структура!$AC:$AC,структура!$W:$W,$I474))+1)+(INT(-SUMIFS(структура!$AC:$AC,структура!$W:$W,$I474))+1+SUMIFS(структура!$AC:$AC,структура!$W:$W,$I474))*SUMIFS(структура!$AB:$AB,структура!$W:$W,$I474)*SUMIFS(472:472,$1:$1,AQ$1+INT(-SUMIFS(структура!$AC:$AC,структура!$W:$W,$I474))))</f>
        <v>0</v>
      </c>
      <c r="AR474" s="226">
        <f>IF(AR$7="",0,IF(AR$1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R$1+INT(-SUMIFS(структура!$AC:$AC,структура!$W:$W,$I474))+1)+(INT(-SUMIFS(структура!$AC:$AC,структура!$W:$W,$I474))+1+SUMIFS(структура!$AC:$AC,структура!$W:$W,$I474))*SUMIFS(структура!$AB:$AB,структура!$W:$W,$I474)*SUMIFS(472:472,$1:$1,AR$1+INT(-SUMIFS(структура!$AC:$AC,структура!$W:$W,$I474))))</f>
        <v>0</v>
      </c>
      <c r="AS474" s="226">
        <f>IF(AS$7="",0,IF(AS$1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S$1+INT(-SUMIFS(структура!$AC:$AC,структура!$W:$W,$I474))+1)+(INT(-SUMIFS(структура!$AC:$AC,структура!$W:$W,$I474))+1+SUMIFS(структура!$AC:$AC,структура!$W:$W,$I474))*SUMIFS(структура!$AB:$AB,структура!$W:$W,$I474)*SUMIFS(472:472,$1:$1,AS$1+INT(-SUMIFS(структура!$AC:$AC,структура!$W:$W,$I474))))</f>
        <v>0</v>
      </c>
      <c r="AT474" s="226">
        <f>IF(AT$7="",0,IF(AT$1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T$1+INT(-SUMIFS(структура!$AC:$AC,структура!$W:$W,$I474))+1)+(INT(-SUMIFS(структура!$AC:$AC,структура!$W:$W,$I474))+1+SUMIFS(структура!$AC:$AC,структура!$W:$W,$I474))*SUMIFS(структура!$AB:$AB,структура!$W:$W,$I474)*SUMIFS(472:472,$1:$1,AT$1+INT(-SUMIFS(структура!$AC:$AC,структура!$W:$W,$I474))))</f>
        <v>0</v>
      </c>
      <c r="AU474" s="226">
        <f>IF(AU$7="",0,IF(AU$1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U$1+INT(-SUMIFS(структура!$AC:$AC,структура!$W:$W,$I474))+1)+(INT(-SUMIFS(структура!$AC:$AC,структура!$W:$W,$I474))+1+SUMIFS(структура!$AC:$AC,структура!$W:$W,$I474))*SUMIFS(структура!$AB:$AB,структура!$W:$W,$I474)*SUMIFS(472:472,$1:$1,AU$1+INT(-SUMIFS(структура!$AC:$AC,структура!$W:$W,$I474))))</f>
        <v>0</v>
      </c>
      <c r="AV474" s="94"/>
      <c r="AW474" s="89"/>
    </row>
    <row r="475" spans="1:49" ht="3.9" customHeight="1" x14ac:dyDescent="0.25">
      <c r="A475" s="3"/>
      <c r="B475" s="3"/>
      <c r="C475" s="3"/>
      <c r="D475" s="3"/>
      <c r="E475" s="179" t="str">
        <f>E400</f>
        <v>Объект-4</v>
      </c>
      <c r="F475" s="3"/>
      <c r="G475" s="178" t="str">
        <f>G400</f>
        <v>Заказчик-4</v>
      </c>
      <c r="H475" s="3"/>
      <c r="I475" s="195" t="str">
        <f>I463</f>
        <v>Рабочие</v>
      </c>
      <c r="J475" s="3"/>
      <c r="K475" s="178"/>
      <c r="L475" s="3"/>
      <c r="M475" s="8"/>
      <c r="N475" s="258"/>
      <c r="O475" s="3"/>
      <c r="P475" s="191"/>
      <c r="Q475" s="3"/>
      <c r="R475" s="8"/>
      <c r="S475" s="3"/>
      <c r="T475" s="8"/>
      <c r="U475" s="3"/>
      <c r="V475" s="3"/>
      <c r="W475" s="49"/>
      <c r="X475" s="192"/>
      <c r="Y475" s="192"/>
      <c r="Z475" s="192"/>
      <c r="AA475" s="192"/>
      <c r="AB475" s="192"/>
      <c r="AC475" s="192"/>
      <c r="AD475" s="192"/>
      <c r="AE475" s="192"/>
      <c r="AF475" s="192"/>
      <c r="AG475" s="192"/>
      <c r="AH475" s="192"/>
      <c r="AI475" s="192"/>
      <c r="AJ475" s="192"/>
      <c r="AK475" s="192"/>
      <c r="AL475" s="192"/>
      <c r="AM475" s="192"/>
      <c r="AN475" s="192"/>
      <c r="AO475" s="192"/>
      <c r="AP475" s="192"/>
      <c r="AQ475" s="192"/>
      <c r="AR475" s="192"/>
      <c r="AS475" s="192"/>
      <c r="AT475" s="192"/>
      <c r="AU475" s="192"/>
      <c r="AV475" s="41"/>
      <c r="AW475" s="3"/>
    </row>
    <row r="476" spans="1:49" s="95" customFormat="1" x14ac:dyDescent="0.25">
      <c r="A476" s="89"/>
      <c r="B476" s="89"/>
      <c r="C476" s="89"/>
      <c r="D476" s="89"/>
      <c r="E476" s="179" t="str">
        <f>E400</f>
        <v>Объект-4</v>
      </c>
      <c r="F476" s="89"/>
      <c r="G476" s="178" t="str">
        <f>G400</f>
        <v>Заказчик-4</v>
      </c>
      <c r="H476" s="89"/>
      <c r="I476" s="195" t="str">
        <f>I463</f>
        <v>Рабочие</v>
      </c>
      <c r="J476" s="4"/>
      <c r="K476" s="181"/>
      <c r="L476" s="4"/>
      <c r="M476" s="184" t="str">
        <f>KPI!$E$125</f>
        <v>ставка начисления соц/сборов</v>
      </c>
      <c r="N476" s="258"/>
      <c r="O476" s="22" t="s">
        <v>1</v>
      </c>
      <c r="P476" s="97"/>
      <c r="Q476" s="89"/>
      <c r="R476" s="187"/>
      <c r="S476" s="89"/>
      <c r="T476" s="187"/>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94"/>
      <c r="AW476" s="89"/>
    </row>
    <row r="477" spans="1:49" s="5" customFormat="1" x14ac:dyDescent="0.25">
      <c r="A477" s="4"/>
      <c r="B477" s="4"/>
      <c r="C477" s="4"/>
      <c r="D477" s="4"/>
      <c r="E477" s="197" t="str">
        <f>E400</f>
        <v>Объект-4</v>
      </c>
      <c r="F477" s="4"/>
      <c r="G477" s="198" t="str">
        <f>G400</f>
        <v>Заказчик-4</v>
      </c>
      <c r="H477" s="4"/>
      <c r="I477" s="195" t="str">
        <f>I463</f>
        <v>Рабочие</v>
      </c>
      <c r="J477" s="4"/>
      <c r="K477" s="198"/>
      <c r="L477" s="4"/>
      <c r="M477" s="205" t="str">
        <f>KPI!$E$153</f>
        <v>соцсборы</v>
      </c>
      <c r="N477" s="258" t="str">
        <f>структура!$AL$29</f>
        <v>с/с</v>
      </c>
      <c r="O477" s="4"/>
      <c r="P477" s="232" t="str">
        <f>IF(M477="","",INDEX(KPI!$H:$H,SUMIFS(KPI!$C:$C,KPI!$E:$E,M477)))</f>
        <v>тыс.руб.</v>
      </c>
      <c r="Q477" s="4"/>
      <c r="R477" s="188">
        <f>SUMIFS($W477:$AV477,$W$2:$AV$2,R$2)</f>
        <v>0</v>
      </c>
      <c r="S477" s="4"/>
      <c r="T477" s="188">
        <f>SUMIFS($W477:$AV477,$W$2:$AV$2,T$2)</f>
        <v>0</v>
      </c>
      <c r="U477" s="4"/>
      <c r="V477" s="4"/>
      <c r="W477" s="49"/>
      <c r="X477" s="207">
        <f>$P$89*X470</f>
        <v>0</v>
      </c>
      <c r="Y477" s="207">
        <f t="shared" ref="Y477:AU477" si="566">$P$89*Y470</f>
        <v>0</v>
      </c>
      <c r="Z477" s="207">
        <f t="shared" si="566"/>
        <v>0</v>
      </c>
      <c r="AA477" s="207">
        <f t="shared" si="566"/>
        <v>0</v>
      </c>
      <c r="AB477" s="207">
        <f t="shared" si="566"/>
        <v>0</v>
      </c>
      <c r="AC477" s="207">
        <f t="shared" si="566"/>
        <v>0</v>
      </c>
      <c r="AD477" s="207">
        <f t="shared" si="566"/>
        <v>0</v>
      </c>
      <c r="AE477" s="207">
        <f t="shared" si="566"/>
        <v>0</v>
      </c>
      <c r="AF477" s="207">
        <f t="shared" si="566"/>
        <v>0</v>
      </c>
      <c r="AG477" s="207">
        <f t="shared" si="566"/>
        <v>0</v>
      </c>
      <c r="AH477" s="207">
        <f t="shared" si="566"/>
        <v>0</v>
      </c>
      <c r="AI477" s="207">
        <f t="shared" si="566"/>
        <v>0</v>
      </c>
      <c r="AJ477" s="207">
        <f t="shared" si="566"/>
        <v>0</v>
      </c>
      <c r="AK477" s="207">
        <f t="shared" si="566"/>
        <v>0</v>
      </c>
      <c r="AL477" s="207">
        <f t="shared" si="566"/>
        <v>0</v>
      </c>
      <c r="AM477" s="207">
        <f t="shared" si="566"/>
        <v>0</v>
      </c>
      <c r="AN477" s="207">
        <f t="shared" si="566"/>
        <v>0</v>
      </c>
      <c r="AO477" s="207">
        <f t="shared" si="566"/>
        <v>0</v>
      </c>
      <c r="AP477" s="207">
        <f t="shared" si="566"/>
        <v>0</v>
      </c>
      <c r="AQ477" s="207">
        <f t="shared" si="566"/>
        <v>0</v>
      </c>
      <c r="AR477" s="207">
        <f t="shared" si="566"/>
        <v>0</v>
      </c>
      <c r="AS477" s="207">
        <f t="shared" si="566"/>
        <v>0</v>
      </c>
      <c r="AT477" s="207">
        <f t="shared" si="566"/>
        <v>0</v>
      </c>
      <c r="AU477" s="207">
        <f t="shared" si="566"/>
        <v>0</v>
      </c>
      <c r="AV477" s="43"/>
      <c r="AW477" s="4"/>
    </row>
    <row r="478" spans="1:49" s="95" customFormat="1" x14ac:dyDescent="0.25">
      <c r="A478" s="89"/>
      <c r="B478" s="89"/>
      <c r="C478" s="89"/>
      <c r="D478" s="89"/>
      <c r="E478" s="179" t="str">
        <f>E400</f>
        <v>Объект-4</v>
      </c>
      <c r="F478" s="89"/>
      <c r="G478" s="178" t="str">
        <f>G400</f>
        <v>Заказчик-4</v>
      </c>
      <c r="H478" s="89"/>
      <c r="I478" s="195" t="str">
        <f>I463</f>
        <v>Рабочие</v>
      </c>
      <c r="J478" s="4"/>
      <c r="K478" s="181"/>
      <c r="L478" s="4"/>
      <c r="M478" s="202" t="str">
        <f>KPI!$E$35</f>
        <v>оборачив-ть работ в себестоимости</v>
      </c>
      <c r="N478" s="259"/>
      <c r="O478" s="22"/>
      <c r="P478" s="233">
        <f>SUMIFS(P463:P475,$M463:$M475,$M478)</f>
        <v>0</v>
      </c>
      <c r="Q478" s="203"/>
      <c r="R478" s="204" t="str">
        <f>IF(M478="","",INDEX(KPI!$H:$H,SUMIFS(KPI!$C:$C,KPI!$E:$E,M478)))</f>
        <v>мес</v>
      </c>
      <c r="S478" s="203"/>
      <c r="T478" s="204"/>
      <c r="U478" s="203"/>
      <c r="V478" s="203"/>
      <c r="W478" s="116"/>
      <c r="X478" s="201"/>
      <c r="Y478" s="201"/>
      <c r="Z478" s="201"/>
      <c r="AA478" s="201"/>
      <c r="AB478" s="201"/>
      <c r="AC478" s="201"/>
      <c r="AD478" s="201"/>
      <c r="AE478" s="201"/>
      <c r="AF478" s="201"/>
      <c r="AG478" s="201"/>
      <c r="AH478" s="201"/>
      <c r="AI478" s="201"/>
      <c r="AJ478" s="201"/>
      <c r="AK478" s="201"/>
      <c r="AL478" s="201"/>
      <c r="AM478" s="201"/>
      <c r="AN478" s="201"/>
      <c r="AO478" s="201"/>
      <c r="AP478" s="201"/>
      <c r="AQ478" s="201"/>
      <c r="AR478" s="201"/>
      <c r="AS478" s="201"/>
      <c r="AT478" s="201"/>
      <c r="AU478" s="201"/>
      <c r="AV478" s="94"/>
      <c r="AW478" s="89"/>
    </row>
    <row r="479" spans="1:49" s="5" customFormat="1" x14ac:dyDescent="0.25">
      <c r="A479" s="4"/>
      <c r="B479" s="4"/>
      <c r="C479" s="4"/>
      <c r="D479" s="4"/>
      <c r="E479" s="197" t="str">
        <f>E400</f>
        <v>Объект-4</v>
      </c>
      <c r="F479" s="4"/>
      <c r="G479" s="198" t="str">
        <f>G400</f>
        <v>Заказчик-4</v>
      </c>
      <c r="H479" s="4"/>
      <c r="I479" s="195" t="str">
        <f>I463</f>
        <v>Рабочие</v>
      </c>
      <c r="J479" s="4"/>
      <c r="K479" s="198"/>
      <c r="L479" s="4"/>
      <c r="M479" s="208" t="str">
        <f>KPI!$E$38</f>
        <v>начисление соц/сборов по собств. строителям</v>
      </c>
      <c r="N479" s="259"/>
      <c r="O479" s="209"/>
      <c r="P479" s="210" t="str">
        <f>IF(M479="","",INDEX(KPI!$H:$H,SUMIFS(KPI!$C:$C,KPI!$E:$E,M479)))</f>
        <v>тыс.руб.</v>
      </c>
      <c r="Q479" s="209"/>
      <c r="R479" s="123">
        <f>SUMIFS($W479:$AV479,$W$2:$AV$2,R$2)</f>
        <v>0</v>
      </c>
      <c r="S479" s="209"/>
      <c r="T479" s="123">
        <f>SUMIFS($W479:$AV479,$W$2:$AV$2,T$2)</f>
        <v>0</v>
      </c>
      <c r="U479" s="209"/>
      <c r="V479" s="209"/>
      <c r="W479" s="49"/>
      <c r="X479" s="207">
        <f t="shared" ref="X479:AU479" si="567">IF(X$7="",0,IF(X$1=1,SUMIFS(477:477,$1:$1,"&gt;="&amp;1,$1:$1,"&lt;="&amp;INT($P478))+($P478-INT($P478))*SUMIFS(477:477,$1:$1,INT($P478)+1),0)+($P478-INT($P478))*SUMIFS(477:477,$1:$1,X$1+INT($P478)+1)+(INT($P478)+1-$P478)*SUMIFS(477:477,$1:$1,X$1+INT($P478)))</f>
        <v>0</v>
      </c>
      <c r="Y479" s="207">
        <f t="shared" si="567"/>
        <v>0</v>
      </c>
      <c r="Z479" s="207">
        <f t="shared" si="567"/>
        <v>0</v>
      </c>
      <c r="AA479" s="207">
        <f t="shared" si="567"/>
        <v>0</v>
      </c>
      <c r="AB479" s="207">
        <f t="shared" si="567"/>
        <v>0</v>
      </c>
      <c r="AC479" s="207">
        <f t="shared" si="567"/>
        <v>0</v>
      </c>
      <c r="AD479" s="207">
        <f t="shared" si="567"/>
        <v>0</v>
      </c>
      <c r="AE479" s="207">
        <f t="shared" si="567"/>
        <v>0</v>
      </c>
      <c r="AF479" s="207">
        <f t="shared" si="567"/>
        <v>0</v>
      </c>
      <c r="AG479" s="207">
        <f t="shared" si="567"/>
        <v>0</v>
      </c>
      <c r="AH479" s="207">
        <f t="shared" si="567"/>
        <v>0</v>
      </c>
      <c r="AI479" s="207">
        <f t="shared" si="567"/>
        <v>0</v>
      </c>
      <c r="AJ479" s="207">
        <f t="shared" si="567"/>
        <v>0</v>
      </c>
      <c r="AK479" s="207">
        <f t="shared" si="567"/>
        <v>0</v>
      </c>
      <c r="AL479" s="207">
        <f t="shared" si="567"/>
        <v>0</v>
      </c>
      <c r="AM479" s="207">
        <f t="shared" si="567"/>
        <v>0</v>
      </c>
      <c r="AN479" s="207">
        <f t="shared" si="567"/>
        <v>0</v>
      </c>
      <c r="AO479" s="207">
        <f t="shared" si="567"/>
        <v>0</v>
      </c>
      <c r="AP479" s="207">
        <f t="shared" si="567"/>
        <v>0</v>
      </c>
      <c r="AQ479" s="207">
        <f t="shared" si="567"/>
        <v>0</v>
      </c>
      <c r="AR479" s="207">
        <f t="shared" si="567"/>
        <v>0</v>
      </c>
      <c r="AS479" s="207">
        <f t="shared" si="567"/>
        <v>0</v>
      </c>
      <c r="AT479" s="207">
        <f t="shared" si="567"/>
        <v>0</v>
      </c>
      <c r="AU479" s="207">
        <f t="shared" si="567"/>
        <v>0</v>
      </c>
      <c r="AV479" s="43"/>
      <c r="AW479" s="4"/>
    </row>
    <row r="480" spans="1:49" s="95" customFormat="1" x14ac:dyDescent="0.25">
      <c r="A480" s="89"/>
      <c r="B480" s="89"/>
      <c r="C480" s="89"/>
      <c r="D480" s="89"/>
      <c r="E480" s="194" t="str">
        <f>E400</f>
        <v>Объект-4</v>
      </c>
      <c r="F480" s="89"/>
      <c r="G480" s="195" t="str">
        <f>G400</f>
        <v>Заказчик-4</v>
      </c>
      <c r="H480" s="89"/>
      <c r="I480" s="195" t="str">
        <f>I463</f>
        <v>Рабочие</v>
      </c>
      <c r="J480" s="89"/>
      <c r="K480" s="195"/>
      <c r="L480" s="89"/>
      <c r="M480" s="185" t="str">
        <f>KPI!$E$74</f>
        <v>отток ДС в соцфонды</v>
      </c>
      <c r="N480" s="259"/>
      <c r="O480" s="203"/>
      <c r="P480" s="190" t="str">
        <f>IF(M480="","",INDEX(KPI!$H:$H,SUMIFS(KPI!$C:$C,KPI!$E:$E,M480)))</f>
        <v>тыс.руб.</v>
      </c>
      <c r="Q480" s="203"/>
      <c r="R480" s="224">
        <f>SUMIFS($W480:$AV480,$W$2:$AV$2,R$2)</f>
        <v>0</v>
      </c>
      <c r="S480" s="203"/>
      <c r="T480" s="224">
        <f>SUMIFS($W480:$AV480,$W$2:$AV$2,T$2)</f>
        <v>0</v>
      </c>
      <c r="U480" s="203"/>
      <c r="V480" s="203"/>
      <c r="W480" s="116"/>
      <c r="X480" s="226">
        <f>IF(X$7="",0,IF(X$1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X$1+INT(-SUMIFS(структура!$AC:$AC,структура!$W:$W,$I480))+1)+(INT(-SUMIFS(структура!$AC:$AC,структура!$W:$W,$I480))+1+SUMIFS(структура!$AC:$AC,структура!$W:$W,$I480))*SUMIFS(479:479,$1:$1,X$1+INT(-SUMIFS(структура!$AC:$AC,структура!$W:$W,$I480))))</f>
        <v>0</v>
      </c>
      <c r="Y480" s="226">
        <f>IF(Y$7="",0,IF(Y$1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Y$1+INT(-SUMIFS(структура!$AC:$AC,структура!$W:$W,$I480))+1)+(INT(-SUMIFS(структура!$AC:$AC,структура!$W:$W,$I480))+1+SUMIFS(структура!$AC:$AC,структура!$W:$W,$I480))*SUMIFS(479:479,$1:$1,Y$1+INT(-SUMIFS(структура!$AC:$AC,структура!$W:$W,$I480))))</f>
        <v>0</v>
      </c>
      <c r="Z480" s="226">
        <f>IF(Z$7="",0,IF(Z$1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Z$1+INT(-SUMIFS(структура!$AC:$AC,структура!$W:$W,$I480))+1)+(INT(-SUMIFS(структура!$AC:$AC,структура!$W:$W,$I480))+1+SUMIFS(структура!$AC:$AC,структура!$W:$W,$I480))*SUMIFS(479:479,$1:$1,Z$1+INT(-SUMIFS(структура!$AC:$AC,структура!$W:$W,$I480))))</f>
        <v>0</v>
      </c>
      <c r="AA480" s="226">
        <f>IF(AA$7="",0,IF(AA$1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A$1+INT(-SUMIFS(структура!$AC:$AC,структура!$W:$W,$I480))+1)+(INT(-SUMIFS(структура!$AC:$AC,структура!$W:$W,$I480))+1+SUMIFS(структура!$AC:$AC,структура!$W:$W,$I480))*SUMIFS(479:479,$1:$1,AA$1+INT(-SUMIFS(структура!$AC:$AC,структура!$W:$W,$I480))))</f>
        <v>0</v>
      </c>
      <c r="AB480" s="226">
        <f>IF(AB$7="",0,IF(AB$1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B$1+INT(-SUMIFS(структура!$AC:$AC,структура!$W:$W,$I480))+1)+(INT(-SUMIFS(структура!$AC:$AC,структура!$W:$W,$I480))+1+SUMIFS(структура!$AC:$AC,структура!$W:$W,$I480))*SUMIFS(479:479,$1:$1,AB$1+INT(-SUMIFS(структура!$AC:$AC,структура!$W:$W,$I480))))</f>
        <v>0</v>
      </c>
      <c r="AC480" s="226">
        <f>IF(AC$7="",0,IF(AC$1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C$1+INT(-SUMIFS(структура!$AC:$AC,структура!$W:$W,$I480))+1)+(INT(-SUMIFS(структура!$AC:$AC,структура!$W:$W,$I480))+1+SUMIFS(структура!$AC:$AC,структура!$W:$W,$I480))*SUMIFS(479:479,$1:$1,AC$1+INT(-SUMIFS(структура!$AC:$AC,структура!$W:$W,$I480))))</f>
        <v>0</v>
      </c>
      <c r="AD480" s="226">
        <f>IF(AD$7="",0,IF(AD$1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D$1+INT(-SUMIFS(структура!$AC:$AC,структура!$W:$W,$I480))+1)+(INT(-SUMIFS(структура!$AC:$AC,структура!$W:$W,$I480))+1+SUMIFS(структура!$AC:$AC,структура!$W:$W,$I480))*SUMIFS(479:479,$1:$1,AD$1+INT(-SUMIFS(структура!$AC:$AC,структура!$W:$W,$I480))))</f>
        <v>0</v>
      </c>
      <c r="AE480" s="226">
        <f>IF(AE$7="",0,IF(AE$1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E$1+INT(-SUMIFS(структура!$AC:$AC,структура!$W:$W,$I480))+1)+(INT(-SUMIFS(структура!$AC:$AC,структура!$W:$W,$I480))+1+SUMIFS(структура!$AC:$AC,структура!$W:$W,$I480))*SUMIFS(479:479,$1:$1,AE$1+INT(-SUMIFS(структура!$AC:$AC,структура!$W:$W,$I480))))</f>
        <v>0</v>
      </c>
      <c r="AF480" s="226">
        <f>IF(AF$7="",0,IF(AF$1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F$1+INT(-SUMIFS(структура!$AC:$AC,структура!$W:$W,$I480))+1)+(INT(-SUMIFS(структура!$AC:$AC,структура!$W:$W,$I480))+1+SUMIFS(структура!$AC:$AC,структура!$W:$W,$I480))*SUMIFS(479:479,$1:$1,AF$1+INT(-SUMIFS(структура!$AC:$AC,структура!$W:$W,$I480))))</f>
        <v>0</v>
      </c>
      <c r="AG480" s="226">
        <f>IF(AG$7="",0,IF(AG$1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G$1+INT(-SUMIFS(структура!$AC:$AC,структура!$W:$W,$I480))+1)+(INT(-SUMIFS(структура!$AC:$AC,структура!$W:$W,$I480))+1+SUMIFS(структура!$AC:$AC,структура!$W:$W,$I480))*SUMIFS(479:479,$1:$1,AG$1+INT(-SUMIFS(структура!$AC:$AC,структура!$W:$W,$I480))))</f>
        <v>0</v>
      </c>
      <c r="AH480" s="226">
        <f>IF(AH$7="",0,IF(AH$1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H$1+INT(-SUMIFS(структура!$AC:$AC,структура!$W:$W,$I480))+1)+(INT(-SUMIFS(структура!$AC:$AC,структура!$W:$W,$I480))+1+SUMIFS(структура!$AC:$AC,структура!$W:$W,$I480))*SUMIFS(479:479,$1:$1,AH$1+INT(-SUMIFS(структура!$AC:$AC,структура!$W:$W,$I480))))</f>
        <v>0</v>
      </c>
      <c r="AI480" s="226">
        <f>IF(AI$7="",0,IF(AI$1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I$1+INT(-SUMIFS(структура!$AC:$AC,структура!$W:$W,$I480))+1)+(INT(-SUMIFS(структура!$AC:$AC,структура!$W:$W,$I480))+1+SUMIFS(структура!$AC:$AC,структура!$W:$W,$I480))*SUMIFS(479:479,$1:$1,AI$1+INT(-SUMIFS(структура!$AC:$AC,структура!$W:$W,$I480))))</f>
        <v>0</v>
      </c>
      <c r="AJ480" s="226">
        <f>IF(AJ$7="",0,IF(AJ$1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J$1+INT(-SUMIFS(структура!$AC:$AC,структура!$W:$W,$I480))+1)+(INT(-SUMIFS(структура!$AC:$AC,структура!$W:$W,$I480))+1+SUMIFS(структура!$AC:$AC,структура!$W:$W,$I480))*SUMIFS(479:479,$1:$1,AJ$1+INT(-SUMIFS(структура!$AC:$AC,структура!$W:$W,$I480))))</f>
        <v>0</v>
      </c>
      <c r="AK480" s="226">
        <f>IF(AK$7="",0,IF(AK$1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K$1+INT(-SUMIFS(структура!$AC:$AC,структура!$W:$W,$I480))+1)+(INT(-SUMIFS(структура!$AC:$AC,структура!$W:$W,$I480))+1+SUMIFS(структура!$AC:$AC,структура!$W:$W,$I480))*SUMIFS(479:479,$1:$1,AK$1+INT(-SUMIFS(структура!$AC:$AC,структура!$W:$W,$I480))))</f>
        <v>0</v>
      </c>
      <c r="AL480" s="226">
        <f>IF(AL$7="",0,IF(AL$1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L$1+INT(-SUMIFS(структура!$AC:$AC,структура!$W:$W,$I480))+1)+(INT(-SUMIFS(структура!$AC:$AC,структура!$W:$W,$I480))+1+SUMIFS(структура!$AC:$AC,структура!$W:$W,$I480))*SUMIFS(479:479,$1:$1,AL$1+INT(-SUMIFS(структура!$AC:$AC,структура!$W:$W,$I480))))</f>
        <v>0</v>
      </c>
      <c r="AM480" s="226">
        <f>IF(AM$7="",0,IF(AM$1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M$1+INT(-SUMIFS(структура!$AC:$AC,структура!$W:$W,$I480))+1)+(INT(-SUMIFS(структура!$AC:$AC,структура!$W:$W,$I480))+1+SUMIFS(структура!$AC:$AC,структура!$W:$W,$I480))*SUMIFS(479:479,$1:$1,AM$1+INT(-SUMIFS(структура!$AC:$AC,структура!$W:$W,$I480))))</f>
        <v>0</v>
      </c>
      <c r="AN480" s="226">
        <f>IF(AN$7="",0,IF(AN$1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N$1+INT(-SUMIFS(структура!$AC:$AC,структура!$W:$W,$I480))+1)+(INT(-SUMIFS(структура!$AC:$AC,структура!$W:$W,$I480))+1+SUMIFS(структура!$AC:$AC,структура!$W:$W,$I480))*SUMIFS(479:479,$1:$1,AN$1+INT(-SUMIFS(структура!$AC:$AC,структура!$W:$W,$I480))))</f>
        <v>0</v>
      </c>
      <c r="AO480" s="226">
        <f>IF(AO$7="",0,IF(AO$1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O$1+INT(-SUMIFS(структура!$AC:$AC,структура!$W:$W,$I480))+1)+(INT(-SUMIFS(структура!$AC:$AC,структура!$W:$W,$I480))+1+SUMIFS(структура!$AC:$AC,структура!$W:$W,$I480))*SUMIFS(479:479,$1:$1,AO$1+INT(-SUMIFS(структура!$AC:$AC,структура!$W:$W,$I480))))</f>
        <v>0</v>
      </c>
      <c r="AP480" s="226">
        <f>IF(AP$7="",0,IF(AP$1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P$1+INT(-SUMIFS(структура!$AC:$AC,структура!$W:$W,$I480))+1)+(INT(-SUMIFS(структура!$AC:$AC,структура!$W:$W,$I480))+1+SUMIFS(структура!$AC:$AC,структура!$W:$W,$I480))*SUMIFS(479:479,$1:$1,AP$1+INT(-SUMIFS(структура!$AC:$AC,структура!$W:$W,$I480))))</f>
        <v>0</v>
      </c>
      <c r="AQ480" s="226">
        <f>IF(AQ$7="",0,IF(AQ$1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Q$1+INT(-SUMIFS(структура!$AC:$AC,структура!$W:$W,$I480))+1)+(INT(-SUMIFS(структура!$AC:$AC,структура!$W:$W,$I480))+1+SUMIFS(структура!$AC:$AC,структура!$W:$W,$I480))*SUMIFS(479:479,$1:$1,AQ$1+INT(-SUMIFS(структура!$AC:$AC,структура!$W:$W,$I480))))</f>
        <v>0</v>
      </c>
      <c r="AR480" s="226">
        <f>IF(AR$7="",0,IF(AR$1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R$1+INT(-SUMIFS(структура!$AC:$AC,структура!$W:$W,$I480))+1)+(INT(-SUMIFS(структура!$AC:$AC,структура!$W:$W,$I480))+1+SUMIFS(структура!$AC:$AC,структура!$W:$W,$I480))*SUMIFS(479:479,$1:$1,AR$1+INT(-SUMIFS(структура!$AC:$AC,структура!$W:$W,$I480))))</f>
        <v>0</v>
      </c>
      <c r="AS480" s="226">
        <f>IF(AS$7="",0,IF(AS$1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S$1+INT(-SUMIFS(структура!$AC:$AC,структура!$W:$W,$I480))+1)+(INT(-SUMIFS(структура!$AC:$AC,структура!$W:$W,$I480))+1+SUMIFS(структура!$AC:$AC,структура!$W:$W,$I480))*SUMIFS(479:479,$1:$1,AS$1+INT(-SUMIFS(структура!$AC:$AC,структура!$W:$W,$I480))))</f>
        <v>0</v>
      </c>
      <c r="AT480" s="226">
        <f>IF(AT$7="",0,IF(AT$1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T$1+INT(-SUMIFS(структура!$AC:$AC,структура!$W:$W,$I480))+1)+(INT(-SUMIFS(структура!$AC:$AC,структура!$W:$W,$I480))+1+SUMIFS(структура!$AC:$AC,структура!$W:$W,$I480))*SUMIFS(479:479,$1:$1,AT$1+INT(-SUMIFS(структура!$AC:$AC,структура!$W:$W,$I480))))</f>
        <v>0</v>
      </c>
      <c r="AU480" s="226">
        <f>IF(AU$7="",0,IF(AU$1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U$1+INT(-SUMIFS(структура!$AC:$AC,структура!$W:$W,$I480))+1)+(INT(-SUMIFS(структура!$AC:$AC,структура!$W:$W,$I480))+1+SUMIFS(структура!$AC:$AC,структура!$W:$W,$I480))*SUMIFS(479:479,$1:$1,AU$1+INT(-SUMIFS(структура!$AC:$AC,структура!$W:$W,$I480))))</f>
        <v>0</v>
      </c>
      <c r="AV480" s="94"/>
      <c r="AW480" s="89"/>
    </row>
    <row r="481" spans="1:49" ht="3.9" customHeight="1" x14ac:dyDescent="0.25">
      <c r="A481" s="3"/>
      <c r="B481" s="3"/>
      <c r="C481" s="3"/>
      <c r="D481" s="3"/>
      <c r="E481" s="179" t="str">
        <f>E400</f>
        <v>Объект-4</v>
      </c>
      <c r="F481" s="3"/>
      <c r="G481" s="178" t="str">
        <f>G400</f>
        <v>Заказчик-4</v>
      </c>
      <c r="H481" s="3"/>
      <c r="I481" s="195" t="str">
        <f>I463</f>
        <v>Рабочие</v>
      </c>
      <c r="J481" s="3"/>
      <c r="K481" s="178"/>
      <c r="L481" s="3"/>
      <c r="M481" s="8"/>
      <c r="N481" s="258"/>
      <c r="O481" s="3"/>
      <c r="P481" s="191"/>
      <c r="Q481" s="3"/>
      <c r="R481" s="8"/>
      <c r="S481" s="3"/>
      <c r="T481" s="8"/>
      <c r="U481" s="3"/>
      <c r="V481" s="3"/>
      <c r="W481" s="49"/>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41"/>
      <c r="AW481" s="3"/>
    </row>
    <row r="482" spans="1:49" s="95" customFormat="1" x14ac:dyDescent="0.25">
      <c r="A482" s="89"/>
      <c r="B482" s="89"/>
      <c r="C482" s="89"/>
      <c r="D482" s="89"/>
      <c r="E482" s="179" t="str">
        <f>E400</f>
        <v>Объект-4</v>
      </c>
      <c r="F482" s="89"/>
      <c r="G482" s="178" t="str">
        <f>G400</f>
        <v>Заказчик-4</v>
      </c>
      <c r="H482" s="89"/>
      <c r="I482" s="173" t="s">
        <v>292</v>
      </c>
      <c r="J482" s="20" t="s">
        <v>5</v>
      </c>
      <c r="K482" s="173" t="s">
        <v>482</v>
      </c>
      <c r="L482" s="20" t="s">
        <v>5</v>
      </c>
      <c r="M482" s="183" t="str">
        <f>KPI!$E$208</f>
        <v>количество оборудования</v>
      </c>
      <c r="N482" s="258"/>
      <c r="O482" s="119" t="s">
        <v>1</v>
      </c>
      <c r="P482" s="182" t="s">
        <v>10</v>
      </c>
      <c r="Q482" s="89"/>
      <c r="R482" s="186">
        <f>SUMIFS($W482:$AV482,$W$2:$AV$2,R$2)</f>
        <v>0</v>
      </c>
      <c r="S482" s="89"/>
      <c r="T482" s="186">
        <f>SUMIFS($W482:$AV482,$W$2:$AV$2,T$2)</f>
        <v>0</v>
      </c>
      <c r="U482" s="89"/>
      <c r="V482" s="89"/>
      <c r="W482" s="119" t="s">
        <v>1</v>
      </c>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94"/>
      <c r="AW482" s="89"/>
    </row>
    <row r="483" spans="1:49" s="95" customFormat="1" x14ac:dyDescent="0.25">
      <c r="A483" s="89"/>
      <c r="B483" s="89"/>
      <c r="C483" s="89"/>
      <c r="D483" s="89"/>
      <c r="E483" s="179" t="str">
        <f>E400</f>
        <v>Объект-4</v>
      </c>
      <c r="F483" s="89"/>
      <c r="G483" s="178" t="str">
        <f>G400</f>
        <v>Заказчик-4</v>
      </c>
      <c r="H483" s="89"/>
      <c r="I483" s="181" t="str">
        <f>I482</f>
        <v>Поставщик-4</v>
      </c>
      <c r="J483" s="4"/>
      <c r="K483" s="181" t="str">
        <f>K482</f>
        <v>Поставщик-4-Оборуд-2</v>
      </c>
      <c r="L483" s="4"/>
      <c r="M483" s="184" t="str">
        <f>KPI!$E$209</f>
        <v>стоимость оборудования за единицу измерения</v>
      </c>
      <c r="N483" s="258"/>
      <c r="O483" s="89"/>
      <c r="P483" s="189" t="str">
        <f>IF(M483="","",INDEX(KPI!$H:$H,SUMIFS(KPI!$C:$C,KPI!$E:$E,M483)))</f>
        <v>руб.</v>
      </c>
      <c r="Q483" s="89"/>
      <c r="R483" s="187">
        <f>IF(R482=0,0,R484*1000/R482)</f>
        <v>0</v>
      </c>
      <c r="S483" s="89"/>
      <c r="T483" s="187">
        <f>IF(T482=0,0,T484*1000/T482)</f>
        <v>0</v>
      </c>
      <c r="U483" s="89"/>
      <c r="V483" s="89"/>
      <c r="W483" s="119" t="s">
        <v>1</v>
      </c>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94"/>
      <c r="AW483" s="89"/>
    </row>
    <row r="484" spans="1:49" s="5" customFormat="1" x14ac:dyDescent="0.25">
      <c r="A484" s="4"/>
      <c r="B484" s="4"/>
      <c r="C484" s="4"/>
      <c r="D484" s="4"/>
      <c r="E484" s="197" t="str">
        <f>E400</f>
        <v>Объект-4</v>
      </c>
      <c r="F484" s="4"/>
      <c r="G484" s="198" t="str">
        <f>G400</f>
        <v>Заказчик-4</v>
      </c>
      <c r="H484" s="4"/>
      <c r="I484" s="198" t="str">
        <f>I482</f>
        <v>Поставщик-4</v>
      </c>
      <c r="J484" s="4"/>
      <c r="K484" s="198" t="str">
        <f>K482</f>
        <v>Поставщик-4-Оборуд-2</v>
      </c>
      <c r="L484" s="4"/>
      <c r="M484" s="205" t="str">
        <f>KPI!$E$154</f>
        <v>оборудование</v>
      </c>
      <c r="N484" s="258" t="str">
        <f>структура!$AL$29</f>
        <v>с/с</v>
      </c>
      <c r="O484" s="4"/>
      <c r="P484" s="211" t="str">
        <f>IF(M484="","",INDEX(KPI!$H:$H,SUMIFS(KPI!$C:$C,KPI!$E:$E,M484)))</f>
        <v>тыс.руб.</v>
      </c>
      <c r="Q484" s="4"/>
      <c r="R484" s="188">
        <f>SUMIFS($W484:$AV484,$W$2:$AV$2,R$2)</f>
        <v>0</v>
      </c>
      <c r="S484" s="4"/>
      <c r="T484" s="188">
        <f>SUMIFS($W484:$AV484,$W$2:$AV$2,T$2)</f>
        <v>0</v>
      </c>
      <c r="U484" s="4"/>
      <c r="V484" s="4"/>
      <c r="W484" s="49"/>
      <c r="X484" s="207">
        <f>X482*X483/1000</f>
        <v>0</v>
      </c>
      <c r="Y484" s="207">
        <f>Y482*Y483/1000</f>
        <v>0</v>
      </c>
      <c r="Z484" s="207">
        <f t="shared" ref="Z484:AU484" si="568">Z482*Z483/1000</f>
        <v>0</v>
      </c>
      <c r="AA484" s="207">
        <f t="shared" si="568"/>
        <v>0</v>
      </c>
      <c r="AB484" s="207">
        <f t="shared" si="568"/>
        <v>0</v>
      </c>
      <c r="AC484" s="207">
        <f t="shared" si="568"/>
        <v>0</v>
      </c>
      <c r="AD484" s="207">
        <f t="shared" si="568"/>
        <v>0</v>
      </c>
      <c r="AE484" s="207">
        <f t="shared" si="568"/>
        <v>0</v>
      </c>
      <c r="AF484" s="207">
        <f t="shared" si="568"/>
        <v>0</v>
      </c>
      <c r="AG484" s="207">
        <f t="shared" si="568"/>
        <v>0</v>
      </c>
      <c r="AH484" s="207">
        <f t="shared" si="568"/>
        <v>0</v>
      </c>
      <c r="AI484" s="207">
        <f t="shared" si="568"/>
        <v>0</v>
      </c>
      <c r="AJ484" s="207">
        <f t="shared" si="568"/>
        <v>0</v>
      </c>
      <c r="AK484" s="207">
        <f t="shared" si="568"/>
        <v>0</v>
      </c>
      <c r="AL484" s="207">
        <f t="shared" si="568"/>
        <v>0</v>
      </c>
      <c r="AM484" s="207">
        <f t="shared" si="568"/>
        <v>0</v>
      </c>
      <c r="AN484" s="207">
        <f t="shared" si="568"/>
        <v>0</v>
      </c>
      <c r="AO484" s="207">
        <f t="shared" si="568"/>
        <v>0</v>
      </c>
      <c r="AP484" s="207">
        <f t="shared" si="568"/>
        <v>0</v>
      </c>
      <c r="AQ484" s="207">
        <f t="shared" si="568"/>
        <v>0</v>
      </c>
      <c r="AR484" s="207">
        <f t="shared" si="568"/>
        <v>0</v>
      </c>
      <c r="AS484" s="207">
        <f t="shared" si="568"/>
        <v>0</v>
      </c>
      <c r="AT484" s="207">
        <f t="shared" si="568"/>
        <v>0</v>
      </c>
      <c r="AU484" s="207">
        <f t="shared" si="568"/>
        <v>0</v>
      </c>
      <c r="AV484" s="43"/>
      <c r="AW484" s="4"/>
    </row>
    <row r="485" spans="1:49" s="95" customFormat="1" x14ac:dyDescent="0.25">
      <c r="A485" s="89"/>
      <c r="B485" s="89"/>
      <c r="C485" s="89"/>
      <c r="D485" s="89"/>
      <c r="E485" s="179" t="str">
        <f>E400</f>
        <v>Объект-4</v>
      </c>
      <c r="F485" s="89"/>
      <c r="G485" s="178" t="str">
        <f>G400</f>
        <v>Заказчик-4</v>
      </c>
      <c r="H485" s="89"/>
      <c r="I485" s="181" t="str">
        <f>I482</f>
        <v>Поставщик-4</v>
      </c>
      <c r="J485" s="4"/>
      <c r="K485" s="181" t="str">
        <f>K482</f>
        <v>Поставщик-4-Оборуд-2</v>
      </c>
      <c r="L485" s="4"/>
      <c r="M485" s="202" t="str">
        <f>KPI!$E$39</f>
        <v>оборачив-ть оборудования в себестоимости</v>
      </c>
      <c r="N485" s="259"/>
      <c r="O485" s="22" t="s">
        <v>1</v>
      </c>
      <c r="P485" s="79"/>
      <c r="Q485" s="203"/>
      <c r="R485" s="204" t="str">
        <f>IF(M485="","",INDEX(KPI!$H:$H,SUMIFS(KPI!$C:$C,KPI!$E:$E,M485)))</f>
        <v>мес</v>
      </c>
      <c r="S485" s="203"/>
      <c r="T485" s="204"/>
      <c r="U485" s="203"/>
      <c r="V485" s="203"/>
      <c r="W485" s="116"/>
      <c r="X485" s="201"/>
      <c r="Y485" s="201"/>
      <c r="Z485" s="201"/>
      <c r="AA485" s="201"/>
      <c r="AB485" s="201"/>
      <c r="AC485" s="201"/>
      <c r="AD485" s="201"/>
      <c r="AE485" s="201"/>
      <c r="AF485" s="201"/>
      <c r="AG485" s="201"/>
      <c r="AH485" s="201"/>
      <c r="AI485" s="201"/>
      <c r="AJ485" s="201"/>
      <c r="AK485" s="201"/>
      <c r="AL485" s="201"/>
      <c r="AM485" s="201"/>
      <c r="AN485" s="201"/>
      <c r="AO485" s="201"/>
      <c r="AP485" s="201"/>
      <c r="AQ485" s="201"/>
      <c r="AR485" s="201"/>
      <c r="AS485" s="201"/>
      <c r="AT485" s="201"/>
      <c r="AU485" s="201"/>
      <c r="AV485" s="94"/>
      <c r="AW485" s="89"/>
    </row>
    <row r="486" spans="1:49" s="5" customFormat="1" x14ac:dyDescent="0.25">
      <c r="A486" s="4"/>
      <c r="B486" s="4"/>
      <c r="C486" s="4"/>
      <c r="D486" s="4"/>
      <c r="E486" s="197" t="str">
        <f>E400</f>
        <v>Объект-4</v>
      </c>
      <c r="F486" s="4"/>
      <c r="G486" s="198" t="str">
        <f>G400</f>
        <v>Заказчик-4</v>
      </c>
      <c r="H486" s="4"/>
      <c r="I486" s="198" t="str">
        <f>I482</f>
        <v>Поставщик-4</v>
      </c>
      <c r="J486" s="4"/>
      <c r="K486" s="198" t="str">
        <f>K482</f>
        <v>Поставщик-4-Оборуд-2</v>
      </c>
      <c r="L486" s="4"/>
      <c r="M486" s="208" t="str">
        <f>KPI!$E$40</f>
        <v>расходы на оборудование</v>
      </c>
      <c r="N486" s="259" t="str">
        <f>структура!$AL$15</f>
        <v>НДС(-)</v>
      </c>
      <c r="O486" s="209"/>
      <c r="P486" s="210" t="str">
        <f>IF(M486="","",INDEX(KPI!$H:$H,SUMIFS(KPI!$C:$C,KPI!$E:$E,M486)))</f>
        <v>тыс.руб.</v>
      </c>
      <c r="Q486" s="209"/>
      <c r="R486" s="123">
        <f>SUMIFS($W486:$AV486,$W$2:$AV$2,R$2)</f>
        <v>0</v>
      </c>
      <c r="S486" s="209"/>
      <c r="T486" s="123">
        <f>SUMIFS($W486:$AV486,$W$2:$AV$2,T$2)</f>
        <v>0</v>
      </c>
      <c r="U486" s="209"/>
      <c r="V486" s="209"/>
      <c r="W486" s="49"/>
      <c r="X486" s="207">
        <f t="shared" ref="X486:AU486" si="569">IF(X$7="",0,IF(X$1=1,SUMIFS(484:484,$1:$1,"&gt;="&amp;1,$1:$1,"&lt;="&amp;INT($P485))+($P485-INT($P485))*SUMIFS(484:484,$1:$1,INT($P485)+1),0)+($P485-INT($P485))*SUMIFS(484:484,$1:$1,X$1+INT($P485)+1)+(INT($P485)+1-$P485)*SUMIFS(484:484,$1:$1,X$1+INT($P485)))</f>
        <v>0</v>
      </c>
      <c r="Y486" s="207">
        <f t="shared" si="569"/>
        <v>0</v>
      </c>
      <c r="Z486" s="207">
        <f t="shared" si="569"/>
        <v>0</v>
      </c>
      <c r="AA486" s="207">
        <f t="shared" si="569"/>
        <v>0</v>
      </c>
      <c r="AB486" s="207">
        <f t="shared" si="569"/>
        <v>0</v>
      </c>
      <c r="AC486" s="207">
        <f t="shared" si="569"/>
        <v>0</v>
      </c>
      <c r="AD486" s="207">
        <f t="shared" si="569"/>
        <v>0</v>
      </c>
      <c r="AE486" s="207">
        <f t="shared" si="569"/>
        <v>0</v>
      </c>
      <c r="AF486" s="207">
        <f t="shared" si="569"/>
        <v>0</v>
      </c>
      <c r="AG486" s="207">
        <f t="shared" si="569"/>
        <v>0</v>
      </c>
      <c r="AH486" s="207">
        <f t="shared" si="569"/>
        <v>0</v>
      </c>
      <c r="AI486" s="207">
        <f t="shared" si="569"/>
        <v>0</v>
      </c>
      <c r="AJ486" s="207">
        <f t="shared" si="569"/>
        <v>0</v>
      </c>
      <c r="AK486" s="207">
        <f t="shared" si="569"/>
        <v>0</v>
      </c>
      <c r="AL486" s="207">
        <f t="shared" si="569"/>
        <v>0</v>
      </c>
      <c r="AM486" s="207">
        <f t="shared" si="569"/>
        <v>0</v>
      </c>
      <c r="AN486" s="207">
        <f t="shared" si="569"/>
        <v>0</v>
      </c>
      <c r="AO486" s="207">
        <f t="shared" si="569"/>
        <v>0</v>
      </c>
      <c r="AP486" s="207">
        <f t="shared" si="569"/>
        <v>0</v>
      </c>
      <c r="AQ486" s="207">
        <f t="shared" si="569"/>
        <v>0</v>
      </c>
      <c r="AR486" s="207">
        <f t="shared" si="569"/>
        <v>0</v>
      </c>
      <c r="AS486" s="207">
        <f t="shared" si="569"/>
        <v>0</v>
      </c>
      <c r="AT486" s="207">
        <f t="shared" si="569"/>
        <v>0</v>
      </c>
      <c r="AU486" s="207">
        <f t="shared" si="569"/>
        <v>0</v>
      </c>
      <c r="AV486" s="43"/>
      <c r="AW486" s="4"/>
    </row>
    <row r="487" spans="1:49" s="95" customFormat="1" x14ac:dyDescent="0.25">
      <c r="A487" s="89"/>
      <c r="B487" s="89"/>
      <c r="C487" s="89"/>
      <c r="D487" s="89"/>
      <c r="E487" s="194" t="str">
        <f>E400</f>
        <v>Объект-4</v>
      </c>
      <c r="F487" s="89"/>
      <c r="G487" s="195" t="str">
        <f>G400</f>
        <v>Заказчик-4</v>
      </c>
      <c r="H487" s="89"/>
      <c r="I487" s="195" t="str">
        <f>I482</f>
        <v>Поставщик-4</v>
      </c>
      <c r="J487" s="89"/>
      <c r="K487" s="195" t="str">
        <f>K482</f>
        <v>Поставщик-4-Оборуд-2</v>
      </c>
      <c r="L487" s="89"/>
      <c r="M487" s="221" t="str">
        <f>KPI!$E$78</f>
        <v>отток ДС на авансы поставщикам за оборуд-ие</v>
      </c>
      <c r="N487" s="259"/>
      <c r="O487" s="203"/>
      <c r="P487" s="222" t="str">
        <f>IF(M487="","",INDEX(KPI!$H:$H,SUMIFS(KPI!$C:$C,KPI!$E:$E,M487)))</f>
        <v>тыс.руб.</v>
      </c>
      <c r="Q487" s="203"/>
      <c r="R487" s="223">
        <f>SUMIFS($W487:$AV487,$W$2:$AV$2,R$2)</f>
        <v>0</v>
      </c>
      <c r="S487" s="203"/>
      <c r="T487" s="223">
        <f>SUMIFS($W487:$AV487,$W$2:$AV$2,T$2)</f>
        <v>0</v>
      </c>
      <c r="U487" s="203"/>
      <c r="V487" s="203"/>
      <c r="W487" s="116"/>
      <c r="X487" s="225">
        <f>IF(X$7="",0,IF(X$1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X$1+INT(SUMIFS(структура!$AA:$AA,структура!$W:$W,$I487))+1)+(INT(SUMIFS(структура!$AA:$AA,структура!$W:$W,$I487))+1-SUMIFS(структура!$AA:$AA,структура!$W:$W,$I487))*SUMIFS(структура!$Z:$Z,структура!$W:$W,$I487)*SUMIFS(486:486,$1:$1,X$1+INT(SUMIFS(структура!$AA:$AA,структура!$W:$W,$I487))))</f>
        <v>0</v>
      </c>
      <c r="Y487" s="225">
        <f>IF(Y$7="",0,IF(Y$1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Y$1+INT(SUMIFS(структура!$AA:$AA,структура!$W:$W,$I487))+1)+(INT(SUMIFS(структура!$AA:$AA,структура!$W:$W,$I487))+1-SUMIFS(структура!$AA:$AA,структура!$W:$W,$I487))*SUMIFS(структура!$Z:$Z,структура!$W:$W,$I487)*SUMIFS(486:486,$1:$1,Y$1+INT(SUMIFS(структура!$AA:$AA,структура!$W:$W,$I487))))</f>
        <v>0</v>
      </c>
      <c r="Z487" s="225">
        <f>IF(Z$7="",0,IF(Z$1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Z$1+INT(SUMIFS(структура!$AA:$AA,структура!$W:$W,$I487))+1)+(INT(SUMIFS(структура!$AA:$AA,структура!$W:$W,$I487))+1-SUMIFS(структура!$AA:$AA,структура!$W:$W,$I487))*SUMIFS(структура!$Z:$Z,структура!$W:$W,$I487)*SUMIFS(486:486,$1:$1,Z$1+INT(SUMIFS(структура!$AA:$AA,структура!$W:$W,$I487))))</f>
        <v>0</v>
      </c>
      <c r="AA487" s="225">
        <f>IF(AA$7="",0,IF(AA$1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A$1+INT(SUMIFS(структура!$AA:$AA,структура!$W:$W,$I487))+1)+(INT(SUMIFS(структура!$AA:$AA,структура!$W:$W,$I487))+1-SUMIFS(структура!$AA:$AA,структура!$W:$W,$I487))*SUMIFS(структура!$Z:$Z,структура!$W:$W,$I487)*SUMIFS(486:486,$1:$1,AA$1+INT(SUMIFS(структура!$AA:$AA,структура!$W:$W,$I487))))</f>
        <v>0</v>
      </c>
      <c r="AB487" s="225">
        <f>IF(AB$7="",0,IF(AB$1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B$1+INT(SUMIFS(структура!$AA:$AA,структура!$W:$W,$I487))+1)+(INT(SUMIFS(структура!$AA:$AA,структура!$W:$W,$I487))+1-SUMIFS(структура!$AA:$AA,структура!$W:$W,$I487))*SUMIFS(структура!$Z:$Z,структура!$W:$W,$I487)*SUMIFS(486:486,$1:$1,AB$1+INT(SUMIFS(структура!$AA:$AA,структура!$W:$W,$I487))))</f>
        <v>0</v>
      </c>
      <c r="AC487" s="225">
        <f>IF(AC$7="",0,IF(AC$1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C$1+INT(SUMIFS(структура!$AA:$AA,структура!$W:$W,$I487))+1)+(INT(SUMIFS(структура!$AA:$AA,структура!$W:$W,$I487))+1-SUMIFS(структура!$AA:$AA,структура!$W:$W,$I487))*SUMIFS(структура!$Z:$Z,структура!$W:$W,$I487)*SUMIFS(486:486,$1:$1,AC$1+INT(SUMIFS(структура!$AA:$AA,структура!$W:$W,$I487))))</f>
        <v>0</v>
      </c>
      <c r="AD487" s="225">
        <f>IF(AD$7="",0,IF(AD$1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D$1+INT(SUMIFS(структура!$AA:$AA,структура!$W:$W,$I487))+1)+(INT(SUMIFS(структура!$AA:$AA,структура!$W:$W,$I487))+1-SUMIFS(структура!$AA:$AA,структура!$W:$W,$I487))*SUMIFS(структура!$Z:$Z,структура!$W:$W,$I487)*SUMIFS(486:486,$1:$1,AD$1+INT(SUMIFS(структура!$AA:$AA,структура!$W:$W,$I487))))</f>
        <v>0</v>
      </c>
      <c r="AE487" s="225">
        <f>IF(AE$7="",0,IF(AE$1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E$1+INT(SUMIFS(структура!$AA:$AA,структура!$W:$W,$I487))+1)+(INT(SUMIFS(структура!$AA:$AA,структура!$W:$W,$I487))+1-SUMIFS(структура!$AA:$AA,структура!$W:$W,$I487))*SUMIFS(структура!$Z:$Z,структура!$W:$W,$I487)*SUMIFS(486:486,$1:$1,AE$1+INT(SUMIFS(структура!$AA:$AA,структура!$W:$W,$I487))))</f>
        <v>0</v>
      </c>
      <c r="AF487" s="225">
        <f>IF(AF$7="",0,IF(AF$1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F$1+INT(SUMIFS(структура!$AA:$AA,структура!$W:$W,$I487))+1)+(INT(SUMIFS(структура!$AA:$AA,структура!$W:$W,$I487))+1-SUMIFS(структура!$AA:$AA,структура!$W:$W,$I487))*SUMIFS(структура!$Z:$Z,структура!$W:$W,$I487)*SUMIFS(486:486,$1:$1,AF$1+INT(SUMIFS(структура!$AA:$AA,структура!$W:$W,$I487))))</f>
        <v>0</v>
      </c>
      <c r="AG487" s="225">
        <f>IF(AG$7="",0,IF(AG$1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G$1+INT(SUMIFS(структура!$AA:$AA,структура!$W:$W,$I487))+1)+(INT(SUMIFS(структура!$AA:$AA,структура!$W:$W,$I487))+1-SUMIFS(структура!$AA:$AA,структура!$W:$W,$I487))*SUMIFS(структура!$Z:$Z,структура!$W:$W,$I487)*SUMIFS(486:486,$1:$1,AG$1+INT(SUMIFS(структура!$AA:$AA,структура!$W:$W,$I487))))</f>
        <v>0</v>
      </c>
      <c r="AH487" s="225">
        <f>IF(AH$7="",0,IF(AH$1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H$1+INT(SUMIFS(структура!$AA:$AA,структура!$W:$W,$I487))+1)+(INT(SUMIFS(структура!$AA:$AA,структура!$W:$W,$I487))+1-SUMIFS(структура!$AA:$AA,структура!$W:$W,$I487))*SUMIFS(структура!$Z:$Z,структура!$W:$W,$I487)*SUMIFS(486:486,$1:$1,AH$1+INT(SUMIFS(структура!$AA:$AA,структура!$W:$W,$I487))))</f>
        <v>0</v>
      </c>
      <c r="AI487" s="225">
        <f>IF(AI$7="",0,IF(AI$1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I$1+INT(SUMIFS(структура!$AA:$AA,структура!$W:$W,$I487))+1)+(INT(SUMIFS(структура!$AA:$AA,структура!$W:$W,$I487))+1-SUMIFS(структура!$AA:$AA,структура!$W:$W,$I487))*SUMIFS(структура!$Z:$Z,структура!$W:$W,$I487)*SUMIFS(486:486,$1:$1,AI$1+INT(SUMIFS(структура!$AA:$AA,структура!$W:$W,$I487))))</f>
        <v>0</v>
      </c>
      <c r="AJ487" s="225">
        <f>IF(AJ$7="",0,IF(AJ$1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J$1+INT(SUMIFS(структура!$AA:$AA,структура!$W:$W,$I487))+1)+(INT(SUMIFS(структура!$AA:$AA,структура!$W:$W,$I487))+1-SUMIFS(структура!$AA:$AA,структура!$W:$W,$I487))*SUMIFS(структура!$Z:$Z,структура!$W:$W,$I487)*SUMIFS(486:486,$1:$1,AJ$1+INT(SUMIFS(структура!$AA:$AA,структура!$W:$W,$I487))))</f>
        <v>0</v>
      </c>
      <c r="AK487" s="225">
        <f>IF(AK$7="",0,IF(AK$1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K$1+INT(SUMIFS(структура!$AA:$AA,структура!$W:$W,$I487))+1)+(INT(SUMIFS(структура!$AA:$AA,структура!$W:$W,$I487))+1-SUMIFS(структура!$AA:$AA,структура!$W:$W,$I487))*SUMIFS(структура!$Z:$Z,структура!$W:$W,$I487)*SUMIFS(486:486,$1:$1,AK$1+INT(SUMIFS(структура!$AA:$AA,структура!$W:$W,$I487))))</f>
        <v>0</v>
      </c>
      <c r="AL487" s="225">
        <f>IF(AL$7="",0,IF(AL$1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L$1+INT(SUMIFS(структура!$AA:$AA,структура!$W:$W,$I487))+1)+(INT(SUMIFS(структура!$AA:$AA,структура!$W:$W,$I487))+1-SUMIFS(структура!$AA:$AA,структура!$W:$W,$I487))*SUMIFS(структура!$Z:$Z,структура!$W:$W,$I487)*SUMIFS(486:486,$1:$1,AL$1+INT(SUMIFS(структура!$AA:$AA,структура!$W:$W,$I487))))</f>
        <v>0</v>
      </c>
      <c r="AM487" s="225">
        <f>IF(AM$7="",0,IF(AM$1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M$1+INT(SUMIFS(структура!$AA:$AA,структура!$W:$W,$I487))+1)+(INT(SUMIFS(структура!$AA:$AA,структура!$W:$W,$I487))+1-SUMIFS(структура!$AA:$AA,структура!$W:$W,$I487))*SUMIFS(структура!$Z:$Z,структура!$W:$W,$I487)*SUMIFS(486:486,$1:$1,AM$1+INT(SUMIFS(структура!$AA:$AA,структура!$W:$W,$I487))))</f>
        <v>0</v>
      </c>
      <c r="AN487" s="225">
        <f>IF(AN$7="",0,IF(AN$1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N$1+INT(SUMIFS(структура!$AA:$AA,структура!$W:$W,$I487))+1)+(INT(SUMIFS(структура!$AA:$AA,структура!$W:$W,$I487))+1-SUMIFS(структура!$AA:$AA,структура!$W:$W,$I487))*SUMIFS(структура!$Z:$Z,структура!$W:$W,$I487)*SUMIFS(486:486,$1:$1,AN$1+INT(SUMIFS(структура!$AA:$AA,структура!$W:$W,$I487))))</f>
        <v>0</v>
      </c>
      <c r="AO487" s="225">
        <f>IF(AO$7="",0,IF(AO$1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O$1+INT(SUMIFS(структура!$AA:$AA,структура!$W:$W,$I487))+1)+(INT(SUMIFS(структура!$AA:$AA,структура!$W:$W,$I487))+1-SUMIFS(структура!$AA:$AA,структура!$W:$W,$I487))*SUMIFS(структура!$Z:$Z,структура!$W:$W,$I487)*SUMIFS(486:486,$1:$1,AO$1+INT(SUMIFS(структура!$AA:$AA,структура!$W:$W,$I487))))</f>
        <v>0</v>
      </c>
      <c r="AP487" s="225">
        <f>IF(AP$7="",0,IF(AP$1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P$1+INT(SUMIFS(структура!$AA:$AA,структура!$W:$W,$I487))+1)+(INT(SUMIFS(структура!$AA:$AA,структура!$W:$W,$I487))+1-SUMIFS(структура!$AA:$AA,структура!$W:$W,$I487))*SUMIFS(структура!$Z:$Z,структура!$W:$W,$I487)*SUMIFS(486:486,$1:$1,AP$1+INT(SUMIFS(структура!$AA:$AA,структура!$W:$W,$I487))))</f>
        <v>0</v>
      </c>
      <c r="AQ487" s="225">
        <f>IF(AQ$7="",0,IF(AQ$1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Q$1+INT(SUMIFS(структура!$AA:$AA,структура!$W:$W,$I487))+1)+(INT(SUMIFS(структура!$AA:$AA,структура!$W:$W,$I487))+1-SUMIFS(структура!$AA:$AA,структура!$W:$W,$I487))*SUMIFS(структура!$Z:$Z,структура!$W:$W,$I487)*SUMIFS(486:486,$1:$1,AQ$1+INT(SUMIFS(структура!$AA:$AA,структура!$W:$W,$I487))))</f>
        <v>0</v>
      </c>
      <c r="AR487" s="225">
        <f>IF(AR$7="",0,IF(AR$1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R$1+INT(SUMIFS(структура!$AA:$AA,структура!$W:$W,$I487))+1)+(INT(SUMIFS(структура!$AA:$AA,структура!$W:$W,$I487))+1-SUMIFS(структура!$AA:$AA,структура!$W:$W,$I487))*SUMIFS(структура!$Z:$Z,структура!$W:$W,$I487)*SUMIFS(486:486,$1:$1,AR$1+INT(SUMIFS(структура!$AA:$AA,структура!$W:$W,$I487))))</f>
        <v>0</v>
      </c>
      <c r="AS487" s="225">
        <f>IF(AS$7="",0,IF(AS$1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S$1+INT(SUMIFS(структура!$AA:$AA,структура!$W:$W,$I487))+1)+(INT(SUMIFS(структура!$AA:$AA,структура!$W:$W,$I487))+1-SUMIFS(структура!$AA:$AA,структура!$W:$W,$I487))*SUMIFS(структура!$Z:$Z,структура!$W:$W,$I487)*SUMIFS(486:486,$1:$1,AS$1+INT(SUMIFS(структура!$AA:$AA,структура!$W:$W,$I487))))</f>
        <v>0</v>
      </c>
      <c r="AT487" s="225">
        <f>IF(AT$7="",0,IF(AT$1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T$1+INT(SUMIFS(структура!$AA:$AA,структура!$W:$W,$I487))+1)+(INT(SUMIFS(структура!$AA:$AA,структура!$W:$W,$I487))+1-SUMIFS(структура!$AA:$AA,структура!$W:$W,$I487))*SUMIFS(структура!$Z:$Z,структура!$W:$W,$I487)*SUMIFS(486:486,$1:$1,AT$1+INT(SUMIFS(структура!$AA:$AA,структура!$W:$W,$I487))))</f>
        <v>0</v>
      </c>
      <c r="AU487" s="225">
        <f>IF(AU$7="",0,IF(AU$1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U$1+INT(SUMIFS(структура!$AA:$AA,структура!$W:$W,$I487))+1)+(INT(SUMIFS(структура!$AA:$AA,структура!$W:$W,$I487))+1-SUMIFS(структура!$AA:$AA,структура!$W:$W,$I487))*SUMIFS(структура!$Z:$Z,структура!$W:$W,$I487)*SUMIFS(486:486,$1:$1,AU$1+INT(SUMIFS(структура!$AA:$AA,структура!$W:$W,$I487))))</f>
        <v>0</v>
      </c>
      <c r="AV487" s="94"/>
      <c r="AW487" s="89"/>
    </row>
    <row r="488" spans="1:49" s="95" customFormat="1" x14ac:dyDescent="0.25">
      <c r="A488" s="89"/>
      <c r="B488" s="89"/>
      <c r="C488" s="89"/>
      <c r="D488" s="89"/>
      <c r="E488" s="194" t="str">
        <f>E400</f>
        <v>Объект-4</v>
      </c>
      <c r="F488" s="89"/>
      <c r="G488" s="195" t="str">
        <f>G400</f>
        <v>Заказчик-4</v>
      </c>
      <c r="H488" s="89"/>
      <c r="I488" s="195" t="str">
        <f>I482</f>
        <v>Поставщик-4</v>
      </c>
      <c r="J488" s="89"/>
      <c r="K488" s="195" t="str">
        <f>K482</f>
        <v>Поставщик-4-Оборуд-2</v>
      </c>
      <c r="L488" s="89"/>
      <c r="M488" s="185" t="str">
        <f>KPI!$E$82</f>
        <v>отток ДС на расчет с поставщ-ми за оборуд-ие</v>
      </c>
      <c r="N488" s="259"/>
      <c r="O488" s="203"/>
      <c r="P488" s="190" t="str">
        <f>IF(M488="","",INDEX(KPI!$H:$H,SUMIFS(KPI!$C:$C,KPI!$E:$E,M488)))</f>
        <v>тыс.руб.</v>
      </c>
      <c r="Q488" s="203"/>
      <c r="R488" s="224">
        <f>SUMIFS($W488:$AV488,$W$2:$AV$2,R$2)</f>
        <v>0</v>
      </c>
      <c r="S488" s="203"/>
      <c r="T488" s="224">
        <f>SUMIFS($W488:$AV488,$W$2:$AV$2,T$2)</f>
        <v>0</v>
      </c>
      <c r="U488" s="203"/>
      <c r="V488" s="203"/>
      <c r="W488" s="116"/>
      <c r="X488" s="226">
        <f>IF(X$7="",0,IF(X$1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X$1+INT(-SUMIFS(структура!$AC:$AC,структура!$W:$W,$I488))+1)+(INT(-SUMIFS(структура!$AC:$AC,структура!$W:$W,$I488))+1+SUMIFS(структура!$AC:$AC,структура!$W:$W,$I488))*SUMIFS(структура!$AB:$AB,структура!$W:$W,$I488)*SUMIFS(486:486,$1:$1,X$1+INT(-SUMIFS(структура!$AC:$AC,структура!$W:$W,$I488))))</f>
        <v>0</v>
      </c>
      <c r="Y488" s="226">
        <f>IF(Y$7="",0,IF(Y$1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Y$1+INT(-SUMIFS(структура!$AC:$AC,структура!$W:$W,$I488))+1)+(INT(-SUMIFS(структура!$AC:$AC,структура!$W:$W,$I488))+1+SUMIFS(структура!$AC:$AC,структура!$W:$W,$I488))*SUMIFS(структура!$AB:$AB,структура!$W:$W,$I488)*SUMIFS(486:486,$1:$1,Y$1+INT(-SUMIFS(структура!$AC:$AC,структура!$W:$W,$I488))))</f>
        <v>0</v>
      </c>
      <c r="Z488" s="226">
        <f>IF(Z$7="",0,IF(Z$1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Z$1+INT(-SUMIFS(структура!$AC:$AC,структура!$W:$W,$I488))+1)+(INT(-SUMIFS(структура!$AC:$AC,структура!$W:$W,$I488))+1+SUMIFS(структура!$AC:$AC,структура!$W:$W,$I488))*SUMIFS(структура!$AB:$AB,структура!$W:$W,$I488)*SUMIFS(486:486,$1:$1,Z$1+INT(-SUMIFS(структура!$AC:$AC,структура!$W:$W,$I488))))</f>
        <v>0</v>
      </c>
      <c r="AA488" s="226">
        <f>IF(AA$7="",0,IF(AA$1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A$1+INT(-SUMIFS(структура!$AC:$AC,структура!$W:$W,$I488))+1)+(INT(-SUMIFS(структура!$AC:$AC,структура!$W:$W,$I488))+1+SUMIFS(структура!$AC:$AC,структура!$W:$W,$I488))*SUMIFS(структура!$AB:$AB,структура!$W:$W,$I488)*SUMIFS(486:486,$1:$1,AA$1+INT(-SUMIFS(структура!$AC:$AC,структура!$W:$W,$I488))))</f>
        <v>0</v>
      </c>
      <c r="AB488" s="226">
        <f>IF(AB$7="",0,IF(AB$1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B$1+INT(-SUMIFS(структура!$AC:$AC,структура!$W:$W,$I488))+1)+(INT(-SUMIFS(структура!$AC:$AC,структура!$W:$W,$I488))+1+SUMIFS(структура!$AC:$AC,структура!$W:$W,$I488))*SUMIFS(структура!$AB:$AB,структура!$W:$W,$I488)*SUMIFS(486:486,$1:$1,AB$1+INT(-SUMIFS(структура!$AC:$AC,структура!$W:$W,$I488))))</f>
        <v>0</v>
      </c>
      <c r="AC488" s="226">
        <f>IF(AC$7="",0,IF(AC$1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C$1+INT(-SUMIFS(структура!$AC:$AC,структура!$W:$W,$I488))+1)+(INT(-SUMIFS(структура!$AC:$AC,структура!$W:$W,$I488))+1+SUMIFS(структура!$AC:$AC,структура!$W:$W,$I488))*SUMIFS(структура!$AB:$AB,структура!$W:$W,$I488)*SUMIFS(486:486,$1:$1,AC$1+INT(-SUMIFS(структура!$AC:$AC,структура!$W:$W,$I488))))</f>
        <v>0</v>
      </c>
      <c r="AD488" s="226">
        <f>IF(AD$7="",0,IF(AD$1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D$1+INT(-SUMIFS(структура!$AC:$AC,структура!$W:$W,$I488))+1)+(INT(-SUMIFS(структура!$AC:$AC,структура!$W:$W,$I488))+1+SUMIFS(структура!$AC:$AC,структура!$W:$W,$I488))*SUMIFS(структура!$AB:$AB,структура!$W:$W,$I488)*SUMIFS(486:486,$1:$1,AD$1+INT(-SUMIFS(структура!$AC:$AC,структура!$W:$W,$I488))))</f>
        <v>0</v>
      </c>
      <c r="AE488" s="226">
        <f>IF(AE$7="",0,IF(AE$1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E$1+INT(-SUMIFS(структура!$AC:$AC,структура!$W:$W,$I488))+1)+(INT(-SUMIFS(структура!$AC:$AC,структура!$W:$W,$I488))+1+SUMIFS(структура!$AC:$AC,структура!$W:$W,$I488))*SUMIFS(структура!$AB:$AB,структура!$W:$W,$I488)*SUMIFS(486:486,$1:$1,AE$1+INT(-SUMIFS(структура!$AC:$AC,структура!$W:$W,$I488))))</f>
        <v>0</v>
      </c>
      <c r="AF488" s="226">
        <f>IF(AF$7="",0,IF(AF$1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F$1+INT(-SUMIFS(структура!$AC:$AC,структура!$W:$W,$I488))+1)+(INT(-SUMIFS(структура!$AC:$AC,структура!$W:$W,$I488))+1+SUMIFS(структура!$AC:$AC,структура!$W:$W,$I488))*SUMIFS(структура!$AB:$AB,структура!$W:$W,$I488)*SUMIFS(486:486,$1:$1,AF$1+INT(-SUMIFS(структура!$AC:$AC,структура!$W:$W,$I488))))</f>
        <v>0</v>
      </c>
      <c r="AG488" s="226">
        <f>IF(AG$7="",0,IF(AG$1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G$1+INT(-SUMIFS(структура!$AC:$AC,структура!$W:$W,$I488))+1)+(INT(-SUMIFS(структура!$AC:$AC,структура!$W:$W,$I488))+1+SUMIFS(структура!$AC:$AC,структура!$W:$W,$I488))*SUMIFS(структура!$AB:$AB,структура!$W:$W,$I488)*SUMIFS(486:486,$1:$1,AG$1+INT(-SUMIFS(структура!$AC:$AC,структура!$W:$W,$I488))))</f>
        <v>0</v>
      </c>
      <c r="AH488" s="226">
        <f>IF(AH$7="",0,IF(AH$1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H$1+INT(-SUMIFS(структура!$AC:$AC,структура!$W:$W,$I488))+1)+(INT(-SUMIFS(структура!$AC:$AC,структура!$W:$W,$I488))+1+SUMIFS(структура!$AC:$AC,структура!$W:$W,$I488))*SUMIFS(структура!$AB:$AB,структура!$W:$W,$I488)*SUMIFS(486:486,$1:$1,AH$1+INT(-SUMIFS(структура!$AC:$AC,структура!$W:$W,$I488))))</f>
        <v>0</v>
      </c>
      <c r="AI488" s="226">
        <f>IF(AI$7="",0,IF(AI$1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I$1+INT(-SUMIFS(структура!$AC:$AC,структура!$W:$W,$I488))+1)+(INT(-SUMIFS(структура!$AC:$AC,структура!$W:$W,$I488))+1+SUMIFS(структура!$AC:$AC,структура!$W:$W,$I488))*SUMIFS(структура!$AB:$AB,структура!$W:$W,$I488)*SUMIFS(486:486,$1:$1,AI$1+INT(-SUMIFS(структура!$AC:$AC,структура!$W:$W,$I488))))</f>
        <v>0</v>
      </c>
      <c r="AJ488" s="226">
        <f>IF(AJ$7="",0,IF(AJ$1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J$1+INT(-SUMIFS(структура!$AC:$AC,структура!$W:$W,$I488))+1)+(INT(-SUMIFS(структура!$AC:$AC,структура!$W:$W,$I488))+1+SUMIFS(структура!$AC:$AC,структура!$W:$W,$I488))*SUMIFS(структура!$AB:$AB,структура!$W:$W,$I488)*SUMIFS(486:486,$1:$1,AJ$1+INT(-SUMIFS(структура!$AC:$AC,структура!$W:$W,$I488))))</f>
        <v>0</v>
      </c>
      <c r="AK488" s="226">
        <f>IF(AK$7="",0,IF(AK$1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K$1+INT(-SUMIFS(структура!$AC:$AC,структура!$W:$W,$I488))+1)+(INT(-SUMIFS(структура!$AC:$AC,структура!$W:$W,$I488))+1+SUMIFS(структура!$AC:$AC,структура!$W:$W,$I488))*SUMIFS(структура!$AB:$AB,структура!$W:$W,$I488)*SUMIFS(486:486,$1:$1,AK$1+INT(-SUMIFS(структура!$AC:$AC,структура!$W:$W,$I488))))</f>
        <v>0</v>
      </c>
      <c r="AL488" s="226">
        <f>IF(AL$7="",0,IF(AL$1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L$1+INT(-SUMIFS(структура!$AC:$AC,структура!$W:$W,$I488))+1)+(INT(-SUMIFS(структура!$AC:$AC,структура!$W:$W,$I488))+1+SUMIFS(структура!$AC:$AC,структура!$W:$W,$I488))*SUMIFS(структура!$AB:$AB,структура!$W:$W,$I488)*SUMIFS(486:486,$1:$1,AL$1+INT(-SUMIFS(структура!$AC:$AC,структура!$W:$W,$I488))))</f>
        <v>0</v>
      </c>
      <c r="AM488" s="226">
        <f>IF(AM$7="",0,IF(AM$1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M$1+INT(-SUMIFS(структура!$AC:$AC,структура!$W:$W,$I488))+1)+(INT(-SUMIFS(структура!$AC:$AC,структура!$W:$W,$I488))+1+SUMIFS(структура!$AC:$AC,структура!$W:$W,$I488))*SUMIFS(структура!$AB:$AB,структура!$W:$W,$I488)*SUMIFS(486:486,$1:$1,AM$1+INT(-SUMIFS(структура!$AC:$AC,структура!$W:$W,$I488))))</f>
        <v>0</v>
      </c>
      <c r="AN488" s="226">
        <f>IF(AN$7="",0,IF(AN$1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N$1+INT(-SUMIFS(структура!$AC:$AC,структура!$W:$W,$I488))+1)+(INT(-SUMIFS(структура!$AC:$AC,структура!$W:$W,$I488))+1+SUMIFS(структура!$AC:$AC,структура!$W:$W,$I488))*SUMIFS(структура!$AB:$AB,структура!$W:$W,$I488)*SUMIFS(486:486,$1:$1,AN$1+INT(-SUMIFS(структура!$AC:$AC,структура!$W:$W,$I488))))</f>
        <v>0</v>
      </c>
      <c r="AO488" s="226">
        <f>IF(AO$7="",0,IF(AO$1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O$1+INT(-SUMIFS(структура!$AC:$AC,структура!$W:$W,$I488))+1)+(INT(-SUMIFS(структура!$AC:$AC,структура!$W:$W,$I488))+1+SUMIFS(структура!$AC:$AC,структура!$W:$W,$I488))*SUMIFS(структура!$AB:$AB,структура!$W:$W,$I488)*SUMIFS(486:486,$1:$1,AO$1+INT(-SUMIFS(структура!$AC:$AC,структура!$W:$W,$I488))))</f>
        <v>0</v>
      </c>
      <c r="AP488" s="226">
        <f>IF(AP$7="",0,IF(AP$1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P$1+INT(-SUMIFS(структура!$AC:$AC,структура!$W:$W,$I488))+1)+(INT(-SUMIFS(структура!$AC:$AC,структура!$W:$W,$I488))+1+SUMIFS(структура!$AC:$AC,структура!$W:$W,$I488))*SUMIFS(структура!$AB:$AB,структура!$W:$W,$I488)*SUMIFS(486:486,$1:$1,AP$1+INT(-SUMIFS(структура!$AC:$AC,структура!$W:$W,$I488))))</f>
        <v>0</v>
      </c>
      <c r="AQ488" s="226">
        <f>IF(AQ$7="",0,IF(AQ$1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Q$1+INT(-SUMIFS(структура!$AC:$AC,структура!$W:$W,$I488))+1)+(INT(-SUMIFS(структура!$AC:$AC,структура!$W:$W,$I488))+1+SUMIFS(структура!$AC:$AC,структура!$W:$W,$I488))*SUMIFS(структура!$AB:$AB,структура!$W:$W,$I488)*SUMIFS(486:486,$1:$1,AQ$1+INT(-SUMIFS(структура!$AC:$AC,структура!$W:$W,$I488))))</f>
        <v>0</v>
      </c>
      <c r="AR488" s="226">
        <f>IF(AR$7="",0,IF(AR$1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R$1+INT(-SUMIFS(структура!$AC:$AC,структура!$W:$W,$I488))+1)+(INT(-SUMIFS(структура!$AC:$AC,структура!$W:$W,$I488))+1+SUMIFS(структура!$AC:$AC,структура!$W:$W,$I488))*SUMIFS(структура!$AB:$AB,структура!$W:$W,$I488)*SUMIFS(486:486,$1:$1,AR$1+INT(-SUMIFS(структура!$AC:$AC,структура!$W:$W,$I488))))</f>
        <v>0</v>
      </c>
      <c r="AS488" s="226">
        <f>IF(AS$7="",0,IF(AS$1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S$1+INT(-SUMIFS(структура!$AC:$AC,структура!$W:$W,$I488))+1)+(INT(-SUMIFS(структура!$AC:$AC,структура!$W:$W,$I488))+1+SUMIFS(структура!$AC:$AC,структура!$W:$W,$I488))*SUMIFS(структура!$AB:$AB,структура!$W:$W,$I488)*SUMIFS(486:486,$1:$1,AS$1+INT(-SUMIFS(структура!$AC:$AC,структура!$W:$W,$I488))))</f>
        <v>0</v>
      </c>
      <c r="AT488" s="226">
        <f>IF(AT$7="",0,IF(AT$1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T$1+INT(-SUMIFS(структура!$AC:$AC,структура!$W:$W,$I488))+1)+(INT(-SUMIFS(структура!$AC:$AC,структура!$W:$W,$I488))+1+SUMIFS(структура!$AC:$AC,структура!$W:$W,$I488))*SUMIFS(структура!$AB:$AB,структура!$W:$W,$I488)*SUMIFS(486:486,$1:$1,AT$1+INT(-SUMIFS(структура!$AC:$AC,структура!$W:$W,$I488))))</f>
        <v>0</v>
      </c>
      <c r="AU488" s="226">
        <f>IF(AU$7="",0,IF(AU$1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U$1+INT(-SUMIFS(структура!$AC:$AC,структура!$W:$W,$I488))+1)+(INT(-SUMIFS(структура!$AC:$AC,структура!$W:$W,$I488))+1+SUMIFS(структура!$AC:$AC,структура!$W:$W,$I488))*SUMIFS(структура!$AB:$AB,структура!$W:$W,$I488)*SUMIFS(486:486,$1:$1,AU$1+INT(-SUMIFS(структура!$AC:$AC,структура!$W:$W,$I488))))</f>
        <v>0</v>
      </c>
      <c r="AV488" s="94"/>
      <c r="AW488" s="89"/>
    </row>
    <row r="489" spans="1:49" ht="3.9" customHeight="1" x14ac:dyDescent="0.25">
      <c r="A489" s="3"/>
      <c r="B489" s="3"/>
      <c r="C489" s="3"/>
      <c r="D489" s="3"/>
      <c r="E489" s="179" t="str">
        <f>E400</f>
        <v>Объект-4</v>
      </c>
      <c r="F489" s="3"/>
      <c r="G489" s="178" t="str">
        <f>G400</f>
        <v>Заказчик-4</v>
      </c>
      <c r="H489" s="3"/>
      <c r="I489" s="169" t="str">
        <f>I482</f>
        <v>Поставщик-4</v>
      </c>
      <c r="J489" s="89"/>
      <c r="K489" s="178" t="str">
        <f>K482</f>
        <v>Поставщик-4-Оборуд-2</v>
      </c>
      <c r="L489" s="89"/>
      <c r="M489" s="8"/>
      <c r="N489" s="258"/>
      <c r="O489" s="3"/>
      <c r="P489" s="191"/>
      <c r="Q489" s="3"/>
      <c r="R489" s="8"/>
      <c r="S489" s="3"/>
      <c r="T489" s="8"/>
      <c r="U489" s="3"/>
      <c r="V489" s="3"/>
      <c r="W489" s="49"/>
      <c r="X489" s="192"/>
      <c r="Y489" s="192"/>
      <c r="Z489" s="192"/>
      <c r="AA489" s="192"/>
      <c r="AB489" s="192"/>
      <c r="AC489" s="192"/>
      <c r="AD489" s="192"/>
      <c r="AE489" s="192"/>
      <c r="AF489" s="192"/>
      <c r="AG489" s="192"/>
      <c r="AH489" s="192"/>
      <c r="AI489" s="192"/>
      <c r="AJ489" s="192"/>
      <c r="AK489" s="192"/>
      <c r="AL489" s="192"/>
      <c r="AM489" s="192"/>
      <c r="AN489" s="192"/>
      <c r="AO489" s="192"/>
      <c r="AP489" s="192"/>
      <c r="AQ489" s="192"/>
      <c r="AR489" s="192"/>
      <c r="AS489" s="192"/>
      <c r="AT489" s="192"/>
      <c r="AU489" s="192"/>
      <c r="AV489" s="41"/>
      <c r="AW489" s="3"/>
    </row>
    <row r="490" spans="1:49" s="95" customFormat="1" x14ac:dyDescent="0.25">
      <c r="A490" s="89"/>
      <c r="B490" s="89"/>
      <c r="C490" s="89"/>
      <c r="D490" s="89"/>
      <c r="E490" s="179" t="str">
        <f>E400</f>
        <v>Объект-4</v>
      </c>
      <c r="F490" s="89"/>
      <c r="G490" s="178" t="str">
        <f>G400</f>
        <v>Заказчик-4</v>
      </c>
      <c r="H490" s="89"/>
      <c r="I490" s="177" t="str">
        <f>KPI!$E$155</f>
        <v>прочее</v>
      </c>
      <c r="J490" s="89"/>
      <c r="K490" s="177"/>
      <c r="L490" s="89"/>
      <c r="M490" s="183" t="str">
        <f>структура!$K$19</f>
        <v>аренда оборудования</v>
      </c>
      <c r="N490" s="259" t="str">
        <f>структура!$AL$15</f>
        <v>НДС(-)</v>
      </c>
      <c r="O490" s="89"/>
      <c r="P490" s="189" t="str">
        <f>IF(M490="","",INDEX(KPI!$H:$H,SUMIFS(KPI!$C:$C,KPI!$E:$E,M490)))</f>
        <v>тыс.руб.</v>
      </c>
      <c r="Q490" s="89"/>
      <c r="R490" s="186">
        <f>SUMIFS($W490:$AV490,$W$2:$AV$2,R$2)</f>
        <v>0</v>
      </c>
      <c r="S490" s="234"/>
      <c r="T490" s="186">
        <f>SUMIFS($W490:$AV490,$W$2:$AV$2,T$2)</f>
        <v>0</v>
      </c>
      <c r="U490" s="234"/>
      <c r="V490" s="234"/>
      <c r="W490" s="235" t="s">
        <v>1</v>
      </c>
      <c r="X490" s="182"/>
      <c r="Y490" s="182"/>
      <c r="Z490" s="182"/>
      <c r="AA490" s="182"/>
      <c r="AB490" s="182"/>
      <c r="AC490" s="182"/>
      <c r="AD490" s="182"/>
      <c r="AE490" s="182"/>
      <c r="AF490" s="182"/>
      <c r="AG490" s="182"/>
      <c r="AH490" s="182"/>
      <c r="AI490" s="182"/>
      <c r="AJ490" s="182"/>
      <c r="AK490" s="182"/>
      <c r="AL490" s="182"/>
      <c r="AM490" s="182"/>
      <c r="AN490" s="182"/>
      <c r="AO490" s="182"/>
      <c r="AP490" s="182"/>
      <c r="AQ490" s="182"/>
      <c r="AR490" s="182"/>
      <c r="AS490" s="182"/>
      <c r="AT490" s="182"/>
      <c r="AU490" s="182"/>
      <c r="AV490" s="94"/>
      <c r="AW490" s="89"/>
    </row>
    <row r="491" spans="1:49" s="95" customFormat="1" x14ac:dyDescent="0.25">
      <c r="A491" s="89"/>
      <c r="B491" s="89"/>
      <c r="C491" s="89"/>
      <c r="D491" s="89"/>
      <c r="E491" s="179" t="str">
        <f>E400</f>
        <v>Объект-4</v>
      </c>
      <c r="F491" s="89"/>
      <c r="G491" s="178" t="str">
        <f>G400</f>
        <v>Заказчик-4</v>
      </c>
      <c r="H491" s="89"/>
      <c r="I491" s="181" t="str">
        <f>I490</f>
        <v>прочее</v>
      </c>
      <c r="J491" s="4"/>
      <c r="K491" s="181"/>
      <c r="L491" s="89"/>
      <c r="M491" s="183" t="str">
        <f>структура!$K$20</f>
        <v>эксплуатация строительных машин и механизмов</v>
      </c>
      <c r="N491" s="259" t="str">
        <f>структура!$AL$15</f>
        <v>НДС(-)</v>
      </c>
      <c r="O491" s="89"/>
      <c r="P491" s="189" t="str">
        <f>IF(M491="","",INDEX(KPI!$H:$H,SUMIFS(KPI!$C:$C,KPI!$E:$E,M491)))</f>
        <v>тыс.руб.</v>
      </c>
      <c r="Q491" s="89"/>
      <c r="R491" s="186">
        <f>SUMIFS($W491:$AV491,$W$2:$AV$2,R$2)</f>
        <v>0</v>
      </c>
      <c r="S491" s="234"/>
      <c r="T491" s="186">
        <f>SUMIFS($W491:$AV491,$W$2:$AV$2,T$2)</f>
        <v>0</v>
      </c>
      <c r="U491" s="234"/>
      <c r="V491" s="234"/>
      <c r="W491" s="235" t="s">
        <v>1</v>
      </c>
      <c r="X491" s="182"/>
      <c r="Y491" s="182"/>
      <c r="Z491" s="182"/>
      <c r="AA491" s="182"/>
      <c r="AB491" s="182"/>
      <c r="AC491" s="182"/>
      <c r="AD491" s="182"/>
      <c r="AE491" s="182"/>
      <c r="AF491" s="182"/>
      <c r="AG491" s="182"/>
      <c r="AH491" s="182"/>
      <c r="AI491" s="182"/>
      <c r="AJ491" s="182"/>
      <c r="AK491" s="182"/>
      <c r="AL491" s="182"/>
      <c r="AM491" s="182"/>
      <c r="AN491" s="182"/>
      <c r="AO491" s="182"/>
      <c r="AP491" s="182"/>
      <c r="AQ491" s="182"/>
      <c r="AR491" s="182"/>
      <c r="AS491" s="182"/>
      <c r="AT491" s="182"/>
      <c r="AU491" s="182"/>
      <c r="AV491" s="94"/>
      <c r="AW491" s="89"/>
    </row>
    <row r="492" spans="1:49" s="95" customFormat="1" x14ac:dyDescent="0.25">
      <c r="A492" s="89"/>
      <c r="B492" s="89"/>
      <c r="C492" s="89"/>
      <c r="D492" s="89"/>
      <c r="E492" s="179" t="str">
        <f>E400</f>
        <v>Объект-4</v>
      </c>
      <c r="F492" s="89"/>
      <c r="G492" s="178" t="str">
        <f>G400</f>
        <v>Заказчик-4</v>
      </c>
      <c r="H492" s="89"/>
      <c r="I492" s="181" t="str">
        <f>I491</f>
        <v>прочее</v>
      </c>
      <c r="J492" s="4"/>
      <c r="K492" s="181"/>
      <c r="L492" s="89"/>
      <c r="M492" s="183" t="str">
        <f>структура!$K$21</f>
        <v>страхование</v>
      </c>
      <c r="N492" s="258"/>
      <c r="O492" s="89"/>
      <c r="P492" s="189" t="str">
        <f>IF(M492="","",INDEX(KPI!$H:$H,SUMIFS(KPI!$C:$C,KPI!$E:$E,M492)))</f>
        <v>тыс.руб.</v>
      </c>
      <c r="Q492" s="89"/>
      <c r="R492" s="186">
        <f>SUMIFS($W492:$AV492,$W$2:$AV$2,R$2)</f>
        <v>0</v>
      </c>
      <c r="S492" s="234"/>
      <c r="T492" s="186">
        <f>SUMIFS($W492:$AV492,$W$2:$AV$2,T$2)</f>
        <v>0</v>
      </c>
      <c r="U492" s="234"/>
      <c r="V492" s="234"/>
      <c r="W492" s="235" t="s">
        <v>1</v>
      </c>
      <c r="X492" s="182"/>
      <c r="Y492" s="182"/>
      <c r="Z492" s="182"/>
      <c r="AA492" s="182"/>
      <c r="AB492" s="182"/>
      <c r="AC492" s="182"/>
      <c r="AD492" s="182"/>
      <c r="AE492" s="182"/>
      <c r="AF492" s="182"/>
      <c r="AG492" s="182"/>
      <c r="AH492" s="182"/>
      <c r="AI492" s="182"/>
      <c r="AJ492" s="182"/>
      <c r="AK492" s="182"/>
      <c r="AL492" s="182"/>
      <c r="AM492" s="182"/>
      <c r="AN492" s="182"/>
      <c r="AO492" s="182"/>
      <c r="AP492" s="182"/>
      <c r="AQ492" s="182"/>
      <c r="AR492" s="182"/>
      <c r="AS492" s="182"/>
      <c r="AT492" s="182"/>
      <c r="AU492" s="182"/>
      <c r="AV492" s="94"/>
      <c r="AW492" s="89"/>
    </row>
    <row r="493" spans="1:49" s="95" customFormat="1" x14ac:dyDescent="0.25">
      <c r="A493" s="89"/>
      <c r="B493" s="89"/>
      <c r="C493" s="89"/>
      <c r="D493" s="89"/>
      <c r="E493" s="179" t="str">
        <f>E400</f>
        <v>Объект-4</v>
      </c>
      <c r="F493" s="89"/>
      <c r="G493" s="178" t="str">
        <f>G400</f>
        <v>Заказчик-4</v>
      </c>
      <c r="H493" s="89"/>
      <c r="I493" s="181" t="str">
        <f>I492</f>
        <v>прочее</v>
      </c>
      <c r="J493" s="4"/>
      <c r="K493" s="181"/>
      <c r="L493" s="89"/>
      <c r="M493" s="183" t="str">
        <f>структура!$K$22</f>
        <v>прочие себестоимостные расходы</v>
      </c>
      <c r="N493" s="259" t="str">
        <f>структура!$AL$15</f>
        <v>НДС(-)</v>
      </c>
      <c r="O493" s="89"/>
      <c r="P493" s="189" t="str">
        <f>IF(M493="","",INDEX(KPI!$H:$H,SUMIFS(KPI!$C:$C,KPI!$E:$E,M493)))</f>
        <v>тыс.руб.</v>
      </c>
      <c r="Q493" s="89"/>
      <c r="R493" s="186">
        <f>SUMIFS($W493:$AV493,$W$2:$AV$2,R$2)</f>
        <v>0</v>
      </c>
      <c r="S493" s="234"/>
      <c r="T493" s="186">
        <f>SUMIFS($W493:$AV493,$W$2:$AV$2,T$2)</f>
        <v>0</v>
      </c>
      <c r="U493" s="234"/>
      <c r="V493" s="234"/>
      <c r="W493" s="235" t="s">
        <v>1</v>
      </c>
      <c r="X493" s="182"/>
      <c r="Y493" s="182"/>
      <c r="Z493" s="182"/>
      <c r="AA493" s="182"/>
      <c r="AB493" s="182"/>
      <c r="AC493" s="182"/>
      <c r="AD493" s="182"/>
      <c r="AE493" s="182"/>
      <c r="AF493" s="182"/>
      <c r="AG493" s="182"/>
      <c r="AH493" s="182"/>
      <c r="AI493" s="182"/>
      <c r="AJ493" s="182"/>
      <c r="AK493" s="182"/>
      <c r="AL493" s="182"/>
      <c r="AM493" s="182"/>
      <c r="AN493" s="182"/>
      <c r="AO493" s="182"/>
      <c r="AP493" s="182"/>
      <c r="AQ493" s="182"/>
      <c r="AR493" s="182"/>
      <c r="AS493" s="182"/>
      <c r="AT493" s="182"/>
      <c r="AU493" s="182"/>
      <c r="AV493" s="94"/>
      <c r="AW493" s="89"/>
    </row>
    <row r="494" spans="1:49" ht="3.9" customHeight="1" x14ac:dyDescent="0.25">
      <c r="A494" s="3"/>
      <c r="B494" s="3"/>
      <c r="C494" s="3"/>
      <c r="D494" s="3"/>
      <c r="E494" s="179" t="str">
        <f>E400</f>
        <v>Объект-4</v>
      </c>
      <c r="F494" s="3"/>
      <c r="G494" s="178" t="str">
        <f>G400</f>
        <v>Заказчик-4</v>
      </c>
      <c r="H494" s="3"/>
      <c r="I494" s="181" t="str">
        <f>I490</f>
        <v>прочее</v>
      </c>
      <c r="J494" s="4"/>
      <c r="K494" s="181"/>
      <c r="L494" s="3"/>
      <c r="M494" s="218"/>
      <c r="N494" s="258"/>
      <c r="O494" s="3"/>
      <c r="P494" s="91"/>
      <c r="Q494" s="3"/>
      <c r="R494" s="218"/>
      <c r="S494" s="3"/>
      <c r="T494" s="218"/>
      <c r="U494" s="3"/>
      <c r="V494" s="3"/>
      <c r="W494" s="49"/>
      <c r="X494" s="219"/>
      <c r="Y494" s="219"/>
      <c r="Z494" s="219"/>
      <c r="AA494" s="219"/>
      <c r="AB494" s="219"/>
      <c r="AC494" s="219"/>
      <c r="AD494" s="219"/>
      <c r="AE494" s="219"/>
      <c r="AF494" s="219"/>
      <c r="AG494" s="219"/>
      <c r="AH494" s="219"/>
      <c r="AI494" s="219"/>
      <c r="AJ494" s="219"/>
      <c r="AK494" s="219"/>
      <c r="AL494" s="219"/>
      <c r="AM494" s="219"/>
      <c r="AN494" s="219"/>
      <c r="AO494" s="219"/>
      <c r="AP494" s="219"/>
      <c r="AQ494" s="219"/>
      <c r="AR494" s="219"/>
      <c r="AS494" s="219"/>
      <c r="AT494" s="219"/>
      <c r="AU494" s="219"/>
      <c r="AV494" s="41"/>
      <c r="AW494" s="3"/>
    </row>
    <row r="495" spans="1:49" s="5" customFormat="1" x14ac:dyDescent="0.25">
      <c r="A495" s="4"/>
      <c r="B495" s="4"/>
      <c r="C495" s="4"/>
      <c r="D495" s="4"/>
      <c r="E495" s="197" t="str">
        <f>E400</f>
        <v>Объект-4</v>
      </c>
      <c r="F495" s="4"/>
      <c r="G495" s="198" t="str">
        <f>G400</f>
        <v>Заказчик-4</v>
      </c>
      <c r="H495" s="4"/>
      <c r="I495" s="198" t="str">
        <f>I490</f>
        <v>прочее</v>
      </c>
      <c r="J495" s="4"/>
      <c r="K495" s="198"/>
      <c r="L495" s="4"/>
      <c r="M495" s="205" t="str">
        <f>KPI!$E$155</f>
        <v>прочее</v>
      </c>
      <c r="N495" s="258" t="str">
        <f>структура!$AL$29</f>
        <v>с/с</v>
      </c>
      <c r="O495" s="4"/>
      <c r="P495" s="206" t="str">
        <f>IF(M495="","",INDEX(KPI!$H:$H,SUMIFS(KPI!$C:$C,KPI!$E:$E,M495)))</f>
        <v>тыс.руб.</v>
      </c>
      <c r="Q495" s="4"/>
      <c r="R495" s="188">
        <f>SUMIFS($W495:$AV495,$W$2:$AV$2,R$2)</f>
        <v>0</v>
      </c>
      <c r="S495" s="4"/>
      <c r="T495" s="188">
        <f>SUMIFS($W495:$AV495,$W$2:$AV$2,T$2)</f>
        <v>0</v>
      </c>
      <c r="U495" s="4"/>
      <c r="V495" s="4"/>
      <c r="W495" s="49"/>
      <c r="X495" s="207">
        <f>SUM(X490:X494)</f>
        <v>0</v>
      </c>
      <c r="Y495" s="207">
        <f t="shared" ref="Y495:AU495" si="570">SUM(Y490:Y494)</f>
        <v>0</v>
      </c>
      <c r="Z495" s="207">
        <f t="shared" si="570"/>
        <v>0</v>
      </c>
      <c r="AA495" s="207">
        <f t="shared" si="570"/>
        <v>0</v>
      </c>
      <c r="AB495" s="207">
        <f t="shared" si="570"/>
        <v>0</v>
      </c>
      <c r="AC495" s="207">
        <f t="shared" si="570"/>
        <v>0</v>
      </c>
      <c r="AD495" s="207">
        <f t="shared" si="570"/>
        <v>0</v>
      </c>
      <c r="AE495" s="207">
        <f t="shared" si="570"/>
        <v>0</v>
      </c>
      <c r="AF495" s="207">
        <f t="shared" si="570"/>
        <v>0</v>
      </c>
      <c r="AG495" s="207">
        <f t="shared" si="570"/>
        <v>0</v>
      </c>
      <c r="AH495" s="207">
        <f t="shared" si="570"/>
        <v>0</v>
      </c>
      <c r="AI495" s="207">
        <f t="shared" si="570"/>
        <v>0</v>
      </c>
      <c r="AJ495" s="207">
        <f t="shared" si="570"/>
        <v>0</v>
      </c>
      <c r="AK495" s="207">
        <f t="shared" si="570"/>
        <v>0</v>
      </c>
      <c r="AL495" s="207">
        <f t="shared" si="570"/>
        <v>0</v>
      </c>
      <c r="AM495" s="207">
        <f t="shared" si="570"/>
        <v>0</v>
      </c>
      <c r="AN495" s="207">
        <f t="shared" si="570"/>
        <v>0</v>
      </c>
      <c r="AO495" s="207">
        <f t="shared" si="570"/>
        <v>0</v>
      </c>
      <c r="AP495" s="207">
        <f t="shared" si="570"/>
        <v>0</v>
      </c>
      <c r="AQ495" s="207">
        <f t="shared" si="570"/>
        <v>0</v>
      </c>
      <c r="AR495" s="207">
        <f t="shared" si="570"/>
        <v>0</v>
      </c>
      <c r="AS495" s="207">
        <f t="shared" si="570"/>
        <v>0</v>
      </c>
      <c r="AT495" s="207">
        <f t="shared" si="570"/>
        <v>0</v>
      </c>
      <c r="AU495" s="207">
        <f t="shared" si="570"/>
        <v>0</v>
      </c>
      <c r="AV495" s="43"/>
      <c r="AW495" s="4"/>
    </row>
    <row r="496" spans="1:49" s="95" customFormat="1" x14ac:dyDescent="0.25">
      <c r="A496" s="89"/>
      <c r="B496" s="89"/>
      <c r="C496" s="89"/>
      <c r="D496" s="89"/>
      <c r="E496" s="194" t="str">
        <f>E400</f>
        <v>Объект-4</v>
      </c>
      <c r="F496" s="89"/>
      <c r="G496" s="195" t="str">
        <f>G400</f>
        <v>Заказчик-4</v>
      </c>
      <c r="H496" s="89"/>
      <c r="I496" s="195" t="str">
        <f>I490</f>
        <v>прочее</v>
      </c>
      <c r="J496" s="89"/>
      <c r="K496" s="195"/>
      <c r="L496" s="89"/>
      <c r="M496" s="185" t="str">
        <f>KPI!$E$83</f>
        <v>отток ДС на остальные с/стоимостные расходы</v>
      </c>
      <c r="N496" s="259"/>
      <c r="O496" s="203"/>
      <c r="P496" s="190" t="str">
        <f>IF(M496="","",INDEX(KPI!$H:$H,SUMIFS(KPI!$C:$C,KPI!$E:$E,M496)))</f>
        <v>тыс.руб.</v>
      </c>
      <c r="Q496" s="203"/>
      <c r="R496" s="224">
        <f>SUMIFS($W496:$AV496,$W$2:$AV$2,R$2)</f>
        <v>0</v>
      </c>
      <c r="S496" s="203"/>
      <c r="T496" s="224">
        <f>SUMIFS($W496:$AV496,$W$2:$AV$2,T$2)</f>
        <v>0</v>
      </c>
      <c r="U496" s="203"/>
      <c r="V496" s="203"/>
      <c r="W496" s="116"/>
      <c r="X496" s="226">
        <f>X495</f>
        <v>0</v>
      </c>
      <c r="Y496" s="226">
        <f t="shared" ref="Y496" si="571">Y495</f>
        <v>0</v>
      </c>
      <c r="Z496" s="226">
        <f t="shared" ref="Z496" si="572">Z495</f>
        <v>0</v>
      </c>
      <c r="AA496" s="226">
        <f t="shared" ref="AA496" si="573">AA495</f>
        <v>0</v>
      </c>
      <c r="AB496" s="226">
        <f t="shared" ref="AB496" si="574">AB495</f>
        <v>0</v>
      </c>
      <c r="AC496" s="226">
        <f t="shared" ref="AC496" si="575">AC495</f>
        <v>0</v>
      </c>
      <c r="AD496" s="226">
        <f t="shared" ref="AD496" si="576">AD495</f>
        <v>0</v>
      </c>
      <c r="AE496" s="226">
        <f t="shared" ref="AE496" si="577">AE495</f>
        <v>0</v>
      </c>
      <c r="AF496" s="226">
        <f t="shared" ref="AF496" si="578">AF495</f>
        <v>0</v>
      </c>
      <c r="AG496" s="226">
        <f t="shared" ref="AG496" si="579">AG495</f>
        <v>0</v>
      </c>
      <c r="AH496" s="226">
        <f t="shared" ref="AH496" si="580">AH495</f>
        <v>0</v>
      </c>
      <c r="AI496" s="226">
        <f t="shared" ref="AI496" si="581">AI495</f>
        <v>0</v>
      </c>
      <c r="AJ496" s="226">
        <f t="shared" ref="AJ496" si="582">AJ495</f>
        <v>0</v>
      </c>
      <c r="AK496" s="226">
        <f t="shared" ref="AK496" si="583">AK495</f>
        <v>0</v>
      </c>
      <c r="AL496" s="226">
        <f t="shared" ref="AL496" si="584">AL495</f>
        <v>0</v>
      </c>
      <c r="AM496" s="226">
        <f t="shared" ref="AM496" si="585">AM495</f>
        <v>0</v>
      </c>
      <c r="AN496" s="226">
        <f t="shared" ref="AN496" si="586">AN495</f>
        <v>0</v>
      </c>
      <c r="AO496" s="226">
        <f t="shared" ref="AO496" si="587">AO495</f>
        <v>0</v>
      </c>
      <c r="AP496" s="226">
        <f t="shared" ref="AP496" si="588">AP495</f>
        <v>0</v>
      </c>
      <c r="AQ496" s="226">
        <f t="shared" ref="AQ496" si="589">AQ495</f>
        <v>0</v>
      </c>
      <c r="AR496" s="226">
        <f t="shared" ref="AR496" si="590">AR495</f>
        <v>0</v>
      </c>
      <c r="AS496" s="226">
        <f t="shared" ref="AS496" si="591">AS495</f>
        <v>0</v>
      </c>
      <c r="AT496" s="226">
        <f t="shared" ref="AT496" si="592">AT495</f>
        <v>0</v>
      </c>
      <c r="AU496" s="226">
        <f t="shared" ref="AU496" si="593">AU495</f>
        <v>0</v>
      </c>
      <c r="AV496" s="94"/>
      <c r="AW496" s="89"/>
    </row>
    <row r="497" spans="1:49" ht="3.9" customHeight="1" x14ac:dyDescent="0.25">
      <c r="A497" s="3"/>
      <c r="B497" s="3"/>
      <c r="C497" s="3"/>
      <c r="D497" s="3"/>
      <c r="E497" s="179" t="str">
        <f>E400</f>
        <v>Объект-4</v>
      </c>
      <c r="F497" s="3"/>
      <c r="G497" s="178" t="str">
        <f>G400</f>
        <v>Заказчик-4</v>
      </c>
      <c r="H497" s="3"/>
      <c r="I497" s="195" t="str">
        <f>I490</f>
        <v>прочее</v>
      </c>
      <c r="J497" s="3"/>
      <c r="K497" s="178"/>
      <c r="L497" s="3"/>
      <c r="M497" s="8"/>
      <c r="N497" s="258"/>
      <c r="O497" s="3"/>
      <c r="P497" s="191"/>
      <c r="Q497" s="3"/>
      <c r="R497" s="8"/>
      <c r="S497" s="3"/>
      <c r="T497" s="8"/>
      <c r="U497" s="3"/>
      <c r="V497" s="3"/>
      <c r="W497" s="49"/>
      <c r="X497" s="192"/>
      <c r="Y497" s="192"/>
      <c r="Z497" s="192"/>
      <c r="AA497" s="192"/>
      <c r="AB497" s="192"/>
      <c r="AC497" s="192"/>
      <c r="AD497" s="192"/>
      <c r="AE497" s="192"/>
      <c r="AF497" s="192"/>
      <c r="AG497" s="192"/>
      <c r="AH497" s="192"/>
      <c r="AI497" s="192"/>
      <c r="AJ497" s="192"/>
      <c r="AK497" s="192"/>
      <c r="AL497" s="192"/>
      <c r="AM497" s="192"/>
      <c r="AN497" s="192"/>
      <c r="AO497" s="192"/>
      <c r="AP497" s="192"/>
      <c r="AQ497" s="192"/>
      <c r="AR497" s="192"/>
      <c r="AS497" s="192"/>
      <c r="AT497" s="192"/>
      <c r="AU497" s="192"/>
      <c r="AV497" s="41"/>
      <c r="AW497" s="3"/>
    </row>
    <row r="498" spans="1:49" ht="3.9" customHeight="1" x14ac:dyDescent="0.25">
      <c r="A498" s="3"/>
      <c r="B498" s="3"/>
      <c r="C498" s="3"/>
      <c r="D498" s="3"/>
      <c r="E498" s="179" t="str">
        <f>E400</f>
        <v>Объект-4</v>
      </c>
      <c r="F498" s="3"/>
      <c r="G498" s="178" t="str">
        <f>G400</f>
        <v>Заказчик-4</v>
      </c>
      <c r="H498" s="3"/>
      <c r="I498" s="236"/>
      <c r="J498" s="3"/>
      <c r="K498" s="236"/>
      <c r="L498" s="3"/>
      <c r="M498" s="237"/>
      <c r="N498" s="258"/>
      <c r="O498" s="3"/>
      <c r="P498" s="238"/>
      <c r="Q498" s="3"/>
      <c r="R498" s="237"/>
      <c r="S498" s="3"/>
      <c r="T498" s="237"/>
      <c r="U498" s="3"/>
      <c r="V498" s="3"/>
      <c r="W498" s="49"/>
      <c r="X498" s="239"/>
      <c r="Y498" s="239"/>
      <c r="Z498" s="239"/>
      <c r="AA498" s="239"/>
      <c r="AB498" s="239"/>
      <c r="AC498" s="239"/>
      <c r="AD498" s="239"/>
      <c r="AE498" s="239"/>
      <c r="AF498" s="239"/>
      <c r="AG498" s="239"/>
      <c r="AH498" s="239"/>
      <c r="AI498" s="239"/>
      <c r="AJ498" s="239"/>
      <c r="AK498" s="239"/>
      <c r="AL498" s="239"/>
      <c r="AM498" s="239"/>
      <c r="AN498" s="239"/>
      <c r="AO498" s="239"/>
      <c r="AP498" s="239"/>
      <c r="AQ498" s="239"/>
      <c r="AR498" s="239"/>
      <c r="AS498" s="239"/>
      <c r="AT498" s="239"/>
      <c r="AU498" s="239"/>
      <c r="AV498" s="41"/>
      <c r="AW498" s="3"/>
    </row>
    <row r="499" spans="1:49" ht="3.9" customHeight="1" x14ac:dyDescent="0.25">
      <c r="A499" s="3"/>
      <c r="B499" s="3"/>
      <c r="C499" s="3"/>
      <c r="D499" s="3"/>
      <c r="E499" s="179" t="str">
        <f>E400</f>
        <v>Объект-4</v>
      </c>
      <c r="F499" s="3"/>
      <c r="G499" s="178" t="str">
        <f>G400</f>
        <v>Заказчик-4</v>
      </c>
      <c r="H499" s="3"/>
      <c r="I499" s="169"/>
      <c r="J499" s="3"/>
      <c r="K499" s="169"/>
      <c r="L499" s="3"/>
      <c r="M499" s="3"/>
      <c r="N499" s="258"/>
      <c r="O499" s="3"/>
      <c r="P499" s="130"/>
      <c r="Q499" s="132"/>
      <c r="R499" s="133"/>
      <c r="S499" s="132"/>
      <c r="T499" s="133"/>
      <c r="U499" s="3"/>
      <c r="V499" s="3"/>
      <c r="W499" s="49"/>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1"/>
      <c r="AW499" s="3"/>
    </row>
    <row r="500" spans="1:49" ht="8.1" customHeight="1" x14ac:dyDescent="0.25">
      <c r="A500" s="3"/>
      <c r="B500" s="3"/>
      <c r="C500" s="3"/>
      <c r="D500" s="3"/>
      <c r="E500" s="179" t="str">
        <f>E400</f>
        <v>Объект-4</v>
      </c>
      <c r="F500" s="3"/>
      <c r="G500" s="178" t="str">
        <f>G400</f>
        <v>Заказчик-4</v>
      </c>
      <c r="H500" s="3"/>
      <c r="I500" s="169"/>
      <c r="J500" s="3"/>
      <c r="K500" s="178" t="str">
        <f>K400</f>
        <v>Заказчик-4-Работы-3</v>
      </c>
      <c r="L500" s="3"/>
      <c r="M500" s="3"/>
      <c r="N500" s="258"/>
      <c r="O500" s="3"/>
      <c r="P500" s="25"/>
      <c r="Q500" s="3"/>
      <c r="R500" s="3"/>
      <c r="S500" s="3"/>
      <c r="T500" s="3"/>
      <c r="U500" s="3"/>
      <c r="V500" s="3"/>
      <c r="W500" s="49"/>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1"/>
      <c r="AW500" s="3"/>
    </row>
    <row r="501" spans="1:49" s="5" customFormat="1" x14ac:dyDescent="0.25">
      <c r="A501" s="4"/>
      <c r="B501" s="4"/>
      <c r="C501" s="4"/>
      <c r="D501" s="4"/>
      <c r="E501" s="180" t="str">
        <f>E400</f>
        <v>Объект-4</v>
      </c>
      <c r="F501" s="4"/>
      <c r="G501" s="181" t="str">
        <f>G400</f>
        <v>Заказчик-4</v>
      </c>
      <c r="H501" s="4"/>
      <c r="I501" s="176"/>
      <c r="J501" s="4"/>
      <c r="K501" s="181" t="str">
        <f>K400</f>
        <v>Заказчик-4-Работы-3</v>
      </c>
      <c r="L501" s="4"/>
      <c r="M501" s="64" t="str">
        <f>KPI!$E$84</f>
        <v>накладные расходы</v>
      </c>
      <c r="N501" s="258" t="str">
        <f>структура!$AL$30</f>
        <v>н/р</v>
      </c>
      <c r="O501" s="4"/>
      <c r="P501" s="65" t="str">
        <f>IF(M501="","",INDEX(KPI!$H:$H,SUMIFS(KPI!$C:$C,KPI!$E:$E,M501)))</f>
        <v>тыс.руб.</v>
      </c>
      <c r="Q501" s="4"/>
      <c r="R501" s="66">
        <f>SUMIFS($W501:$AV501,$W$2:$AV$2,R$2)</f>
        <v>0</v>
      </c>
      <c r="S501" s="4"/>
      <c r="T501" s="66">
        <f>SUMIFS($W501:$AV501,$W$2:$AV$2,T$2)</f>
        <v>0</v>
      </c>
      <c r="U501" s="4"/>
      <c r="V501" s="4"/>
      <c r="W501" s="49"/>
      <c r="X501" s="67">
        <f t="shared" ref="X501:AU501" si="594">SUMIFS(X503:X525,$N503:$N525,$N501)</f>
        <v>0</v>
      </c>
      <c r="Y501" s="67">
        <f t="shared" si="594"/>
        <v>0</v>
      </c>
      <c r="Z501" s="67">
        <f t="shared" si="594"/>
        <v>0</v>
      </c>
      <c r="AA501" s="67">
        <f t="shared" si="594"/>
        <v>0</v>
      </c>
      <c r="AB501" s="67">
        <f t="shared" si="594"/>
        <v>0</v>
      </c>
      <c r="AC501" s="67">
        <f t="shared" si="594"/>
        <v>0</v>
      </c>
      <c r="AD501" s="67">
        <f t="shared" si="594"/>
        <v>0</v>
      </c>
      <c r="AE501" s="67">
        <f t="shared" si="594"/>
        <v>0</v>
      </c>
      <c r="AF501" s="67">
        <f t="shared" si="594"/>
        <v>0</v>
      </c>
      <c r="AG501" s="67">
        <f t="shared" si="594"/>
        <v>0</v>
      </c>
      <c r="AH501" s="67">
        <f t="shared" si="594"/>
        <v>0</v>
      </c>
      <c r="AI501" s="67">
        <f t="shared" si="594"/>
        <v>0</v>
      </c>
      <c r="AJ501" s="67">
        <f t="shared" si="594"/>
        <v>0</v>
      </c>
      <c r="AK501" s="67">
        <f t="shared" si="594"/>
        <v>0</v>
      </c>
      <c r="AL501" s="67">
        <f t="shared" si="594"/>
        <v>0</v>
      </c>
      <c r="AM501" s="67">
        <f t="shared" si="594"/>
        <v>0</v>
      </c>
      <c r="AN501" s="67">
        <f t="shared" si="594"/>
        <v>0</v>
      </c>
      <c r="AO501" s="67">
        <f t="shared" si="594"/>
        <v>0</v>
      </c>
      <c r="AP501" s="67">
        <f t="shared" si="594"/>
        <v>0</v>
      </c>
      <c r="AQ501" s="67">
        <f t="shared" si="594"/>
        <v>0</v>
      </c>
      <c r="AR501" s="67">
        <f t="shared" si="594"/>
        <v>0</v>
      </c>
      <c r="AS501" s="67">
        <f t="shared" si="594"/>
        <v>0</v>
      </c>
      <c r="AT501" s="67">
        <f t="shared" si="594"/>
        <v>0</v>
      </c>
      <c r="AU501" s="67">
        <f t="shared" si="594"/>
        <v>0</v>
      </c>
      <c r="AV501" s="43"/>
      <c r="AW501" s="4"/>
    </row>
    <row r="502" spans="1:49" ht="2.1" customHeight="1" x14ac:dyDescent="0.25">
      <c r="A502" s="3"/>
      <c r="B502" s="3"/>
      <c r="C502" s="3"/>
      <c r="D502" s="3"/>
      <c r="E502" s="179" t="str">
        <f>E400</f>
        <v>Объект-4</v>
      </c>
      <c r="F502" s="3"/>
      <c r="G502" s="178" t="str">
        <f>G400</f>
        <v>Заказчик-4</v>
      </c>
      <c r="H502" s="3"/>
      <c r="I502" s="169"/>
      <c r="J502" s="3"/>
      <c r="K502" s="178" t="str">
        <f>K400</f>
        <v>Заказчик-4-Работы-3</v>
      </c>
      <c r="L502" s="3"/>
      <c r="M502" s="237"/>
      <c r="N502" s="258"/>
      <c r="O502" s="3"/>
      <c r="P502" s="238"/>
      <c r="Q502" s="3"/>
      <c r="R502" s="237"/>
      <c r="S502" s="3"/>
      <c r="T502" s="237"/>
      <c r="U502" s="3"/>
      <c r="V502" s="3"/>
      <c r="W502" s="49"/>
      <c r="X502" s="239"/>
      <c r="Y502" s="239"/>
      <c r="Z502" s="239"/>
      <c r="AA502" s="239"/>
      <c r="AB502" s="239"/>
      <c r="AC502" s="239"/>
      <c r="AD502" s="239"/>
      <c r="AE502" s="239"/>
      <c r="AF502" s="239"/>
      <c r="AG502" s="239"/>
      <c r="AH502" s="239"/>
      <c r="AI502" s="239"/>
      <c r="AJ502" s="239"/>
      <c r="AK502" s="239"/>
      <c r="AL502" s="239"/>
      <c r="AM502" s="239"/>
      <c r="AN502" s="239"/>
      <c r="AO502" s="239"/>
      <c r="AP502" s="239"/>
      <c r="AQ502" s="239"/>
      <c r="AR502" s="239"/>
      <c r="AS502" s="239"/>
      <c r="AT502" s="239"/>
      <c r="AU502" s="239"/>
      <c r="AV502" s="41"/>
      <c r="AW502" s="3"/>
    </row>
    <row r="503" spans="1:49" s="1" customFormat="1" ht="10.199999999999999" x14ac:dyDescent="0.2">
      <c r="A503" s="12"/>
      <c r="B503" s="12"/>
      <c r="C503" s="12"/>
      <c r="D503" s="12"/>
      <c r="E503" s="179" t="str">
        <f>E400</f>
        <v>Объект-4</v>
      </c>
      <c r="F503" s="12"/>
      <c r="G503" s="178" t="str">
        <f>G400</f>
        <v>Заказчик-4</v>
      </c>
      <c r="H503" s="12"/>
      <c r="I503" s="169"/>
      <c r="J503" s="12"/>
      <c r="K503" s="178"/>
      <c r="L503" s="12"/>
      <c r="M503" s="127" t="str">
        <f>структура!$AL$12</f>
        <v>в т.ч. по номенклатуре затрат</v>
      </c>
      <c r="N503" s="258"/>
      <c r="O503" s="12"/>
      <c r="P503" s="12"/>
      <c r="Q503" s="12"/>
      <c r="R503" s="12"/>
      <c r="S503" s="12"/>
      <c r="T503" s="12"/>
      <c r="U503" s="12"/>
      <c r="V503" s="12"/>
      <c r="W503" s="73"/>
      <c r="X503" s="44"/>
      <c r="Y503" s="44"/>
      <c r="Z503" s="44"/>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5"/>
      <c r="AW503" s="12"/>
    </row>
    <row r="504" spans="1:49" ht="3.9" customHeight="1" x14ac:dyDescent="0.25">
      <c r="A504" s="3"/>
      <c r="B504" s="3"/>
      <c r="C504" s="3"/>
      <c r="D504" s="3"/>
      <c r="E504" s="179" t="str">
        <f>E400</f>
        <v>Объект-4</v>
      </c>
      <c r="F504" s="3"/>
      <c r="G504" s="178" t="str">
        <f>G400</f>
        <v>Заказчик-4</v>
      </c>
      <c r="H504" s="3"/>
      <c r="I504" s="169"/>
      <c r="J504" s="12"/>
      <c r="K504" s="178"/>
      <c r="L504" s="3"/>
      <c r="M504" s="128"/>
      <c r="N504" s="258"/>
      <c r="O504" s="3"/>
      <c r="P504" s="25"/>
      <c r="Q504" s="3"/>
      <c r="R504" s="3"/>
      <c r="S504" s="3"/>
      <c r="T504" s="3"/>
      <c r="U504" s="3"/>
      <c r="V504" s="3"/>
      <c r="W504" s="49"/>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1"/>
      <c r="AW504" s="3"/>
    </row>
    <row r="505" spans="1:49" s="95" customFormat="1" x14ac:dyDescent="0.25">
      <c r="A505" s="89"/>
      <c r="B505" s="89"/>
      <c r="C505" s="89"/>
      <c r="D505" s="89"/>
      <c r="E505" s="179" t="str">
        <f>E400</f>
        <v>Объект-4</v>
      </c>
      <c r="F505" s="89"/>
      <c r="G505" s="178" t="str">
        <f>G400</f>
        <v>Заказчик-4</v>
      </c>
      <c r="H505" s="89"/>
      <c r="I505" s="169"/>
      <c r="J505" s="12"/>
      <c r="K505" s="178"/>
      <c r="L505" s="3"/>
      <c r="M505" s="183" t="str">
        <f>KPI!$E$210</f>
        <v>натуральное количество накладных расходов</v>
      </c>
      <c r="N505" s="258"/>
      <c r="O505" s="119" t="s">
        <v>1</v>
      </c>
      <c r="P505" s="182" t="s">
        <v>497</v>
      </c>
      <c r="Q505" s="89"/>
      <c r="R505" s="186">
        <f>SUMIFS($W505:$AV505,$W$2:$AV$2,R$2)</f>
        <v>0</v>
      </c>
      <c r="S505" s="89"/>
      <c r="T505" s="186">
        <f>SUMIFS($W505:$AV505,$W$2:$AV$2,T$2)</f>
        <v>0</v>
      </c>
      <c r="U505" s="89"/>
      <c r="V505" s="89"/>
      <c r="W505" s="119" t="s">
        <v>1</v>
      </c>
      <c r="X505" s="182"/>
      <c r="Y505" s="182"/>
      <c r="Z505" s="182"/>
      <c r="AA505" s="182"/>
      <c r="AB505" s="182"/>
      <c r="AC505" s="182"/>
      <c r="AD505" s="182"/>
      <c r="AE505" s="182"/>
      <c r="AF505" s="182"/>
      <c r="AG505" s="182"/>
      <c r="AH505" s="182"/>
      <c r="AI505" s="182"/>
      <c r="AJ505" s="182"/>
      <c r="AK505" s="182"/>
      <c r="AL505" s="182"/>
      <c r="AM505" s="182"/>
      <c r="AN505" s="182"/>
      <c r="AO505" s="182"/>
      <c r="AP505" s="182"/>
      <c r="AQ505" s="182"/>
      <c r="AR505" s="182"/>
      <c r="AS505" s="182"/>
      <c r="AT505" s="182"/>
      <c r="AU505" s="182"/>
      <c r="AV505" s="94"/>
      <c r="AW505" s="89"/>
    </row>
    <row r="506" spans="1:49" s="95" customFormat="1" x14ac:dyDescent="0.25">
      <c r="A506" s="89"/>
      <c r="B506" s="89"/>
      <c r="C506" s="89"/>
      <c r="D506" s="89"/>
      <c r="E506" s="179" t="str">
        <f>E400</f>
        <v>Объект-4</v>
      </c>
      <c r="F506" s="89"/>
      <c r="G506" s="178" t="str">
        <f>G400</f>
        <v>Заказчик-4</v>
      </c>
      <c r="H506" s="89"/>
      <c r="I506" s="169"/>
      <c r="J506" s="4"/>
      <c r="K506" s="178"/>
      <c r="L506" s="4"/>
      <c r="M506" s="184" t="str">
        <f>KPI!$E$211</f>
        <v>стоимость накладных за единицу измерения</v>
      </c>
      <c r="N506" s="258"/>
      <c r="O506" s="89"/>
      <c r="P506" s="189" t="str">
        <f>IF(M506="","",INDEX(KPI!$H:$H,SUMIFS(KPI!$C:$C,KPI!$E:$E,M506)))</f>
        <v>руб.</v>
      </c>
      <c r="Q506" s="89"/>
      <c r="R506" s="187">
        <f>IF(R505=0,0,R507*1000/R505)</f>
        <v>0</v>
      </c>
      <c r="S506" s="89"/>
      <c r="T506" s="187">
        <f>IF(T505=0,0,T507*1000/T505)</f>
        <v>0</v>
      </c>
      <c r="U506" s="89"/>
      <c r="V506" s="89"/>
      <c r="W506" s="119" t="s">
        <v>1</v>
      </c>
      <c r="X506" s="182"/>
      <c r="Y506" s="182"/>
      <c r="Z506" s="182"/>
      <c r="AA506" s="182"/>
      <c r="AB506" s="182"/>
      <c r="AC506" s="182"/>
      <c r="AD506" s="182"/>
      <c r="AE506" s="182"/>
      <c r="AF506" s="182"/>
      <c r="AG506" s="182"/>
      <c r="AH506" s="182"/>
      <c r="AI506" s="182"/>
      <c r="AJ506" s="182"/>
      <c r="AK506" s="182"/>
      <c r="AL506" s="182"/>
      <c r="AM506" s="182"/>
      <c r="AN506" s="182"/>
      <c r="AO506" s="182"/>
      <c r="AP506" s="182"/>
      <c r="AQ506" s="182"/>
      <c r="AR506" s="182"/>
      <c r="AS506" s="182"/>
      <c r="AT506" s="182"/>
      <c r="AU506" s="182"/>
      <c r="AV506" s="94"/>
      <c r="AW506" s="89"/>
    </row>
    <row r="507" spans="1:49" s="5" customFormat="1" x14ac:dyDescent="0.25">
      <c r="A507" s="4"/>
      <c r="B507" s="4"/>
      <c r="C507" s="4"/>
      <c r="D507" s="4"/>
      <c r="E507" s="197" t="str">
        <f>E400</f>
        <v>Объект-4</v>
      </c>
      <c r="F507" s="4"/>
      <c r="G507" s="198" t="str">
        <f>G400</f>
        <v>Заказчик-4</v>
      </c>
      <c r="H507" s="4"/>
      <c r="I507" s="169"/>
      <c r="J507" s="22" t="s">
        <v>1</v>
      </c>
      <c r="K507" s="6" t="s">
        <v>496</v>
      </c>
      <c r="L507" s="4"/>
      <c r="M507" s="205" t="str">
        <f>KPI!$E$84&amp;" - "&amp;$K507</f>
        <v>накладные расходы - ГСМ</v>
      </c>
      <c r="N507" s="258" t="str">
        <f>структура!$AL$30</f>
        <v>н/р</v>
      </c>
      <c r="O507" s="4"/>
      <c r="P507" s="211">
        <f>IF(M507="","",INDEX(KPI!$H:$H,SUMIFS(KPI!$C:$C,KPI!$E:$E,M507)))</f>
        <v>0</v>
      </c>
      <c r="Q507" s="4"/>
      <c r="R507" s="188">
        <f>SUMIFS($W507:$AV507,$W$2:$AV$2,R$2)</f>
        <v>0</v>
      </c>
      <c r="S507" s="4"/>
      <c r="T507" s="188">
        <f>SUMIFS($W507:$AV507,$W$2:$AV$2,T$2)</f>
        <v>0</v>
      </c>
      <c r="U507" s="4"/>
      <c r="V507" s="4"/>
      <c r="W507" s="49"/>
      <c r="X507" s="207">
        <f>X505*X506/1000</f>
        <v>0</v>
      </c>
      <c r="Y507" s="207">
        <f>Y505*Y506/1000</f>
        <v>0</v>
      </c>
      <c r="Z507" s="207">
        <f t="shared" ref="Z507:AU507" si="595">Z505*Z506/1000</f>
        <v>0</v>
      </c>
      <c r="AA507" s="207">
        <f t="shared" si="595"/>
        <v>0</v>
      </c>
      <c r="AB507" s="207">
        <f t="shared" si="595"/>
        <v>0</v>
      </c>
      <c r="AC507" s="207">
        <f t="shared" si="595"/>
        <v>0</v>
      </c>
      <c r="AD507" s="207">
        <f t="shared" si="595"/>
        <v>0</v>
      </c>
      <c r="AE507" s="207">
        <f t="shared" si="595"/>
        <v>0</v>
      </c>
      <c r="AF507" s="207">
        <f t="shared" si="595"/>
        <v>0</v>
      </c>
      <c r="AG507" s="207">
        <f t="shared" si="595"/>
        <v>0</v>
      </c>
      <c r="AH507" s="207">
        <f t="shared" si="595"/>
        <v>0</v>
      </c>
      <c r="AI507" s="207">
        <f t="shared" si="595"/>
        <v>0</v>
      </c>
      <c r="AJ507" s="207">
        <f t="shared" si="595"/>
        <v>0</v>
      </c>
      <c r="AK507" s="207">
        <f t="shared" si="595"/>
        <v>0</v>
      </c>
      <c r="AL507" s="207">
        <f t="shared" si="595"/>
        <v>0</v>
      </c>
      <c r="AM507" s="207">
        <f t="shared" si="595"/>
        <v>0</v>
      </c>
      <c r="AN507" s="207">
        <f t="shared" si="595"/>
        <v>0</v>
      </c>
      <c r="AO507" s="207">
        <f t="shared" si="595"/>
        <v>0</v>
      </c>
      <c r="AP507" s="207">
        <f t="shared" si="595"/>
        <v>0</v>
      </c>
      <c r="AQ507" s="207">
        <f t="shared" si="595"/>
        <v>0</v>
      </c>
      <c r="AR507" s="207">
        <f t="shared" si="595"/>
        <v>0</v>
      </c>
      <c r="AS507" s="207">
        <f t="shared" si="595"/>
        <v>0</v>
      </c>
      <c r="AT507" s="207">
        <f t="shared" si="595"/>
        <v>0</v>
      </c>
      <c r="AU507" s="207">
        <f t="shared" si="595"/>
        <v>0</v>
      </c>
      <c r="AV507" s="43"/>
      <c r="AW507" s="4"/>
    </row>
    <row r="508" spans="1:49" s="95" customFormat="1" x14ac:dyDescent="0.25">
      <c r="A508" s="89"/>
      <c r="B508" s="89"/>
      <c r="C508" s="89"/>
      <c r="D508" s="89"/>
      <c r="E508" s="194" t="str">
        <f>E400</f>
        <v>Объект-4</v>
      </c>
      <c r="F508" s="89"/>
      <c r="G508" s="195" t="str">
        <f>G400</f>
        <v>Заказчик-4</v>
      </c>
      <c r="H508" s="89"/>
      <c r="I508" s="169"/>
      <c r="J508" s="89"/>
      <c r="K508" s="178"/>
      <c r="L508" s="89"/>
      <c r="M508" s="185" t="str">
        <f>KPI!$E$127</f>
        <v>отток ДС по накладным расходам</v>
      </c>
      <c r="N508" s="259" t="str">
        <f>структура!$AL$15</f>
        <v>НДС(-)</v>
      </c>
      <c r="O508" s="203"/>
      <c r="P508" s="190" t="str">
        <f>IF(M508="","",INDEX(KPI!$H:$H,SUMIFS(KPI!$C:$C,KPI!$E:$E,M508)))</f>
        <v>тыс.руб.</v>
      </c>
      <c r="Q508" s="203"/>
      <c r="R508" s="224">
        <f>SUMIFS($W508:$AV508,$W$2:$AV$2,R$2)</f>
        <v>0</v>
      </c>
      <c r="S508" s="203"/>
      <c r="T508" s="224">
        <f>SUMIFS($W508:$AV508,$W$2:$AV$2,T$2)</f>
        <v>0</v>
      </c>
      <c r="U508" s="203"/>
      <c r="V508" s="203"/>
      <c r="W508" s="116"/>
      <c r="X508" s="226">
        <f>X507</f>
        <v>0</v>
      </c>
      <c r="Y508" s="226">
        <f t="shared" ref="Y508" si="596">Y507</f>
        <v>0</v>
      </c>
      <c r="Z508" s="226">
        <f t="shared" ref="Z508" si="597">Z507</f>
        <v>0</v>
      </c>
      <c r="AA508" s="226">
        <f t="shared" ref="AA508" si="598">AA507</f>
        <v>0</v>
      </c>
      <c r="AB508" s="226">
        <f t="shared" ref="AB508" si="599">AB507</f>
        <v>0</v>
      </c>
      <c r="AC508" s="226">
        <f t="shared" ref="AC508" si="600">AC507</f>
        <v>0</v>
      </c>
      <c r="AD508" s="226">
        <f t="shared" ref="AD508" si="601">AD507</f>
        <v>0</v>
      </c>
      <c r="AE508" s="226">
        <f t="shared" ref="AE508" si="602">AE507</f>
        <v>0</v>
      </c>
      <c r="AF508" s="226">
        <f t="shared" ref="AF508" si="603">AF507</f>
        <v>0</v>
      </c>
      <c r="AG508" s="226">
        <f t="shared" ref="AG508" si="604">AG507</f>
        <v>0</v>
      </c>
      <c r="AH508" s="226">
        <f t="shared" ref="AH508" si="605">AH507</f>
        <v>0</v>
      </c>
      <c r="AI508" s="226">
        <f t="shared" ref="AI508" si="606">AI507</f>
        <v>0</v>
      </c>
      <c r="AJ508" s="226">
        <f t="shared" ref="AJ508" si="607">AJ507</f>
        <v>0</v>
      </c>
      <c r="AK508" s="226">
        <f t="shared" ref="AK508" si="608">AK507</f>
        <v>0</v>
      </c>
      <c r="AL508" s="226">
        <f t="shared" ref="AL508" si="609">AL507</f>
        <v>0</v>
      </c>
      <c r="AM508" s="226">
        <f t="shared" ref="AM508" si="610">AM507</f>
        <v>0</v>
      </c>
      <c r="AN508" s="226">
        <f t="shared" ref="AN508" si="611">AN507</f>
        <v>0</v>
      </c>
      <c r="AO508" s="226">
        <f t="shared" ref="AO508" si="612">AO507</f>
        <v>0</v>
      </c>
      <c r="AP508" s="226">
        <f t="shared" ref="AP508" si="613">AP507</f>
        <v>0</v>
      </c>
      <c r="AQ508" s="226">
        <f t="shared" ref="AQ508" si="614">AQ507</f>
        <v>0</v>
      </c>
      <c r="AR508" s="226">
        <f t="shared" ref="AR508" si="615">AR507</f>
        <v>0</v>
      </c>
      <c r="AS508" s="226">
        <f t="shared" ref="AS508" si="616">AS507</f>
        <v>0</v>
      </c>
      <c r="AT508" s="226">
        <f t="shared" ref="AT508" si="617">AT507</f>
        <v>0</v>
      </c>
      <c r="AU508" s="226">
        <f t="shared" ref="AU508" si="618">AU507</f>
        <v>0</v>
      </c>
      <c r="AV508" s="94"/>
      <c r="AW508" s="89"/>
    </row>
    <row r="509" spans="1:49" ht="3.9" customHeight="1" x14ac:dyDescent="0.25">
      <c r="A509" s="3"/>
      <c r="B509" s="3"/>
      <c r="C509" s="3"/>
      <c r="D509" s="3"/>
      <c r="E509" s="179" t="str">
        <f>E400</f>
        <v>Объект-4</v>
      </c>
      <c r="F509" s="3"/>
      <c r="G509" s="178" t="str">
        <f>G400</f>
        <v>Заказчик-4</v>
      </c>
      <c r="H509" s="3"/>
      <c r="I509" s="169"/>
      <c r="J509" s="3"/>
      <c r="K509" s="178"/>
      <c r="L509" s="3"/>
      <c r="M509" s="8"/>
      <c r="N509" s="258"/>
      <c r="O509" s="3"/>
      <c r="P509" s="191"/>
      <c r="Q509" s="3"/>
      <c r="R509" s="8"/>
      <c r="S509" s="3"/>
      <c r="T509" s="8"/>
      <c r="U509" s="3"/>
      <c r="V509" s="3"/>
      <c r="W509" s="49"/>
      <c r="X509" s="192"/>
      <c r="Y509" s="192"/>
      <c r="Z509" s="192"/>
      <c r="AA509" s="192"/>
      <c r="AB509" s="192"/>
      <c r="AC509" s="192"/>
      <c r="AD509" s="192"/>
      <c r="AE509" s="192"/>
      <c r="AF509" s="192"/>
      <c r="AG509" s="192"/>
      <c r="AH509" s="192"/>
      <c r="AI509" s="192"/>
      <c r="AJ509" s="192"/>
      <c r="AK509" s="192"/>
      <c r="AL509" s="192"/>
      <c r="AM509" s="192"/>
      <c r="AN509" s="192"/>
      <c r="AO509" s="192"/>
      <c r="AP509" s="192"/>
      <c r="AQ509" s="192"/>
      <c r="AR509" s="192"/>
      <c r="AS509" s="192"/>
      <c r="AT509" s="192"/>
      <c r="AU509" s="192"/>
      <c r="AV509" s="41"/>
      <c r="AW509" s="3"/>
    </row>
    <row r="510" spans="1:49" s="95" customFormat="1" x14ac:dyDescent="0.25">
      <c r="A510" s="89"/>
      <c r="B510" s="89"/>
      <c r="C510" s="89"/>
      <c r="D510" s="89"/>
      <c r="E510" s="179" t="str">
        <f>E400</f>
        <v>Объект-4</v>
      </c>
      <c r="F510" s="89"/>
      <c r="G510" s="178" t="str">
        <f>G400</f>
        <v>Заказчик-4</v>
      </c>
      <c r="H510" s="89"/>
      <c r="I510" s="169"/>
      <c r="J510" s="12"/>
      <c r="K510" s="178"/>
      <c r="L510" s="3"/>
      <c r="M510" s="183" t="str">
        <f>KPI!$E$210</f>
        <v>натуральное количество накладных расходов</v>
      </c>
      <c r="N510" s="258"/>
      <c r="O510" s="119" t="s">
        <v>1</v>
      </c>
      <c r="P510" s="182" t="s">
        <v>499</v>
      </c>
      <c r="Q510" s="89"/>
      <c r="R510" s="186">
        <f>SUMIFS($W510:$AV510,$W$2:$AV$2,R$2)</f>
        <v>0</v>
      </c>
      <c r="S510" s="89"/>
      <c r="T510" s="186">
        <f>SUMIFS($W510:$AV510,$W$2:$AV$2,T$2)</f>
        <v>0</v>
      </c>
      <c r="U510" s="89"/>
      <c r="V510" s="89"/>
      <c r="W510" s="119" t="s">
        <v>1</v>
      </c>
      <c r="X510" s="182"/>
      <c r="Y510" s="182"/>
      <c r="Z510" s="182"/>
      <c r="AA510" s="182"/>
      <c r="AB510" s="182"/>
      <c r="AC510" s="182"/>
      <c r="AD510" s="182"/>
      <c r="AE510" s="182"/>
      <c r="AF510" s="182"/>
      <c r="AG510" s="182"/>
      <c r="AH510" s="182"/>
      <c r="AI510" s="182"/>
      <c r="AJ510" s="182"/>
      <c r="AK510" s="182"/>
      <c r="AL510" s="182"/>
      <c r="AM510" s="182"/>
      <c r="AN510" s="182"/>
      <c r="AO510" s="182"/>
      <c r="AP510" s="182"/>
      <c r="AQ510" s="182"/>
      <c r="AR510" s="182"/>
      <c r="AS510" s="182"/>
      <c r="AT510" s="182"/>
      <c r="AU510" s="182"/>
      <c r="AV510" s="94"/>
      <c r="AW510" s="89"/>
    </row>
    <row r="511" spans="1:49" s="95" customFormat="1" x14ac:dyDescent="0.25">
      <c r="A511" s="89"/>
      <c r="B511" s="89"/>
      <c r="C511" s="89"/>
      <c r="D511" s="89"/>
      <c r="E511" s="179" t="str">
        <f>E400</f>
        <v>Объект-4</v>
      </c>
      <c r="F511" s="89"/>
      <c r="G511" s="178" t="str">
        <f>G400</f>
        <v>Заказчик-4</v>
      </c>
      <c r="H511" s="89"/>
      <c r="I511" s="169"/>
      <c r="J511" s="4"/>
      <c r="K511" s="178"/>
      <c r="L511" s="4"/>
      <c r="M511" s="184" t="str">
        <f>KPI!$E$211</f>
        <v>стоимость накладных за единицу измерения</v>
      </c>
      <c r="N511" s="258"/>
      <c r="O511" s="89"/>
      <c r="P511" s="189" t="str">
        <f>IF(M511="","",INDEX(KPI!$H:$H,SUMIFS(KPI!$C:$C,KPI!$E:$E,M511)))</f>
        <v>руб.</v>
      </c>
      <c r="Q511" s="89"/>
      <c r="R511" s="187">
        <f>IF(R510=0,0,R512*1000/R510)</f>
        <v>0</v>
      </c>
      <c r="S511" s="89"/>
      <c r="T511" s="187">
        <f>IF(T510=0,0,T512*1000/T510)</f>
        <v>0</v>
      </c>
      <c r="U511" s="89"/>
      <c r="V511" s="89"/>
      <c r="W511" s="119" t="s">
        <v>1</v>
      </c>
      <c r="X511" s="182"/>
      <c r="Y511" s="182"/>
      <c r="Z511" s="182"/>
      <c r="AA511" s="182"/>
      <c r="AB511" s="182"/>
      <c r="AC511" s="182"/>
      <c r="AD511" s="182"/>
      <c r="AE511" s="182"/>
      <c r="AF511" s="182"/>
      <c r="AG511" s="182"/>
      <c r="AH511" s="182"/>
      <c r="AI511" s="182"/>
      <c r="AJ511" s="182"/>
      <c r="AK511" s="182"/>
      <c r="AL511" s="182"/>
      <c r="AM511" s="182"/>
      <c r="AN511" s="182"/>
      <c r="AO511" s="182"/>
      <c r="AP511" s="182"/>
      <c r="AQ511" s="182"/>
      <c r="AR511" s="182"/>
      <c r="AS511" s="182"/>
      <c r="AT511" s="182"/>
      <c r="AU511" s="182"/>
      <c r="AV511" s="94"/>
      <c r="AW511" s="89"/>
    </row>
    <row r="512" spans="1:49" s="5" customFormat="1" x14ac:dyDescent="0.25">
      <c r="A512" s="4"/>
      <c r="B512" s="4"/>
      <c r="C512" s="4"/>
      <c r="D512" s="4"/>
      <c r="E512" s="197" t="str">
        <f>E400</f>
        <v>Объект-4</v>
      </c>
      <c r="F512" s="4"/>
      <c r="G512" s="198" t="str">
        <f>G400</f>
        <v>Заказчик-4</v>
      </c>
      <c r="H512" s="4"/>
      <c r="I512" s="169"/>
      <c r="J512" s="22" t="s">
        <v>1</v>
      </c>
      <c r="K512" s="6" t="s">
        <v>498</v>
      </c>
      <c r="L512" s="4"/>
      <c r="M512" s="205" t="str">
        <f>KPI!$E$84&amp;" - "&amp;$K512</f>
        <v>накладные расходы - спецодежда</v>
      </c>
      <c r="N512" s="258" t="str">
        <f>структура!$AL$30</f>
        <v>н/р</v>
      </c>
      <c r="O512" s="4"/>
      <c r="P512" s="211">
        <f>IF(M512="","",INDEX(KPI!$H:$H,SUMIFS(KPI!$C:$C,KPI!$E:$E,M512)))</f>
        <v>0</v>
      </c>
      <c r="Q512" s="4"/>
      <c r="R512" s="188">
        <f>SUMIFS($W512:$AV512,$W$2:$AV$2,R$2)</f>
        <v>0</v>
      </c>
      <c r="S512" s="4"/>
      <c r="T512" s="188">
        <f>SUMIFS($W512:$AV512,$W$2:$AV$2,T$2)</f>
        <v>0</v>
      </c>
      <c r="U512" s="4"/>
      <c r="V512" s="4"/>
      <c r="W512" s="49"/>
      <c r="X512" s="207">
        <f>X510*X511/1000</f>
        <v>0</v>
      </c>
      <c r="Y512" s="207">
        <f>Y510*Y511/1000</f>
        <v>0</v>
      </c>
      <c r="Z512" s="207">
        <f t="shared" ref="Z512:AU512" si="619">Z510*Z511/1000</f>
        <v>0</v>
      </c>
      <c r="AA512" s="207">
        <f t="shared" si="619"/>
        <v>0</v>
      </c>
      <c r="AB512" s="207">
        <f t="shared" si="619"/>
        <v>0</v>
      </c>
      <c r="AC512" s="207">
        <f t="shared" si="619"/>
        <v>0</v>
      </c>
      <c r="AD512" s="207">
        <f t="shared" si="619"/>
        <v>0</v>
      </c>
      <c r="AE512" s="207">
        <f t="shared" si="619"/>
        <v>0</v>
      </c>
      <c r="AF512" s="207">
        <f t="shared" si="619"/>
        <v>0</v>
      </c>
      <c r="AG512" s="207">
        <f t="shared" si="619"/>
        <v>0</v>
      </c>
      <c r="AH512" s="207">
        <f t="shared" si="619"/>
        <v>0</v>
      </c>
      <c r="AI512" s="207">
        <f t="shared" si="619"/>
        <v>0</v>
      </c>
      <c r="AJ512" s="207">
        <f t="shared" si="619"/>
        <v>0</v>
      </c>
      <c r="AK512" s="207">
        <f t="shared" si="619"/>
        <v>0</v>
      </c>
      <c r="AL512" s="207">
        <f t="shared" si="619"/>
        <v>0</v>
      </c>
      <c r="AM512" s="207">
        <f t="shared" si="619"/>
        <v>0</v>
      </c>
      <c r="AN512" s="207">
        <f t="shared" si="619"/>
        <v>0</v>
      </c>
      <c r="AO512" s="207">
        <f t="shared" si="619"/>
        <v>0</v>
      </c>
      <c r="AP512" s="207">
        <f t="shared" si="619"/>
        <v>0</v>
      </c>
      <c r="AQ512" s="207">
        <f t="shared" si="619"/>
        <v>0</v>
      </c>
      <c r="AR512" s="207">
        <f t="shared" si="619"/>
        <v>0</v>
      </c>
      <c r="AS512" s="207">
        <f t="shared" si="619"/>
        <v>0</v>
      </c>
      <c r="AT512" s="207">
        <f t="shared" si="619"/>
        <v>0</v>
      </c>
      <c r="AU512" s="207">
        <f t="shared" si="619"/>
        <v>0</v>
      </c>
      <c r="AV512" s="43"/>
      <c r="AW512" s="4"/>
    </row>
    <row r="513" spans="1:49" s="95" customFormat="1" x14ac:dyDescent="0.25">
      <c r="A513" s="89"/>
      <c r="B513" s="89"/>
      <c r="C513" s="89"/>
      <c r="D513" s="89"/>
      <c r="E513" s="194" t="str">
        <f>E400</f>
        <v>Объект-4</v>
      </c>
      <c r="F513" s="89"/>
      <c r="G513" s="195" t="str">
        <f>G400</f>
        <v>Заказчик-4</v>
      </c>
      <c r="H513" s="89"/>
      <c r="I513" s="169"/>
      <c r="J513" s="89"/>
      <c r="K513" s="178"/>
      <c r="L513" s="89"/>
      <c r="M513" s="185" t="str">
        <f>KPI!$E$127</f>
        <v>отток ДС по накладным расходам</v>
      </c>
      <c r="N513" s="259" t="str">
        <f>структура!$AL$15</f>
        <v>НДС(-)</v>
      </c>
      <c r="O513" s="203"/>
      <c r="P513" s="190" t="str">
        <f>IF(M513="","",INDEX(KPI!$H:$H,SUMIFS(KPI!$C:$C,KPI!$E:$E,M513)))</f>
        <v>тыс.руб.</v>
      </c>
      <c r="Q513" s="203"/>
      <c r="R513" s="224">
        <f>SUMIFS($W513:$AV513,$W$2:$AV$2,R$2)</f>
        <v>0</v>
      </c>
      <c r="S513" s="203"/>
      <c r="T513" s="224">
        <f>SUMIFS($W513:$AV513,$W$2:$AV$2,T$2)</f>
        <v>0</v>
      </c>
      <c r="U513" s="203"/>
      <c r="V513" s="203"/>
      <c r="W513" s="116"/>
      <c r="X513" s="226">
        <f>X512</f>
        <v>0</v>
      </c>
      <c r="Y513" s="226">
        <f t="shared" ref="Y513" si="620">Y512</f>
        <v>0</v>
      </c>
      <c r="Z513" s="226">
        <f t="shared" ref="Z513" si="621">Z512</f>
        <v>0</v>
      </c>
      <c r="AA513" s="226">
        <f t="shared" ref="AA513" si="622">AA512</f>
        <v>0</v>
      </c>
      <c r="AB513" s="226">
        <f t="shared" ref="AB513" si="623">AB512</f>
        <v>0</v>
      </c>
      <c r="AC513" s="226">
        <f t="shared" ref="AC513" si="624">AC512</f>
        <v>0</v>
      </c>
      <c r="AD513" s="226">
        <f t="shared" ref="AD513" si="625">AD512</f>
        <v>0</v>
      </c>
      <c r="AE513" s="226">
        <f t="shared" ref="AE513" si="626">AE512</f>
        <v>0</v>
      </c>
      <c r="AF513" s="226">
        <f t="shared" ref="AF513" si="627">AF512</f>
        <v>0</v>
      </c>
      <c r="AG513" s="226">
        <f t="shared" ref="AG513" si="628">AG512</f>
        <v>0</v>
      </c>
      <c r="AH513" s="226">
        <f t="shared" ref="AH513" si="629">AH512</f>
        <v>0</v>
      </c>
      <c r="AI513" s="226">
        <f t="shared" ref="AI513" si="630">AI512</f>
        <v>0</v>
      </c>
      <c r="AJ513" s="226">
        <f t="shared" ref="AJ513" si="631">AJ512</f>
        <v>0</v>
      </c>
      <c r="AK513" s="226">
        <f t="shared" ref="AK513" si="632">AK512</f>
        <v>0</v>
      </c>
      <c r="AL513" s="226">
        <f t="shared" ref="AL513" si="633">AL512</f>
        <v>0</v>
      </c>
      <c r="AM513" s="226">
        <f t="shared" ref="AM513" si="634">AM512</f>
        <v>0</v>
      </c>
      <c r="AN513" s="226">
        <f t="shared" ref="AN513" si="635">AN512</f>
        <v>0</v>
      </c>
      <c r="AO513" s="226">
        <f t="shared" ref="AO513" si="636">AO512</f>
        <v>0</v>
      </c>
      <c r="AP513" s="226">
        <f t="shared" ref="AP513" si="637">AP512</f>
        <v>0</v>
      </c>
      <c r="AQ513" s="226">
        <f t="shared" ref="AQ513" si="638">AQ512</f>
        <v>0</v>
      </c>
      <c r="AR513" s="226">
        <f t="shared" ref="AR513" si="639">AR512</f>
        <v>0</v>
      </c>
      <c r="AS513" s="226">
        <f t="shared" ref="AS513" si="640">AS512</f>
        <v>0</v>
      </c>
      <c r="AT513" s="226">
        <f t="shared" ref="AT513" si="641">AT512</f>
        <v>0</v>
      </c>
      <c r="AU513" s="226">
        <f t="shared" ref="AU513" si="642">AU512</f>
        <v>0</v>
      </c>
      <c r="AV513" s="94"/>
      <c r="AW513" s="89"/>
    </row>
    <row r="514" spans="1:49" ht="3.9" customHeight="1" x14ac:dyDescent="0.25">
      <c r="A514" s="3"/>
      <c r="B514" s="3"/>
      <c r="C514" s="3"/>
      <c r="D514" s="3"/>
      <c r="E514" s="179" t="str">
        <f>E400</f>
        <v>Объект-4</v>
      </c>
      <c r="F514" s="3"/>
      <c r="G514" s="178" t="str">
        <f>G400</f>
        <v>Заказчик-4</v>
      </c>
      <c r="H514" s="3"/>
      <c r="I514" s="169"/>
      <c r="J514" s="3"/>
      <c r="K514" s="178"/>
      <c r="L514" s="3"/>
      <c r="M514" s="8"/>
      <c r="N514" s="258"/>
      <c r="O514" s="3"/>
      <c r="P514" s="191"/>
      <c r="Q514" s="3"/>
      <c r="R514" s="8"/>
      <c r="S514" s="3"/>
      <c r="T514" s="8"/>
      <c r="U514" s="3"/>
      <c r="V514" s="3"/>
      <c r="W514" s="49"/>
      <c r="X514" s="192"/>
      <c r="Y514" s="192"/>
      <c r="Z514" s="192"/>
      <c r="AA514" s="192"/>
      <c r="AB514" s="192"/>
      <c r="AC514" s="192"/>
      <c r="AD514" s="192"/>
      <c r="AE514" s="192"/>
      <c r="AF514" s="192"/>
      <c r="AG514" s="192"/>
      <c r="AH514" s="192"/>
      <c r="AI514" s="192"/>
      <c r="AJ514" s="192"/>
      <c r="AK514" s="192"/>
      <c r="AL514" s="192"/>
      <c r="AM514" s="192"/>
      <c r="AN514" s="192"/>
      <c r="AO514" s="192"/>
      <c r="AP514" s="192"/>
      <c r="AQ514" s="192"/>
      <c r="AR514" s="192"/>
      <c r="AS514" s="192"/>
      <c r="AT514" s="192"/>
      <c r="AU514" s="192"/>
      <c r="AV514" s="41"/>
      <c r="AW514" s="3"/>
    </row>
    <row r="515" spans="1:49" s="95" customFormat="1" x14ac:dyDescent="0.25">
      <c r="A515" s="89"/>
      <c r="B515" s="89"/>
      <c r="C515" s="89"/>
      <c r="D515" s="89"/>
      <c r="E515" s="179" t="str">
        <f>E400</f>
        <v>Объект-4</v>
      </c>
      <c r="F515" s="89"/>
      <c r="G515" s="178" t="str">
        <f>G400</f>
        <v>Заказчик-4</v>
      </c>
      <c r="H515" s="89"/>
      <c r="I515" s="169"/>
      <c r="J515" s="12"/>
      <c r="K515" s="178"/>
      <c r="L515" s="3"/>
      <c r="M515" s="183" t="str">
        <f>KPI!$E$210</f>
        <v>натуральное количество накладных расходов</v>
      </c>
      <c r="N515" s="258"/>
      <c r="O515" s="119" t="s">
        <v>1</v>
      </c>
      <c r="P515" s="182" t="s">
        <v>502</v>
      </c>
      <c r="Q515" s="89"/>
      <c r="R515" s="186">
        <f>SUMIFS($W515:$AV515,$W$2:$AV$2,R$2)</f>
        <v>0</v>
      </c>
      <c r="S515" s="89"/>
      <c r="T515" s="186">
        <f>SUMIFS($W515:$AV515,$W$2:$AV$2,T$2)</f>
        <v>0</v>
      </c>
      <c r="U515" s="89"/>
      <c r="V515" s="89"/>
      <c r="W515" s="119" t="s">
        <v>1</v>
      </c>
      <c r="X515" s="182"/>
      <c r="Y515" s="182"/>
      <c r="Z515" s="182"/>
      <c r="AA515" s="182"/>
      <c r="AB515" s="182"/>
      <c r="AC515" s="182"/>
      <c r="AD515" s="182"/>
      <c r="AE515" s="182"/>
      <c r="AF515" s="182"/>
      <c r="AG515" s="182"/>
      <c r="AH515" s="182"/>
      <c r="AI515" s="182"/>
      <c r="AJ515" s="182"/>
      <c r="AK515" s="182"/>
      <c r="AL515" s="182"/>
      <c r="AM515" s="182"/>
      <c r="AN515" s="182"/>
      <c r="AO515" s="182"/>
      <c r="AP515" s="182"/>
      <c r="AQ515" s="182"/>
      <c r="AR515" s="182"/>
      <c r="AS515" s="182"/>
      <c r="AT515" s="182"/>
      <c r="AU515" s="182"/>
      <c r="AV515" s="94"/>
      <c r="AW515" s="89"/>
    </row>
    <row r="516" spans="1:49" s="95" customFormat="1" x14ac:dyDescent="0.25">
      <c r="A516" s="89"/>
      <c r="B516" s="89"/>
      <c r="C516" s="89"/>
      <c r="D516" s="89"/>
      <c r="E516" s="179" t="str">
        <f>E400</f>
        <v>Объект-4</v>
      </c>
      <c r="F516" s="89"/>
      <c r="G516" s="178" t="str">
        <f>G400</f>
        <v>Заказчик-4</v>
      </c>
      <c r="H516" s="89"/>
      <c r="I516" s="169"/>
      <c r="J516" s="4"/>
      <c r="K516" s="178"/>
      <c r="L516" s="4"/>
      <c r="M516" s="184" t="str">
        <f>KPI!$E$211</f>
        <v>стоимость накладных за единицу измерения</v>
      </c>
      <c r="N516" s="258"/>
      <c r="O516" s="89"/>
      <c r="P516" s="189" t="str">
        <f>IF(M516="","",INDEX(KPI!$H:$H,SUMIFS(KPI!$C:$C,KPI!$E:$E,M516)))</f>
        <v>руб.</v>
      </c>
      <c r="Q516" s="89"/>
      <c r="R516" s="187">
        <f>IF(R515=0,0,R517*1000/R515)</f>
        <v>0</v>
      </c>
      <c r="S516" s="89"/>
      <c r="T516" s="187">
        <f>IF(T515=0,0,T517*1000/T515)</f>
        <v>0</v>
      </c>
      <c r="U516" s="89"/>
      <c r="V516" s="89"/>
      <c r="W516" s="119" t="s">
        <v>1</v>
      </c>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94"/>
      <c r="AW516" s="89"/>
    </row>
    <row r="517" spans="1:49" s="5" customFormat="1" x14ac:dyDescent="0.25">
      <c r="A517" s="4"/>
      <c r="B517" s="4"/>
      <c r="C517" s="4"/>
      <c r="D517" s="4"/>
      <c r="E517" s="197" t="str">
        <f>E400</f>
        <v>Объект-4</v>
      </c>
      <c r="F517" s="4"/>
      <c r="G517" s="198" t="str">
        <f>G400</f>
        <v>Заказчик-4</v>
      </c>
      <c r="H517" s="4"/>
      <c r="I517" s="169"/>
      <c r="J517" s="22" t="s">
        <v>1</v>
      </c>
      <c r="K517" s="6" t="s">
        <v>500</v>
      </c>
      <c r="L517" s="4"/>
      <c r="M517" s="205" t="str">
        <f>KPI!$E$84&amp;" - "&amp;$K517</f>
        <v>накладные расходы - доставка</v>
      </c>
      <c r="N517" s="258" t="str">
        <f>структура!$AL$30</f>
        <v>н/р</v>
      </c>
      <c r="O517" s="4"/>
      <c r="P517" s="211">
        <f>IF(M517="","",INDEX(KPI!$H:$H,SUMIFS(KPI!$C:$C,KPI!$E:$E,M517)))</f>
        <v>0</v>
      </c>
      <c r="Q517" s="4"/>
      <c r="R517" s="188">
        <f>SUMIFS($W517:$AV517,$W$2:$AV$2,R$2)</f>
        <v>0</v>
      </c>
      <c r="S517" s="4"/>
      <c r="T517" s="188">
        <f>SUMIFS($W517:$AV517,$W$2:$AV$2,T$2)</f>
        <v>0</v>
      </c>
      <c r="U517" s="4"/>
      <c r="V517" s="4"/>
      <c r="W517" s="49"/>
      <c r="X517" s="207">
        <f>X515*X516/1000</f>
        <v>0</v>
      </c>
      <c r="Y517" s="207">
        <f>Y515*Y516/1000</f>
        <v>0</v>
      </c>
      <c r="Z517" s="207">
        <f t="shared" ref="Z517:AU517" si="643">Z515*Z516/1000</f>
        <v>0</v>
      </c>
      <c r="AA517" s="207">
        <f t="shared" si="643"/>
        <v>0</v>
      </c>
      <c r="AB517" s="207">
        <f t="shared" si="643"/>
        <v>0</v>
      </c>
      <c r="AC517" s="207">
        <f t="shared" si="643"/>
        <v>0</v>
      </c>
      <c r="AD517" s="207">
        <f t="shared" si="643"/>
        <v>0</v>
      </c>
      <c r="AE517" s="207">
        <f t="shared" si="643"/>
        <v>0</v>
      </c>
      <c r="AF517" s="207">
        <f t="shared" si="643"/>
        <v>0</v>
      </c>
      <c r="AG517" s="207">
        <f t="shared" si="643"/>
        <v>0</v>
      </c>
      <c r="AH517" s="207">
        <f t="shared" si="643"/>
        <v>0</v>
      </c>
      <c r="AI517" s="207">
        <f t="shared" si="643"/>
        <v>0</v>
      </c>
      <c r="AJ517" s="207">
        <f t="shared" si="643"/>
        <v>0</v>
      </c>
      <c r="AK517" s="207">
        <f t="shared" si="643"/>
        <v>0</v>
      </c>
      <c r="AL517" s="207">
        <f t="shared" si="643"/>
        <v>0</v>
      </c>
      <c r="AM517" s="207">
        <f t="shared" si="643"/>
        <v>0</v>
      </c>
      <c r="AN517" s="207">
        <f t="shared" si="643"/>
        <v>0</v>
      </c>
      <c r="AO517" s="207">
        <f t="shared" si="643"/>
        <v>0</v>
      </c>
      <c r="AP517" s="207">
        <f t="shared" si="643"/>
        <v>0</v>
      </c>
      <c r="AQ517" s="207">
        <f t="shared" si="643"/>
        <v>0</v>
      </c>
      <c r="AR517" s="207">
        <f t="shared" si="643"/>
        <v>0</v>
      </c>
      <c r="AS517" s="207">
        <f t="shared" si="643"/>
        <v>0</v>
      </c>
      <c r="AT517" s="207">
        <f t="shared" si="643"/>
        <v>0</v>
      </c>
      <c r="AU517" s="207">
        <f t="shared" si="643"/>
        <v>0</v>
      </c>
      <c r="AV517" s="43"/>
      <c r="AW517" s="4"/>
    </row>
    <row r="518" spans="1:49" s="95" customFormat="1" x14ac:dyDescent="0.25">
      <c r="A518" s="89"/>
      <c r="B518" s="89"/>
      <c r="C518" s="89"/>
      <c r="D518" s="89"/>
      <c r="E518" s="194" t="str">
        <f>E400</f>
        <v>Объект-4</v>
      </c>
      <c r="F518" s="89"/>
      <c r="G518" s="195" t="str">
        <f>G400</f>
        <v>Заказчик-4</v>
      </c>
      <c r="H518" s="89"/>
      <c r="I518" s="169"/>
      <c r="J518" s="89"/>
      <c r="K518" s="178"/>
      <c r="L518" s="89"/>
      <c r="M518" s="185" t="str">
        <f>KPI!$E$127</f>
        <v>отток ДС по накладным расходам</v>
      </c>
      <c r="N518" s="259" t="str">
        <f>структура!$AL$15</f>
        <v>НДС(-)</v>
      </c>
      <c r="O518" s="203"/>
      <c r="P518" s="190" t="str">
        <f>IF(M518="","",INDEX(KPI!$H:$H,SUMIFS(KPI!$C:$C,KPI!$E:$E,M518)))</f>
        <v>тыс.руб.</v>
      </c>
      <c r="Q518" s="203"/>
      <c r="R518" s="224">
        <f>SUMIFS($W518:$AV518,$W$2:$AV$2,R$2)</f>
        <v>0</v>
      </c>
      <c r="S518" s="203"/>
      <c r="T518" s="224">
        <f>SUMIFS($W518:$AV518,$W$2:$AV$2,T$2)</f>
        <v>0</v>
      </c>
      <c r="U518" s="203"/>
      <c r="V518" s="203"/>
      <c r="W518" s="116"/>
      <c r="X518" s="226">
        <f>X517</f>
        <v>0</v>
      </c>
      <c r="Y518" s="226">
        <f t="shared" ref="Y518" si="644">Y517</f>
        <v>0</v>
      </c>
      <c r="Z518" s="226">
        <f t="shared" ref="Z518" si="645">Z517</f>
        <v>0</v>
      </c>
      <c r="AA518" s="226">
        <f t="shared" ref="AA518" si="646">AA517</f>
        <v>0</v>
      </c>
      <c r="AB518" s="226">
        <f t="shared" ref="AB518" si="647">AB517</f>
        <v>0</v>
      </c>
      <c r="AC518" s="226">
        <f t="shared" ref="AC518" si="648">AC517</f>
        <v>0</v>
      </c>
      <c r="AD518" s="226">
        <f t="shared" ref="AD518" si="649">AD517</f>
        <v>0</v>
      </c>
      <c r="AE518" s="226">
        <f t="shared" ref="AE518" si="650">AE517</f>
        <v>0</v>
      </c>
      <c r="AF518" s="226">
        <f t="shared" ref="AF518" si="651">AF517</f>
        <v>0</v>
      </c>
      <c r="AG518" s="226">
        <f t="shared" ref="AG518" si="652">AG517</f>
        <v>0</v>
      </c>
      <c r="AH518" s="226">
        <f t="shared" ref="AH518" si="653">AH517</f>
        <v>0</v>
      </c>
      <c r="AI518" s="226">
        <f t="shared" ref="AI518" si="654">AI517</f>
        <v>0</v>
      </c>
      <c r="AJ518" s="226">
        <f t="shared" ref="AJ518" si="655">AJ517</f>
        <v>0</v>
      </c>
      <c r="AK518" s="226">
        <f t="shared" ref="AK518" si="656">AK517</f>
        <v>0</v>
      </c>
      <c r="AL518" s="226">
        <f t="shared" ref="AL518" si="657">AL517</f>
        <v>0</v>
      </c>
      <c r="AM518" s="226">
        <f t="shared" ref="AM518" si="658">AM517</f>
        <v>0</v>
      </c>
      <c r="AN518" s="226">
        <f t="shared" ref="AN518" si="659">AN517</f>
        <v>0</v>
      </c>
      <c r="AO518" s="226">
        <f t="shared" ref="AO518" si="660">AO517</f>
        <v>0</v>
      </c>
      <c r="AP518" s="226">
        <f t="shared" ref="AP518" si="661">AP517</f>
        <v>0</v>
      </c>
      <c r="AQ518" s="226">
        <f t="shared" ref="AQ518" si="662">AQ517</f>
        <v>0</v>
      </c>
      <c r="AR518" s="226">
        <f t="shared" ref="AR518" si="663">AR517</f>
        <v>0</v>
      </c>
      <c r="AS518" s="226">
        <f t="shared" ref="AS518" si="664">AS517</f>
        <v>0</v>
      </c>
      <c r="AT518" s="226">
        <f t="shared" ref="AT518" si="665">AT517</f>
        <v>0</v>
      </c>
      <c r="AU518" s="226">
        <f t="shared" ref="AU518" si="666">AU517</f>
        <v>0</v>
      </c>
      <c r="AV518" s="94"/>
      <c r="AW518" s="89"/>
    </row>
    <row r="519" spans="1:49" ht="3.9" customHeight="1" x14ac:dyDescent="0.25">
      <c r="A519" s="3"/>
      <c r="B519" s="3"/>
      <c r="C519" s="3"/>
      <c r="D519" s="3"/>
      <c r="E519" s="179" t="str">
        <f>E400</f>
        <v>Объект-4</v>
      </c>
      <c r="F519" s="3"/>
      <c r="G519" s="178" t="str">
        <f>G400</f>
        <v>Заказчик-4</v>
      </c>
      <c r="H519" s="3"/>
      <c r="I519" s="169"/>
      <c r="J519" s="3"/>
      <c r="K519" s="178"/>
      <c r="L519" s="3"/>
      <c r="M519" s="8"/>
      <c r="N519" s="258"/>
      <c r="O519" s="3"/>
      <c r="P519" s="191"/>
      <c r="Q519" s="3"/>
      <c r="R519" s="8"/>
      <c r="S519" s="3"/>
      <c r="T519" s="8"/>
      <c r="U519" s="3"/>
      <c r="V519" s="3"/>
      <c r="W519" s="49"/>
      <c r="X519" s="192"/>
      <c r="Y519" s="192"/>
      <c r="Z519" s="192"/>
      <c r="AA519" s="192"/>
      <c r="AB519" s="192"/>
      <c r="AC519" s="192"/>
      <c r="AD519" s="192"/>
      <c r="AE519" s="192"/>
      <c r="AF519" s="192"/>
      <c r="AG519" s="192"/>
      <c r="AH519" s="192"/>
      <c r="AI519" s="192"/>
      <c r="AJ519" s="192"/>
      <c r="AK519" s="192"/>
      <c r="AL519" s="192"/>
      <c r="AM519" s="192"/>
      <c r="AN519" s="192"/>
      <c r="AO519" s="192"/>
      <c r="AP519" s="192"/>
      <c r="AQ519" s="192"/>
      <c r="AR519" s="192"/>
      <c r="AS519" s="192"/>
      <c r="AT519" s="192"/>
      <c r="AU519" s="192"/>
      <c r="AV519" s="41"/>
      <c r="AW519" s="3"/>
    </row>
    <row r="520" spans="1:49" s="95" customFormat="1" x14ac:dyDescent="0.25">
      <c r="A520" s="89"/>
      <c r="B520" s="89"/>
      <c r="C520" s="89"/>
      <c r="D520" s="89"/>
      <c r="E520" s="179" t="str">
        <f>E400</f>
        <v>Объект-4</v>
      </c>
      <c r="F520" s="89"/>
      <c r="G520" s="178" t="str">
        <f>G400</f>
        <v>Заказчик-4</v>
      </c>
      <c r="H520" s="89"/>
      <c r="I520" s="169"/>
      <c r="J520" s="12"/>
      <c r="K520" s="178"/>
      <c r="L520" s="3"/>
      <c r="M520" s="183" t="str">
        <f>KPI!$E$210</f>
        <v>натуральное количество накладных расходов</v>
      </c>
      <c r="N520" s="258"/>
      <c r="O520" s="119" t="s">
        <v>1</v>
      </c>
      <c r="P520" s="182" t="s">
        <v>503</v>
      </c>
      <c r="Q520" s="89"/>
      <c r="R520" s="186">
        <f>SUMIFS($W520:$AV520,$W$2:$AV$2,R$2)</f>
        <v>0</v>
      </c>
      <c r="S520" s="89"/>
      <c r="T520" s="186">
        <f>SUMIFS($W520:$AV520,$W$2:$AV$2,T$2)</f>
        <v>0</v>
      </c>
      <c r="U520" s="89"/>
      <c r="V520" s="89"/>
      <c r="W520" s="119" t="s">
        <v>1</v>
      </c>
      <c r="X520" s="182"/>
      <c r="Y520" s="182"/>
      <c r="Z520" s="182"/>
      <c r="AA520" s="182"/>
      <c r="AB520" s="182"/>
      <c r="AC520" s="182"/>
      <c r="AD520" s="182"/>
      <c r="AE520" s="182"/>
      <c r="AF520" s="182"/>
      <c r="AG520" s="182"/>
      <c r="AH520" s="182"/>
      <c r="AI520" s="182"/>
      <c r="AJ520" s="182"/>
      <c r="AK520" s="182"/>
      <c r="AL520" s="182"/>
      <c r="AM520" s="182"/>
      <c r="AN520" s="182"/>
      <c r="AO520" s="182"/>
      <c r="AP520" s="182"/>
      <c r="AQ520" s="182"/>
      <c r="AR520" s="182"/>
      <c r="AS520" s="182"/>
      <c r="AT520" s="182"/>
      <c r="AU520" s="182"/>
      <c r="AV520" s="94"/>
      <c r="AW520" s="89"/>
    </row>
    <row r="521" spans="1:49" s="95" customFormat="1" x14ac:dyDescent="0.25">
      <c r="A521" s="89"/>
      <c r="B521" s="89"/>
      <c r="C521" s="89"/>
      <c r="D521" s="89"/>
      <c r="E521" s="179" t="str">
        <f>E400</f>
        <v>Объект-4</v>
      </c>
      <c r="F521" s="89"/>
      <c r="G521" s="178" t="str">
        <f>G400</f>
        <v>Заказчик-4</v>
      </c>
      <c r="H521" s="89"/>
      <c r="I521" s="169"/>
      <c r="J521" s="4"/>
      <c r="K521" s="178"/>
      <c r="L521" s="4"/>
      <c r="M521" s="184" t="str">
        <f>KPI!$E$211</f>
        <v>стоимость накладных за единицу измерения</v>
      </c>
      <c r="N521" s="258"/>
      <c r="O521" s="89"/>
      <c r="P521" s="189" t="str">
        <f>IF(M521="","",INDEX(KPI!$H:$H,SUMIFS(KPI!$C:$C,KPI!$E:$E,M521)))</f>
        <v>руб.</v>
      </c>
      <c r="Q521" s="89"/>
      <c r="R521" s="187">
        <f>IF(R520=0,0,R522*1000/R520)</f>
        <v>0</v>
      </c>
      <c r="S521" s="89"/>
      <c r="T521" s="187">
        <f>IF(T520=0,0,T522*1000/T520)</f>
        <v>0</v>
      </c>
      <c r="U521" s="89"/>
      <c r="V521" s="89"/>
      <c r="W521" s="119" t="s">
        <v>1</v>
      </c>
      <c r="X521" s="182"/>
      <c r="Y521" s="182"/>
      <c r="Z521" s="182"/>
      <c r="AA521" s="182"/>
      <c r="AB521" s="182"/>
      <c r="AC521" s="182"/>
      <c r="AD521" s="182"/>
      <c r="AE521" s="182"/>
      <c r="AF521" s="182"/>
      <c r="AG521" s="182"/>
      <c r="AH521" s="182"/>
      <c r="AI521" s="182"/>
      <c r="AJ521" s="182"/>
      <c r="AK521" s="182"/>
      <c r="AL521" s="182"/>
      <c r="AM521" s="182"/>
      <c r="AN521" s="182"/>
      <c r="AO521" s="182"/>
      <c r="AP521" s="182"/>
      <c r="AQ521" s="182"/>
      <c r="AR521" s="182"/>
      <c r="AS521" s="182"/>
      <c r="AT521" s="182"/>
      <c r="AU521" s="182"/>
      <c r="AV521" s="94"/>
      <c r="AW521" s="89"/>
    </row>
    <row r="522" spans="1:49" s="5" customFormat="1" x14ac:dyDescent="0.25">
      <c r="A522" s="4"/>
      <c r="B522" s="4"/>
      <c r="C522" s="4"/>
      <c r="D522" s="4"/>
      <c r="E522" s="197" t="str">
        <f>E400</f>
        <v>Объект-4</v>
      </c>
      <c r="F522" s="4"/>
      <c r="G522" s="198" t="str">
        <f>G400</f>
        <v>Заказчик-4</v>
      </c>
      <c r="H522" s="4"/>
      <c r="I522" s="169"/>
      <c r="J522" s="22" t="s">
        <v>1</v>
      </c>
      <c r="K522" s="6" t="s">
        <v>501</v>
      </c>
      <c r="L522" s="4"/>
      <c r="M522" s="205" t="str">
        <f>KPI!$E$84&amp;" - "&amp;$K522</f>
        <v>накладные расходы - вывоз мусора</v>
      </c>
      <c r="N522" s="258" t="str">
        <f>структура!$AL$30</f>
        <v>н/р</v>
      </c>
      <c r="O522" s="4"/>
      <c r="P522" s="211">
        <f>IF(M522="","",INDEX(KPI!$H:$H,SUMIFS(KPI!$C:$C,KPI!$E:$E,M522)))</f>
        <v>0</v>
      </c>
      <c r="Q522" s="4"/>
      <c r="R522" s="188">
        <f>SUMIFS($W522:$AV522,$W$2:$AV$2,R$2)</f>
        <v>0</v>
      </c>
      <c r="S522" s="4"/>
      <c r="T522" s="188">
        <f>SUMIFS($W522:$AV522,$W$2:$AV$2,T$2)</f>
        <v>0</v>
      </c>
      <c r="U522" s="4"/>
      <c r="V522" s="4"/>
      <c r="W522" s="49"/>
      <c r="X522" s="207">
        <f>X520*X521/1000</f>
        <v>0</v>
      </c>
      <c r="Y522" s="207">
        <f>Y520*Y521/1000</f>
        <v>0</v>
      </c>
      <c r="Z522" s="207">
        <f t="shared" ref="Z522:AU522" si="667">Z520*Z521/1000</f>
        <v>0</v>
      </c>
      <c r="AA522" s="207">
        <f t="shared" si="667"/>
        <v>0</v>
      </c>
      <c r="AB522" s="207">
        <f t="shared" si="667"/>
        <v>0</v>
      </c>
      <c r="AC522" s="207">
        <f t="shared" si="667"/>
        <v>0</v>
      </c>
      <c r="AD522" s="207">
        <f t="shared" si="667"/>
        <v>0</v>
      </c>
      <c r="AE522" s="207">
        <f t="shared" si="667"/>
        <v>0</v>
      </c>
      <c r="AF522" s="207">
        <f t="shared" si="667"/>
        <v>0</v>
      </c>
      <c r="AG522" s="207">
        <f t="shared" si="667"/>
        <v>0</v>
      </c>
      <c r="AH522" s="207">
        <f t="shared" si="667"/>
        <v>0</v>
      </c>
      <c r="AI522" s="207">
        <f t="shared" si="667"/>
        <v>0</v>
      </c>
      <c r="AJ522" s="207">
        <f t="shared" si="667"/>
        <v>0</v>
      </c>
      <c r="AK522" s="207">
        <f t="shared" si="667"/>
        <v>0</v>
      </c>
      <c r="AL522" s="207">
        <f t="shared" si="667"/>
        <v>0</v>
      </c>
      <c r="AM522" s="207">
        <f t="shared" si="667"/>
        <v>0</v>
      </c>
      <c r="AN522" s="207">
        <f t="shared" si="667"/>
        <v>0</v>
      </c>
      <c r="AO522" s="207">
        <f t="shared" si="667"/>
        <v>0</v>
      </c>
      <c r="AP522" s="207">
        <f t="shared" si="667"/>
        <v>0</v>
      </c>
      <c r="AQ522" s="207">
        <f t="shared" si="667"/>
        <v>0</v>
      </c>
      <c r="AR522" s="207">
        <f t="shared" si="667"/>
        <v>0</v>
      </c>
      <c r="AS522" s="207">
        <f t="shared" si="667"/>
        <v>0</v>
      </c>
      <c r="AT522" s="207">
        <f t="shared" si="667"/>
        <v>0</v>
      </c>
      <c r="AU522" s="207">
        <f t="shared" si="667"/>
        <v>0</v>
      </c>
      <c r="AV522" s="43"/>
      <c r="AW522" s="4"/>
    </row>
    <row r="523" spans="1:49" s="95" customFormat="1" x14ac:dyDescent="0.25">
      <c r="A523" s="89"/>
      <c r="B523" s="89"/>
      <c r="C523" s="89"/>
      <c r="D523" s="89"/>
      <c r="E523" s="194" t="str">
        <f>E400</f>
        <v>Объект-4</v>
      </c>
      <c r="F523" s="89"/>
      <c r="G523" s="195" t="str">
        <f>G400</f>
        <v>Заказчик-4</v>
      </c>
      <c r="H523" s="89"/>
      <c r="I523" s="169"/>
      <c r="J523" s="89"/>
      <c r="K523" s="178"/>
      <c r="L523" s="89"/>
      <c r="M523" s="185" t="str">
        <f>KPI!$E$127</f>
        <v>отток ДС по накладным расходам</v>
      </c>
      <c r="N523" s="259" t="str">
        <f>структура!$AL$15</f>
        <v>НДС(-)</v>
      </c>
      <c r="O523" s="203"/>
      <c r="P523" s="190" t="str">
        <f>IF(M523="","",INDEX(KPI!$H:$H,SUMIFS(KPI!$C:$C,KPI!$E:$E,M523)))</f>
        <v>тыс.руб.</v>
      </c>
      <c r="Q523" s="203"/>
      <c r="R523" s="224">
        <f>SUMIFS($W523:$AV523,$W$2:$AV$2,R$2)</f>
        <v>0</v>
      </c>
      <c r="S523" s="203"/>
      <c r="T523" s="224">
        <f>SUMIFS($W523:$AV523,$W$2:$AV$2,T$2)</f>
        <v>0</v>
      </c>
      <c r="U523" s="203"/>
      <c r="V523" s="203"/>
      <c r="W523" s="116"/>
      <c r="X523" s="226">
        <f>X522</f>
        <v>0</v>
      </c>
      <c r="Y523" s="226">
        <f t="shared" ref="Y523" si="668">Y522</f>
        <v>0</v>
      </c>
      <c r="Z523" s="226">
        <f t="shared" ref="Z523" si="669">Z522</f>
        <v>0</v>
      </c>
      <c r="AA523" s="226">
        <f t="shared" ref="AA523" si="670">AA522</f>
        <v>0</v>
      </c>
      <c r="AB523" s="226">
        <f t="shared" ref="AB523" si="671">AB522</f>
        <v>0</v>
      </c>
      <c r="AC523" s="226">
        <f t="shared" ref="AC523" si="672">AC522</f>
        <v>0</v>
      </c>
      <c r="AD523" s="226">
        <f t="shared" ref="AD523" si="673">AD522</f>
        <v>0</v>
      </c>
      <c r="AE523" s="226">
        <f t="shared" ref="AE523" si="674">AE522</f>
        <v>0</v>
      </c>
      <c r="AF523" s="226">
        <f t="shared" ref="AF523" si="675">AF522</f>
        <v>0</v>
      </c>
      <c r="AG523" s="226">
        <f t="shared" ref="AG523" si="676">AG522</f>
        <v>0</v>
      </c>
      <c r="AH523" s="226">
        <f t="shared" ref="AH523" si="677">AH522</f>
        <v>0</v>
      </c>
      <c r="AI523" s="226">
        <f t="shared" ref="AI523" si="678">AI522</f>
        <v>0</v>
      </c>
      <c r="AJ523" s="226">
        <f t="shared" ref="AJ523" si="679">AJ522</f>
        <v>0</v>
      </c>
      <c r="AK523" s="226">
        <f t="shared" ref="AK523" si="680">AK522</f>
        <v>0</v>
      </c>
      <c r="AL523" s="226">
        <f t="shared" ref="AL523" si="681">AL522</f>
        <v>0</v>
      </c>
      <c r="AM523" s="226">
        <f t="shared" ref="AM523" si="682">AM522</f>
        <v>0</v>
      </c>
      <c r="AN523" s="226">
        <f t="shared" ref="AN523" si="683">AN522</f>
        <v>0</v>
      </c>
      <c r="AO523" s="226">
        <f t="shared" ref="AO523" si="684">AO522</f>
        <v>0</v>
      </c>
      <c r="AP523" s="226">
        <f t="shared" ref="AP523" si="685">AP522</f>
        <v>0</v>
      </c>
      <c r="AQ523" s="226">
        <f t="shared" ref="AQ523" si="686">AQ522</f>
        <v>0</v>
      </c>
      <c r="AR523" s="226">
        <f t="shared" ref="AR523" si="687">AR522</f>
        <v>0</v>
      </c>
      <c r="AS523" s="226">
        <f t="shared" ref="AS523" si="688">AS522</f>
        <v>0</v>
      </c>
      <c r="AT523" s="226">
        <f t="shared" ref="AT523" si="689">AT522</f>
        <v>0</v>
      </c>
      <c r="AU523" s="226">
        <f t="shared" ref="AU523" si="690">AU522</f>
        <v>0</v>
      </c>
      <c r="AV523" s="94"/>
      <c r="AW523" s="89"/>
    </row>
    <row r="524" spans="1:49" ht="3.9" customHeight="1" x14ac:dyDescent="0.25">
      <c r="A524" s="3"/>
      <c r="B524" s="3"/>
      <c r="C524" s="3"/>
      <c r="D524" s="3"/>
      <c r="E524" s="179" t="str">
        <f>E400</f>
        <v>Объект-4</v>
      </c>
      <c r="F524" s="3"/>
      <c r="G524" s="178" t="str">
        <f>G400</f>
        <v>Заказчик-4</v>
      </c>
      <c r="H524" s="3"/>
      <c r="I524" s="169"/>
      <c r="J524" s="3"/>
      <c r="K524" s="178"/>
      <c r="L524" s="3"/>
      <c r="M524" s="8"/>
      <c r="N524" s="258"/>
      <c r="O524" s="3"/>
      <c r="P524" s="191"/>
      <c r="Q524" s="3"/>
      <c r="R524" s="8"/>
      <c r="S524" s="3"/>
      <c r="T524" s="8"/>
      <c r="U524" s="3"/>
      <c r="V524" s="3"/>
      <c r="W524" s="49"/>
      <c r="X524" s="192"/>
      <c r="Y524" s="192"/>
      <c r="Z524" s="192"/>
      <c r="AA524" s="192"/>
      <c r="AB524" s="192"/>
      <c r="AC524" s="192"/>
      <c r="AD524" s="192"/>
      <c r="AE524" s="192"/>
      <c r="AF524" s="192"/>
      <c r="AG524" s="192"/>
      <c r="AH524" s="192"/>
      <c r="AI524" s="192"/>
      <c r="AJ524" s="192"/>
      <c r="AK524" s="192"/>
      <c r="AL524" s="192"/>
      <c r="AM524" s="192"/>
      <c r="AN524" s="192"/>
      <c r="AO524" s="192"/>
      <c r="AP524" s="192"/>
      <c r="AQ524" s="192"/>
      <c r="AR524" s="192"/>
      <c r="AS524" s="192"/>
      <c r="AT524" s="192"/>
      <c r="AU524" s="192"/>
      <c r="AV524" s="41"/>
      <c r="AW524" s="3"/>
    </row>
    <row r="525" spans="1:49" ht="3.9" customHeight="1" x14ac:dyDescent="0.25">
      <c r="A525" s="3"/>
      <c r="B525" s="3"/>
      <c r="C525" s="3"/>
      <c r="D525" s="3"/>
      <c r="E525" s="246" t="str">
        <f>E400</f>
        <v>Объект-4</v>
      </c>
      <c r="F525" s="3"/>
      <c r="G525" s="247" t="str">
        <f>G400</f>
        <v>Заказчик-4</v>
      </c>
      <c r="H525" s="3"/>
      <c r="I525" s="240"/>
      <c r="J525" s="3"/>
      <c r="K525" s="240"/>
      <c r="L525" s="3"/>
      <c r="M525" s="241"/>
      <c r="N525" s="258"/>
      <c r="O525" s="3"/>
      <c r="P525" s="242"/>
      <c r="Q525" s="3"/>
      <c r="R525" s="241"/>
      <c r="S525" s="3"/>
      <c r="T525" s="241"/>
      <c r="U525" s="3"/>
      <c r="V525" s="3"/>
      <c r="W525" s="49"/>
      <c r="X525" s="243"/>
      <c r="Y525" s="243"/>
      <c r="Z525" s="243"/>
      <c r="AA525" s="243"/>
      <c r="AB525" s="243"/>
      <c r="AC525" s="243"/>
      <c r="AD525" s="243"/>
      <c r="AE525" s="243"/>
      <c r="AF525" s="243"/>
      <c r="AG525" s="243"/>
      <c r="AH525" s="243"/>
      <c r="AI525" s="243"/>
      <c r="AJ525" s="243"/>
      <c r="AK525" s="243"/>
      <c r="AL525" s="243"/>
      <c r="AM525" s="243"/>
      <c r="AN525" s="243"/>
      <c r="AO525" s="243"/>
      <c r="AP525" s="243"/>
      <c r="AQ525" s="243"/>
      <c r="AR525" s="243"/>
      <c r="AS525" s="243"/>
      <c r="AT525" s="243"/>
      <c r="AU525" s="243"/>
      <c r="AV525" s="41"/>
      <c r="AW525" s="3"/>
    </row>
    <row r="526" spans="1:49" ht="8.1" customHeight="1" x14ac:dyDescent="0.25">
      <c r="A526" s="3"/>
      <c r="B526" s="3"/>
      <c r="C526" s="3"/>
      <c r="D526" s="3"/>
      <c r="E526" s="179" t="str">
        <f>E400</f>
        <v>Объект-4</v>
      </c>
      <c r="F526" s="3"/>
      <c r="G526" s="178" t="str">
        <f>G400</f>
        <v>Заказчик-4</v>
      </c>
      <c r="H526" s="3"/>
      <c r="I526" s="169"/>
      <c r="J526" s="3"/>
      <c r="K526" s="169"/>
      <c r="L526" s="3"/>
      <c r="M526" s="3"/>
      <c r="N526" s="258"/>
      <c r="O526" s="3"/>
      <c r="P526" s="25"/>
      <c r="Q526" s="3"/>
      <c r="R526" s="3"/>
      <c r="S526" s="3"/>
      <c r="T526" s="3"/>
      <c r="U526" s="3"/>
      <c r="V526" s="3"/>
      <c r="W526" s="49"/>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1"/>
      <c r="AW526" s="3"/>
    </row>
    <row r="527" spans="1:49" ht="8.1" customHeight="1" x14ac:dyDescent="0.25">
      <c r="A527" s="3"/>
      <c r="B527" s="3"/>
      <c r="C527" s="3"/>
      <c r="D527" s="3"/>
      <c r="E527" s="178" t="str">
        <f>E529</f>
        <v>Объект-5</v>
      </c>
      <c r="F527" s="3"/>
      <c r="G527" s="178" t="str">
        <f>G529</f>
        <v>Заказчик-5</v>
      </c>
      <c r="H527" s="3"/>
      <c r="I527" s="169"/>
      <c r="J527" s="3"/>
      <c r="K527" s="169"/>
      <c r="L527" s="3"/>
      <c r="M527" s="3"/>
      <c r="N527" s="258"/>
      <c r="O527" s="3"/>
      <c r="P527" s="25"/>
      <c r="Q527" s="3"/>
      <c r="R527" s="3"/>
      <c r="S527" s="3"/>
      <c r="T527" s="3"/>
      <c r="U527" s="3"/>
      <c r="V527" s="3"/>
      <c r="W527" s="49"/>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1"/>
      <c r="AW527" s="3"/>
    </row>
    <row r="528" spans="1:49" ht="3.9" customHeight="1" x14ac:dyDescent="0.25">
      <c r="A528" s="3"/>
      <c r="B528" s="3"/>
      <c r="C528" s="3"/>
      <c r="D528" s="3"/>
      <c r="E528" s="179" t="str">
        <f>E529</f>
        <v>Объект-5</v>
      </c>
      <c r="F528" s="3"/>
      <c r="G528" s="178" t="str">
        <f>G529</f>
        <v>Заказчик-5</v>
      </c>
      <c r="H528" s="3"/>
      <c r="I528" s="169"/>
      <c r="J528" s="3"/>
      <c r="K528" s="169"/>
      <c r="L528" s="3"/>
      <c r="M528" s="3"/>
      <c r="N528" s="258"/>
      <c r="O528" s="3"/>
      <c r="P528" s="25"/>
      <c r="Q528" s="3"/>
      <c r="R528" s="3"/>
      <c r="S528" s="3"/>
      <c r="T528" s="3"/>
      <c r="U528" s="3"/>
      <c r="V528" s="3"/>
      <c r="W528" s="49"/>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1"/>
      <c r="AW528" s="3"/>
    </row>
    <row r="529" spans="1:49" s="5" customFormat="1" x14ac:dyDescent="0.25">
      <c r="A529" s="4"/>
      <c r="B529" s="4"/>
      <c r="C529" s="4"/>
      <c r="D529" s="4"/>
      <c r="E529" s="248" t="s">
        <v>250</v>
      </c>
      <c r="F529" s="20" t="s">
        <v>5</v>
      </c>
      <c r="G529" s="177" t="str">
        <f>INDEX(структура!$Q:$Q,SUMIFS(структура!$C:$C,структура!$N:$N,$E529))</f>
        <v>Заказчик-5</v>
      </c>
      <c r="H529" s="4"/>
      <c r="I529" s="176"/>
      <c r="J529" s="4"/>
      <c r="K529" s="173" t="s">
        <v>343</v>
      </c>
      <c r="L529" s="20" t="s">
        <v>5</v>
      </c>
      <c r="M529" s="90" t="str">
        <f>KPI!$E$198</f>
        <v>Объем сданных работ</v>
      </c>
      <c r="N529" s="258"/>
      <c r="O529" s="119" t="s">
        <v>1</v>
      </c>
      <c r="P529" s="182" t="s">
        <v>363</v>
      </c>
      <c r="Q529" s="89"/>
      <c r="R529" s="92">
        <f>SUMIFS($W529:$AV529,$W$2:$AV$2,R$2)</f>
        <v>0</v>
      </c>
      <c r="S529" s="89"/>
      <c r="T529" s="92">
        <f>SUMIFS($W529:$AV529,$W$2:$AV$2,T$2)</f>
        <v>0</v>
      </c>
      <c r="U529" s="89"/>
      <c r="V529" s="89"/>
      <c r="W529" s="119" t="s">
        <v>1</v>
      </c>
      <c r="X529" s="182"/>
      <c r="Y529" s="182"/>
      <c r="Z529" s="182"/>
      <c r="AA529" s="182"/>
      <c r="AB529" s="182"/>
      <c r="AC529" s="182"/>
      <c r="AD529" s="182"/>
      <c r="AE529" s="182"/>
      <c r="AF529" s="182"/>
      <c r="AG529" s="182"/>
      <c r="AH529" s="182"/>
      <c r="AI529" s="182"/>
      <c r="AJ529" s="182"/>
      <c r="AK529" s="182"/>
      <c r="AL529" s="182"/>
      <c r="AM529" s="182"/>
      <c r="AN529" s="182"/>
      <c r="AO529" s="182"/>
      <c r="AP529" s="182"/>
      <c r="AQ529" s="182"/>
      <c r="AR529" s="182"/>
      <c r="AS529" s="182"/>
      <c r="AT529" s="182"/>
      <c r="AU529" s="182"/>
      <c r="AV529" s="43"/>
      <c r="AW529" s="4"/>
    </row>
    <row r="530" spans="1:49" ht="3.9" customHeight="1" x14ac:dyDescent="0.25">
      <c r="A530" s="3"/>
      <c r="B530" s="3"/>
      <c r="C530" s="3"/>
      <c r="D530" s="3"/>
      <c r="E530" s="179" t="str">
        <f>E529</f>
        <v>Объект-5</v>
      </c>
      <c r="F530" s="3"/>
      <c r="G530" s="178" t="str">
        <f>G529</f>
        <v>Заказчик-5</v>
      </c>
      <c r="H530" s="3"/>
      <c r="I530" s="169"/>
      <c r="J530" s="3"/>
      <c r="K530" s="178" t="str">
        <f>K529</f>
        <v>Заказчик-5-Работы-1</v>
      </c>
      <c r="L530" s="3"/>
      <c r="M530" s="3"/>
      <c r="N530" s="258"/>
      <c r="O530" s="3"/>
      <c r="P530" s="25"/>
      <c r="Q530" s="3"/>
      <c r="R530" s="3"/>
      <c r="S530" s="3"/>
      <c r="T530" s="3"/>
      <c r="U530" s="3"/>
      <c r="V530" s="3"/>
      <c r="W530" s="49"/>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1"/>
      <c r="AW530" s="3"/>
    </row>
    <row r="531" spans="1:49" s="5" customFormat="1" x14ac:dyDescent="0.25">
      <c r="A531" s="4"/>
      <c r="B531" s="4"/>
      <c r="C531" s="4"/>
      <c r="D531" s="4"/>
      <c r="E531" s="180" t="str">
        <f>E529</f>
        <v>Объект-5</v>
      </c>
      <c r="F531" s="4"/>
      <c r="G531" s="181" t="str">
        <f>G529</f>
        <v>Заказчик-5</v>
      </c>
      <c r="H531" s="4"/>
      <c r="I531" s="176"/>
      <c r="J531" s="4"/>
      <c r="K531" s="181" t="str">
        <f>K529</f>
        <v>Заказчик-5-Работы-1</v>
      </c>
      <c r="L531" s="4"/>
      <c r="M531" s="90" t="str">
        <f>KPI!$E$199</f>
        <v>Стоимость работ за единицу измерения</v>
      </c>
      <c r="N531" s="258"/>
      <c r="O531" s="89"/>
      <c r="P531" s="91" t="str">
        <f>IF(M531="","",INDEX(KPI!$H:$H,SUMIFS(KPI!$C:$C,KPI!$E:$E,M531)))</f>
        <v>руб.</v>
      </c>
      <c r="Q531" s="89"/>
      <c r="R531" s="92">
        <f>IF(R529=0,0,R533*1000/R529)</f>
        <v>0</v>
      </c>
      <c r="S531" s="89"/>
      <c r="T531" s="92">
        <f>IF(T529=0,0,T533*1000/T529)</f>
        <v>0</v>
      </c>
      <c r="U531" s="89"/>
      <c r="V531" s="89"/>
      <c r="W531" s="119" t="s">
        <v>1</v>
      </c>
      <c r="X531" s="182"/>
      <c r="Y531" s="182"/>
      <c r="Z531" s="182"/>
      <c r="AA531" s="182"/>
      <c r="AB531" s="182"/>
      <c r="AC531" s="182"/>
      <c r="AD531" s="182"/>
      <c r="AE531" s="182"/>
      <c r="AF531" s="182"/>
      <c r="AG531" s="182"/>
      <c r="AH531" s="182"/>
      <c r="AI531" s="182"/>
      <c r="AJ531" s="182"/>
      <c r="AK531" s="182"/>
      <c r="AL531" s="182"/>
      <c r="AM531" s="182"/>
      <c r="AN531" s="182"/>
      <c r="AO531" s="182"/>
      <c r="AP531" s="182"/>
      <c r="AQ531" s="182"/>
      <c r="AR531" s="182"/>
      <c r="AS531" s="182"/>
      <c r="AT531" s="182"/>
      <c r="AU531" s="182"/>
      <c r="AV531" s="43"/>
      <c r="AW531" s="4"/>
    </row>
    <row r="532" spans="1:49" ht="3.9" customHeight="1" x14ac:dyDescent="0.25">
      <c r="A532" s="3"/>
      <c r="B532" s="3"/>
      <c r="C532" s="3"/>
      <c r="D532" s="3"/>
      <c r="E532" s="179" t="str">
        <f>E529</f>
        <v>Объект-5</v>
      </c>
      <c r="F532" s="3"/>
      <c r="G532" s="178" t="str">
        <f>G529</f>
        <v>Заказчик-5</v>
      </c>
      <c r="H532" s="3"/>
      <c r="I532" s="169"/>
      <c r="J532" s="3"/>
      <c r="K532" s="178" t="str">
        <f>K529</f>
        <v>Заказчик-5-Работы-1</v>
      </c>
      <c r="L532" s="3"/>
      <c r="M532" s="3"/>
      <c r="N532" s="258"/>
      <c r="O532" s="3"/>
      <c r="P532" s="25"/>
      <c r="Q532" s="3"/>
      <c r="R532" s="3"/>
      <c r="S532" s="3"/>
      <c r="T532" s="3"/>
      <c r="U532" s="3"/>
      <c r="V532" s="3"/>
      <c r="W532" s="49"/>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1"/>
      <c r="AW532" s="3"/>
    </row>
    <row r="533" spans="1:49" s="5" customFormat="1" x14ac:dyDescent="0.25">
      <c r="A533" s="4"/>
      <c r="B533" s="4"/>
      <c r="C533" s="4"/>
      <c r="D533" s="4"/>
      <c r="E533" s="180" t="str">
        <f>E529</f>
        <v>Объект-5</v>
      </c>
      <c r="F533" s="4"/>
      <c r="G533" s="181" t="str">
        <f>G529</f>
        <v>Заказчик-5</v>
      </c>
      <c r="H533" s="4"/>
      <c r="I533" s="176"/>
      <c r="J533" s="4"/>
      <c r="K533" s="181" t="str">
        <f>K529</f>
        <v>Заказчик-5-Работы-1</v>
      </c>
      <c r="L533" s="4"/>
      <c r="M533" s="57" t="str">
        <f>KPI!$E$22</f>
        <v>доход от сдачи объектов (подписание КС)</v>
      </c>
      <c r="N533" s="258"/>
      <c r="O533" s="4"/>
      <c r="P533" s="58" t="str">
        <f>IF(M533="","",INDEX(KPI!$H:$H,SUMIFS(KPI!$C:$C,KPI!$E:$E,M533)))</f>
        <v>тыс.руб.</v>
      </c>
      <c r="Q533" s="4"/>
      <c r="R533" s="59">
        <f>SUMIFS($W533:$AV533,$W$2:$AV$2,R$2)</f>
        <v>0</v>
      </c>
      <c r="S533" s="4"/>
      <c r="T533" s="59">
        <f>SUMIFS($W533:$AV533,$W$2:$AV$2,T$2)</f>
        <v>0</v>
      </c>
      <c r="U533" s="4"/>
      <c r="V533" s="4"/>
      <c r="W533" s="49"/>
      <c r="X533" s="60">
        <f>X529*X531/1000</f>
        <v>0</v>
      </c>
      <c r="Y533" s="60">
        <f t="shared" ref="Y533:AU533" si="691">Y529*Y531/1000</f>
        <v>0</v>
      </c>
      <c r="Z533" s="60">
        <f t="shared" si="691"/>
        <v>0</v>
      </c>
      <c r="AA533" s="60">
        <f t="shared" si="691"/>
        <v>0</v>
      </c>
      <c r="AB533" s="60">
        <f t="shared" si="691"/>
        <v>0</v>
      </c>
      <c r="AC533" s="60">
        <f t="shared" si="691"/>
        <v>0</v>
      </c>
      <c r="AD533" s="60">
        <f t="shared" si="691"/>
        <v>0</v>
      </c>
      <c r="AE533" s="60">
        <f t="shared" si="691"/>
        <v>0</v>
      </c>
      <c r="AF533" s="60">
        <f t="shared" si="691"/>
        <v>0</v>
      </c>
      <c r="AG533" s="60">
        <f t="shared" si="691"/>
        <v>0</v>
      </c>
      <c r="AH533" s="60">
        <f t="shared" si="691"/>
        <v>0</v>
      </c>
      <c r="AI533" s="60">
        <f t="shared" si="691"/>
        <v>0</v>
      </c>
      <c r="AJ533" s="60">
        <f t="shared" si="691"/>
        <v>0</v>
      </c>
      <c r="AK533" s="60">
        <f t="shared" si="691"/>
        <v>0</v>
      </c>
      <c r="AL533" s="60">
        <f t="shared" si="691"/>
        <v>0</v>
      </c>
      <c r="AM533" s="60">
        <f t="shared" si="691"/>
        <v>0</v>
      </c>
      <c r="AN533" s="60">
        <f t="shared" si="691"/>
        <v>0</v>
      </c>
      <c r="AO533" s="60">
        <f t="shared" si="691"/>
        <v>0</v>
      </c>
      <c r="AP533" s="60">
        <f t="shared" si="691"/>
        <v>0</v>
      </c>
      <c r="AQ533" s="60">
        <f t="shared" si="691"/>
        <v>0</v>
      </c>
      <c r="AR533" s="60">
        <f t="shared" si="691"/>
        <v>0</v>
      </c>
      <c r="AS533" s="60">
        <f t="shared" si="691"/>
        <v>0</v>
      </c>
      <c r="AT533" s="60">
        <f t="shared" si="691"/>
        <v>0</v>
      </c>
      <c r="AU533" s="60">
        <f t="shared" si="691"/>
        <v>0</v>
      </c>
      <c r="AV533" s="43"/>
      <c r="AW533" s="4"/>
    </row>
    <row r="534" spans="1:49" ht="2.1" customHeight="1" x14ac:dyDescent="0.25">
      <c r="A534" s="3"/>
      <c r="B534" s="3"/>
      <c r="C534" s="3"/>
      <c r="D534" s="3"/>
      <c r="E534" s="179" t="str">
        <f>E529</f>
        <v>Объект-5</v>
      </c>
      <c r="F534" s="3"/>
      <c r="G534" s="178" t="str">
        <f>G529</f>
        <v>Заказчик-5</v>
      </c>
      <c r="H534" s="3"/>
      <c r="I534" s="169"/>
      <c r="J534" s="3"/>
      <c r="K534" s="178" t="str">
        <f>K529</f>
        <v>Заказчик-5-Работы-1</v>
      </c>
      <c r="L534" s="3"/>
      <c r="M534" s="61"/>
      <c r="N534" s="258"/>
      <c r="O534" s="3"/>
      <c r="P534" s="244"/>
      <c r="Q534" s="3"/>
      <c r="R534" s="61"/>
      <c r="S534" s="3"/>
      <c r="T534" s="61"/>
      <c r="U534" s="3"/>
      <c r="V534" s="3"/>
      <c r="W534" s="49"/>
      <c r="X534" s="245"/>
      <c r="Y534" s="245"/>
      <c r="Z534" s="245"/>
      <c r="AA534" s="245"/>
      <c r="AB534" s="245"/>
      <c r="AC534" s="245"/>
      <c r="AD534" s="245"/>
      <c r="AE534" s="245"/>
      <c r="AF534" s="245"/>
      <c r="AG534" s="245"/>
      <c r="AH534" s="245"/>
      <c r="AI534" s="245"/>
      <c r="AJ534" s="245"/>
      <c r="AK534" s="245"/>
      <c r="AL534" s="245"/>
      <c r="AM534" s="245"/>
      <c r="AN534" s="245"/>
      <c r="AO534" s="245"/>
      <c r="AP534" s="245"/>
      <c r="AQ534" s="245"/>
      <c r="AR534" s="245"/>
      <c r="AS534" s="245"/>
      <c r="AT534" s="245"/>
      <c r="AU534" s="245"/>
      <c r="AV534" s="41"/>
      <c r="AW534" s="3"/>
    </row>
    <row r="535" spans="1:49" ht="8.1" customHeight="1" x14ac:dyDescent="0.25">
      <c r="A535" s="3"/>
      <c r="B535" s="3"/>
      <c r="C535" s="3"/>
      <c r="D535" s="3"/>
      <c r="E535" s="179" t="str">
        <f>E529</f>
        <v>Объект-5</v>
      </c>
      <c r="F535" s="3"/>
      <c r="G535" s="178" t="str">
        <f>G529</f>
        <v>Заказчик-5</v>
      </c>
      <c r="H535" s="3"/>
      <c r="I535" s="169"/>
      <c r="J535" s="3"/>
      <c r="K535" s="178" t="str">
        <f>K529</f>
        <v>Заказчик-5-Работы-1</v>
      </c>
      <c r="L535" s="3"/>
      <c r="M535" s="3"/>
      <c r="N535" s="258"/>
      <c r="O535" s="3"/>
      <c r="P535" s="25"/>
      <c r="Q535" s="3"/>
      <c r="R535" s="3"/>
      <c r="S535" s="3"/>
      <c r="T535" s="3"/>
      <c r="U535" s="3"/>
      <c r="V535" s="3"/>
      <c r="W535" s="49"/>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1"/>
      <c r="AW535" s="3"/>
    </row>
    <row r="536" spans="1:49" s="5" customFormat="1" x14ac:dyDescent="0.25">
      <c r="A536" s="4"/>
      <c r="B536" s="4"/>
      <c r="C536" s="4"/>
      <c r="D536" s="4"/>
      <c r="E536" s="197" t="str">
        <f>E529</f>
        <v>Объект-5</v>
      </c>
      <c r="F536" s="4"/>
      <c r="G536" s="198" t="str">
        <f>G529</f>
        <v>Заказчик-5</v>
      </c>
      <c r="H536" s="4"/>
      <c r="I536" s="199"/>
      <c r="J536" s="4"/>
      <c r="K536" s="198" t="str">
        <f>K529</f>
        <v>Заказчик-5-Работы-1</v>
      </c>
      <c r="L536" s="4"/>
      <c r="M536" s="38" t="str">
        <f>KPI!$E$28</f>
        <v>поступления ДС от заказчиков</v>
      </c>
      <c r="N536" s="258"/>
      <c r="O536" s="4"/>
      <c r="P536" s="39" t="str">
        <f>IF(M536="","",INDEX(KPI!$H:$H,SUMIFS(KPI!$C:$C,KPI!$E:$E,M536)))</f>
        <v>тыс.руб.</v>
      </c>
      <c r="Q536" s="4"/>
      <c r="R536" s="47">
        <f>SUMIFS($W536:$AV536,$W$2:$AV$2,R$2)</f>
        <v>0</v>
      </c>
      <c r="S536" s="4"/>
      <c r="T536" s="47">
        <f>SUMIFS($W536:$AV536,$W$2:$AV$2,T$2)</f>
        <v>0</v>
      </c>
      <c r="U536" s="4"/>
      <c r="V536" s="4"/>
      <c r="W536" s="22" t="s">
        <v>1</v>
      </c>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43"/>
      <c r="AW536" s="4"/>
    </row>
    <row r="537" spans="1:49" ht="3.9" customHeight="1" x14ac:dyDescent="0.25">
      <c r="A537" s="3"/>
      <c r="B537" s="3"/>
      <c r="C537" s="3"/>
      <c r="D537" s="3"/>
      <c r="E537" s="179" t="str">
        <f>E529</f>
        <v>Объект-5</v>
      </c>
      <c r="F537" s="3"/>
      <c r="G537" s="178" t="str">
        <f>G529</f>
        <v>Заказчик-5</v>
      </c>
      <c r="H537" s="3"/>
      <c r="I537" s="169"/>
      <c r="J537" s="3"/>
      <c r="K537" s="178" t="str">
        <f>K529</f>
        <v>Заказчик-5-Работы-1</v>
      </c>
      <c r="L537" s="3"/>
      <c r="M537" s="3"/>
      <c r="N537" s="258"/>
      <c r="O537" s="3"/>
      <c r="P537" s="25"/>
      <c r="Q537" s="3"/>
      <c r="R537" s="3"/>
      <c r="S537" s="3"/>
      <c r="T537" s="3"/>
      <c r="U537" s="3"/>
      <c r="V537" s="3"/>
      <c r="W537" s="49"/>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1"/>
      <c r="AW537" s="3"/>
    </row>
    <row r="538" spans="1:49" s="1" customFormat="1" ht="10.199999999999999" x14ac:dyDescent="0.2">
      <c r="A538" s="12"/>
      <c r="B538" s="12"/>
      <c r="C538" s="12"/>
      <c r="D538" s="12"/>
      <c r="E538" s="179" t="str">
        <f>E529</f>
        <v>Объект-5</v>
      </c>
      <c r="F538" s="12"/>
      <c r="G538" s="178" t="str">
        <f>G529</f>
        <v>Заказчик-5</v>
      </c>
      <c r="H538" s="12"/>
      <c r="I538" s="169"/>
      <c r="J538" s="12"/>
      <c r="K538" s="178" t="str">
        <f>K529</f>
        <v>Заказчик-5-Работы-1</v>
      </c>
      <c r="L538" s="12"/>
      <c r="M538" s="12"/>
      <c r="N538" s="258"/>
      <c r="O538" s="12"/>
      <c r="P538" s="13" t="str">
        <f>структура!$AL$28</f>
        <v>контроль</v>
      </c>
      <c r="Q538" s="13"/>
      <c r="R538" s="193">
        <f>R536+T536-R533-T533</f>
        <v>0</v>
      </c>
      <c r="S538" s="13"/>
      <c r="T538" s="193"/>
      <c r="U538" s="12"/>
      <c r="V538" s="12"/>
      <c r="W538" s="73"/>
      <c r="X538" s="44"/>
      <c r="Y538" s="44"/>
      <c r="Z538" s="44"/>
      <c r="AA538" s="44"/>
      <c r="AB538" s="44"/>
      <c r="AC538" s="44"/>
      <c r="AD538" s="44"/>
      <c r="AE538" s="44"/>
      <c r="AF538" s="44"/>
      <c r="AG538" s="44"/>
      <c r="AH538" s="44"/>
      <c r="AI538" s="44"/>
      <c r="AJ538" s="44"/>
      <c r="AK538" s="44"/>
      <c r="AL538" s="44"/>
      <c r="AM538" s="44"/>
      <c r="AN538" s="44"/>
      <c r="AO538" s="44"/>
      <c r="AP538" s="44"/>
      <c r="AQ538" s="44"/>
      <c r="AR538" s="44"/>
      <c r="AS538" s="44"/>
      <c r="AT538" s="44"/>
      <c r="AU538" s="44"/>
      <c r="AV538" s="45"/>
      <c r="AW538" s="12"/>
    </row>
    <row r="539" spans="1:49" ht="8.1" customHeight="1" x14ac:dyDescent="0.25">
      <c r="A539" s="3"/>
      <c r="B539" s="3"/>
      <c r="C539" s="3"/>
      <c r="D539" s="3"/>
      <c r="E539" s="179" t="str">
        <f>E529</f>
        <v>Объект-5</v>
      </c>
      <c r="F539" s="3"/>
      <c r="G539" s="178" t="str">
        <f>G529</f>
        <v>Заказчик-5</v>
      </c>
      <c r="H539" s="3"/>
      <c r="I539" s="169"/>
      <c r="J539" s="3"/>
      <c r="K539" s="178" t="str">
        <f>K529</f>
        <v>Заказчик-5-Работы-1</v>
      </c>
      <c r="L539" s="3"/>
      <c r="M539" s="3"/>
      <c r="N539" s="258"/>
      <c r="O539" s="3"/>
      <c r="P539" s="25"/>
      <c r="Q539" s="3"/>
      <c r="R539" s="3"/>
      <c r="S539" s="3"/>
      <c r="T539" s="3"/>
      <c r="U539" s="3"/>
      <c r="V539" s="3"/>
      <c r="W539" s="49"/>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1"/>
      <c r="AW539" s="3"/>
    </row>
    <row r="540" spans="1:49" s="5" customFormat="1" x14ac:dyDescent="0.25">
      <c r="A540" s="4"/>
      <c r="B540" s="4"/>
      <c r="C540" s="4"/>
      <c r="D540" s="4"/>
      <c r="E540" s="180" t="str">
        <f>E529</f>
        <v>Объект-5</v>
      </c>
      <c r="F540" s="4"/>
      <c r="G540" s="181" t="str">
        <f>G529</f>
        <v>Заказчик-5</v>
      </c>
      <c r="H540" s="4"/>
      <c r="I540" s="176"/>
      <c r="J540" s="4"/>
      <c r="K540" s="181" t="str">
        <f>K529</f>
        <v>Заказчик-5-Работы-1</v>
      </c>
      <c r="L540" s="4"/>
      <c r="M540" s="64" t="str">
        <f>KPI!$E$148</f>
        <v>Себестоимость</v>
      </c>
      <c r="N540" s="258" t="str">
        <f>структура!$AL$29</f>
        <v>с/с</v>
      </c>
      <c r="O540" s="4"/>
      <c r="P540" s="65" t="str">
        <f>IF(M540="","",INDEX(KPI!$H:$H,SUMIFS(KPI!$C:$C,KPI!$E:$E,M540)))</f>
        <v>тыс.руб.</v>
      </c>
      <c r="Q540" s="4"/>
      <c r="R540" s="66">
        <f>SUMIFS($W540:$AV540,$W$2:$AV$2,R$2)</f>
        <v>0</v>
      </c>
      <c r="S540" s="4"/>
      <c r="T540" s="66">
        <f>SUMIFS($W540:$AV540,$W$2:$AV$2,T$2)</f>
        <v>0</v>
      </c>
      <c r="U540" s="4"/>
      <c r="V540" s="4"/>
      <c r="W540" s="49"/>
      <c r="X540" s="67">
        <f>SUMIFS(X542:X627,$N542:$N627,$N540)</f>
        <v>0</v>
      </c>
      <c r="Y540" s="67">
        <f t="shared" ref="Y540:AU540" si="692">SUMIFS(Y542:Y627,$N542:$N627,$N540)</f>
        <v>0</v>
      </c>
      <c r="Z540" s="67">
        <f t="shared" si="692"/>
        <v>0</v>
      </c>
      <c r="AA540" s="67">
        <f t="shared" si="692"/>
        <v>0</v>
      </c>
      <c r="AB540" s="67">
        <f t="shared" si="692"/>
        <v>0</v>
      </c>
      <c r="AC540" s="67">
        <f t="shared" si="692"/>
        <v>0</v>
      </c>
      <c r="AD540" s="67">
        <f t="shared" si="692"/>
        <v>0</v>
      </c>
      <c r="AE540" s="67">
        <f t="shared" si="692"/>
        <v>0</v>
      </c>
      <c r="AF540" s="67">
        <f t="shared" si="692"/>
        <v>0</v>
      </c>
      <c r="AG540" s="67">
        <f t="shared" si="692"/>
        <v>0</v>
      </c>
      <c r="AH540" s="67">
        <f t="shared" si="692"/>
        <v>0</v>
      </c>
      <c r="AI540" s="67">
        <f t="shared" si="692"/>
        <v>0</v>
      </c>
      <c r="AJ540" s="67">
        <f t="shared" si="692"/>
        <v>0</v>
      </c>
      <c r="AK540" s="67">
        <f t="shared" si="692"/>
        <v>0</v>
      </c>
      <c r="AL540" s="67">
        <f t="shared" si="692"/>
        <v>0</v>
      </c>
      <c r="AM540" s="67">
        <f t="shared" si="692"/>
        <v>0</v>
      </c>
      <c r="AN540" s="67">
        <f t="shared" si="692"/>
        <v>0</v>
      </c>
      <c r="AO540" s="67">
        <f t="shared" si="692"/>
        <v>0</v>
      </c>
      <c r="AP540" s="67">
        <f t="shared" si="692"/>
        <v>0</v>
      </c>
      <c r="AQ540" s="67">
        <f t="shared" si="692"/>
        <v>0</v>
      </c>
      <c r="AR540" s="67">
        <f t="shared" si="692"/>
        <v>0</v>
      </c>
      <c r="AS540" s="67">
        <f t="shared" si="692"/>
        <v>0</v>
      </c>
      <c r="AT540" s="67">
        <f t="shared" si="692"/>
        <v>0</v>
      </c>
      <c r="AU540" s="67">
        <f t="shared" si="692"/>
        <v>0</v>
      </c>
      <c r="AV540" s="43"/>
      <c r="AW540" s="4"/>
    </row>
    <row r="541" spans="1:49" ht="2.1" customHeight="1" x14ac:dyDescent="0.25">
      <c r="A541" s="3"/>
      <c r="B541" s="3"/>
      <c r="C541" s="3"/>
      <c r="D541" s="3"/>
      <c r="E541" s="179" t="str">
        <f>E529</f>
        <v>Объект-5</v>
      </c>
      <c r="F541" s="3"/>
      <c r="G541" s="178" t="str">
        <f>G529</f>
        <v>Заказчик-5</v>
      </c>
      <c r="H541" s="3"/>
      <c r="I541" s="169"/>
      <c r="J541" s="3"/>
      <c r="K541" s="178" t="str">
        <f>K529</f>
        <v>Заказчик-5-Работы-1</v>
      </c>
      <c r="L541" s="3"/>
      <c r="M541" s="237"/>
      <c r="N541" s="258"/>
      <c r="O541" s="3"/>
      <c r="P541" s="238"/>
      <c r="Q541" s="3"/>
      <c r="R541" s="237"/>
      <c r="S541" s="3"/>
      <c r="T541" s="237"/>
      <c r="U541" s="3"/>
      <c r="V541" s="3"/>
      <c r="W541" s="49"/>
      <c r="X541" s="239"/>
      <c r="Y541" s="239"/>
      <c r="Z541" s="239"/>
      <c r="AA541" s="239"/>
      <c r="AB541" s="239"/>
      <c r="AC541" s="239"/>
      <c r="AD541" s="239"/>
      <c r="AE541" s="239"/>
      <c r="AF541" s="239"/>
      <c r="AG541" s="239"/>
      <c r="AH541" s="239"/>
      <c r="AI541" s="239"/>
      <c r="AJ541" s="239"/>
      <c r="AK541" s="239"/>
      <c r="AL541" s="239"/>
      <c r="AM541" s="239"/>
      <c r="AN541" s="239"/>
      <c r="AO541" s="239"/>
      <c r="AP541" s="239"/>
      <c r="AQ541" s="239"/>
      <c r="AR541" s="239"/>
      <c r="AS541" s="239"/>
      <c r="AT541" s="239"/>
      <c r="AU541" s="239"/>
      <c r="AV541" s="41"/>
      <c r="AW541" s="3"/>
    </row>
    <row r="542" spans="1:49" s="1" customFormat="1" ht="10.199999999999999" x14ac:dyDescent="0.2">
      <c r="A542" s="12"/>
      <c r="B542" s="12"/>
      <c r="C542" s="12"/>
      <c r="D542" s="12"/>
      <c r="E542" s="179" t="str">
        <f>E529</f>
        <v>Объект-5</v>
      </c>
      <c r="F542" s="12"/>
      <c r="G542" s="178" t="str">
        <f>G529</f>
        <v>Заказчик-5</v>
      </c>
      <c r="H542" s="12"/>
      <c r="I542" s="169"/>
      <c r="J542" s="12"/>
      <c r="K542" s="178"/>
      <c r="L542" s="12"/>
      <c r="M542" s="127" t="str">
        <f>структура!$AL$12</f>
        <v>в т.ч. по номенклатуре затрат</v>
      </c>
      <c r="N542" s="258"/>
      <c r="O542" s="12"/>
      <c r="P542" s="12"/>
      <c r="Q542" s="12"/>
      <c r="R542" s="12"/>
      <c r="S542" s="12"/>
      <c r="T542" s="12"/>
      <c r="U542" s="12"/>
      <c r="V542" s="12"/>
      <c r="W542" s="73"/>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5"/>
      <c r="AW542" s="12"/>
    </row>
    <row r="543" spans="1:49" ht="3.9" customHeight="1" x14ac:dyDescent="0.25">
      <c r="A543" s="3"/>
      <c r="B543" s="3"/>
      <c r="C543" s="3"/>
      <c r="D543" s="3"/>
      <c r="E543" s="179" t="str">
        <f>E529</f>
        <v>Объект-5</v>
      </c>
      <c r="F543" s="3"/>
      <c r="G543" s="178" t="str">
        <f>G529</f>
        <v>Заказчик-5</v>
      </c>
      <c r="H543" s="3"/>
      <c r="I543" s="169"/>
      <c r="J543" s="3"/>
      <c r="K543" s="178" t="str">
        <f>K529</f>
        <v>Заказчик-5-Работы-1</v>
      </c>
      <c r="L543" s="3"/>
      <c r="M543" s="128"/>
      <c r="N543" s="258"/>
      <c r="O543" s="3"/>
      <c r="P543" s="25"/>
      <c r="Q543" s="3"/>
      <c r="R543" s="3"/>
      <c r="S543" s="3"/>
      <c r="T543" s="3"/>
      <c r="U543" s="3"/>
      <c r="V543" s="3"/>
      <c r="W543" s="49"/>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1"/>
      <c r="AW543" s="3"/>
    </row>
    <row r="544" spans="1:49" s="95" customFormat="1" x14ac:dyDescent="0.25">
      <c r="A544" s="89"/>
      <c r="B544" s="89"/>
      <c r="C544" s="89"/>
      <c r="D544" s="89"/>
      <c r="E544" s="179" t="str">
        <f>E529</f>
        <v>Объект-5</v>
      </c>
      <c r="F544" s="89"/>
      <c r="G544" s="178" t="str">
        <f>G529</f>
        <v>Заказчик-5</v>
      </c>
      <c r="H544" s="89"/>
      <c r="I544" s="173" t="s">
        <v>290</v>
      </c>
      <c r="J544" s="20" t="s">
        <v>5</v>
      </c>
      <c r="K544" s="173" t="s">
        <v>408</v>
      </c>
      <c r="L544" s="20" t="s">
        <v>5</v>
      </c>
      <c r="M544" s="183" t="str">
        <f>KPI!$E$200</f>
        <v>количество материала</v>
      </c>
      <c r="N544" s="258"/>
      <c r="O544" s="119" t="s">
        <v>1</v>
      </c>
      <c r="P544" s="182" t="s">
        <v>368</v>
      </c>
      <c r="Q544" s="89"/>
      <c r="R544" s="186">
        <f>SUMIFS($W544:$AV544,$W$2:$AV$2,R$2)</f>
        <v>0</v>
      </c>
      <c r="S544" s="89"/>
      <c r="T544" s="186">
        <f>SUMIFS($W544:$AV544,$W$2:$AV$2,T$2)</f>
        <v>0</v>
      </c>
      <c r="U544" s="89"/>
      <c r="V544" s="89"/>
      <c r="W544" s="119" t="s">
        <v>1</v>
      </c>
      <c r="X544" s="182"/>
      <c r="Y544" s="182"/>
      <c r="Z544" s="182"/>
      <c r="AA544" s="182"/>
      <c r="AB544" s="182"/>
      <c r="AC544" s="182"/>
      <c r="AD544" s="182"/>
      <c r="AE544" s="182"/>
      <c r="AF544" s="182"/>
      <c r="AG544" s="182"/>
      <c r="AH544" s="182"/>
      <c r="AI544" s="182"/>
      <c r="AJ544" s="182"/>
      <c r="AK544" s="182"/>
      <c r="AL544" s="182"/>
      <c r="AM544" s="182"/>
      <c r="AN544" s="182"/>
      <c r="AO544" s="182"/>
      <c r="AP544" s="182"/>
      <c r="AQ544" s="182"/>
      <c r="AR544" s="182"/>
      <c r="AS544" s="182"/>
      <c r="AT544" s="182"/>
      <c r="AU544" s="182"/>
      <c r="AV544" s="94"/>
      <c r="AW544" s="89"/>
    </row>
    <row r="545" spans="1:49" s="95" customFormat="1" x14ac:dyDescent="0.25">
      <c r="A545" s="89"/>
      <c r="B545" s="89"/>
      <c r="C545" s="89"/>
      <c r="D545" s="89"/>
      <c r="E545" s="179" t="str">
        <f>E529</f>
        <v>Объект-5</v>
      </c>
      <c r="F545" s="89"/>
      <c r="G545" s="178" t="str">
        <f>G529</f>
        <v>Заказчик-5</v>
      </c>
      <c r="H545" s="89"/>
      <c r="I545" s="181" t="str">
        <f>I544</f>
        <v>Поставщик-2</v>
      </c>
      <c r="J545" s="4"/>
      <c r="K545" s="181" t="str">
        <f>K544</f>
        <v>Поставщик-2-Материал-2</v>
      </c>
      <c r="L545" s="4"/>
      <c r="M545" s="184" t="str">
        <f>KPI!$E$201</f>
        <v>стоимость материала за единицу измерения</v>
      </c>
      <c r="N545" s="258"/>
      <c r="O545" s="89"/>
      <c r="P545" s="189" t="str">
        <f>IF(M545="","",INDEX(KPI!$H:$H,SUMIFS(KPI!$C:$C,KPI!$E:$E,M545)))</f>
        <v>руб.</v>
      </c>
      <c r="Q545" s="89"/>
      <c r="R545" s="187">
        <f>IF(R544=0,0,R546*1000/R544)</f>
        <v>0</v>
      </c>
      <c r="S545" s="89"/>
      <c r="T545" s="187">
        <f>IF(T544=0,0,T546*1000/T544)</f>
        <v>0</v>
      </c>
      <c r="U545" s="89"/>
      <c r="V545" s="89"/>
      <c r="W545" s="119" t="s">
        <v>1</v>
      </c>
      <c r="X545" s="182"/>
      <c r="Y545" s="182"/>
      <c r="Z545" s="182"/>
      <c r="AA545" s="182"/>
      <c r="AB545" s="182"/>
      <c r="AC545" s="182"/>
      <c r="AD545" s="182"/>
      <c r="AE545" s="182"/>
      <c r="AF545" s="182"/>
      <c r="AG545" s="182"/>
      <c r="AH545" s="182"/>
      <c r="AI545" s="182"/>
      <c r="AJ545" s="182"/>
      <c r="AK545" s="182"/>
      <c r="AL545" s="182"/>
      <c r="AM545" s="182"/>
      <c r="AN545" s="182"/>
      <c r="AO545" s="182"/>
      <c r="AP545" s="182"/>
      <c r="AQ545" s="182"/>
      <c r="AR545" s="182"/>
      <c r="AS545" s="182"/>
      <c r="AT545" s="182"/>
      <c r="AU545" s="182"/>
      <c r="AV545" s="94"/>
      <c r="AW545" s="89"/>
    </row>
    <row r="546" spans="1:49" s="5" customFormat="1" x14ac:dyDescent="0.25">
      <c r="A546" s="4"/>
      <c r="B546" s="4"/>
      <c r="C546" s="4"/>
      <c r="D546" s="4"/>
      <c r="E546" s="197" t="str">
        <f>E529</f>
        <v>Объект-5</v>
      </c>
      <c r="F546" s="4"/>
      <c r="G546" s="198" t="str">
        <f>G529</f>
        <v>Заказчик-5</v>
      </c>
      <c r="H546" s="4"/>
      <c r="I546" s="198" t="str">
        <f>I544</f>
        <v>Поставщик-2</v>
      </c>
      <c r="J546" s="4"/>
      <c r="K546" s="198" t="str">
        <f>K544</f>
        <v>Поставщик-2-Материал-2</v>
      </c>
      <c r="L546" s="4"/>
      <c r="M546" s="205" t="str">
        <f>KPI!$E$149</f>
        <v>материалы</v>
      </c>
      <c r="N546" s="258" t="str">
        <f>структура!$AL$29</f>
        <v>с/с</v>
      </c>
      <c r="O546" s="4"/>
      <c r="P546" s="211" t="str">
        <f>IF(M546="","",INDEX(KPI!$H:$H,SUMIFS(KPI!$C:$C,KPI!$E:$E,M546)))</f>
        <v>тыс.руб.</v>
      </c>
      <c r="Q546" s="4"/>
      <c r="R546" s="188">
        <f>SUMIFS($W546:$AV546,$W$2:$AV$2,R$2)</f>
        <v>0</v>
      </c>
      <c r="S546" s="4"/>
      <c r="T546" s="188">
        <f>SUMIFS($W546:$AV546,$W$2:$AV$2,T$2)</f>
        <v>0</v>
      </c>
      <c r="U546" s="4"/>
      <c r="V546" s="4"/>
      <c r="W546" s="49"/>
      <c r="X546" s="207">
        <f>X544*X545/1000</f>
        <v>0</v>
      </c>
      <c r="Y546" s="207">
        <f t="shared" ref="Y546:AU546" si="693">Y544*Y545/1000</f>
        <v>0</v>
      </c>
      <c r="Z546" s="207">
        <f t="shared" si="693"/>
        <v>0</v>
      </c>
      <c r="AA546" s="207">
        <f t="shared" si="693"/>
        <v>0</v>
      </c>
      <c r="AB546" s="207">
        <f t="shared" si="693"/>
        <v>0</v>
      </c>
      <c r="AC546" s="207">
        <f t="shared" si="693"/>
        <v>0</v>
      </c>
      <c r="AD546" s="207">
        <f t="shared" si="693"/>
        <v>0</v>
      </c>
      <c r="AE546" s="207">
        <f t="shared" si="693"/>
        <v>0</v>
      </c>
      <c r="AF546" s="207">
        <f t="shared" si="693"/>
        <v>0</v>
      </c>
      <c r="AG546" s="207">
        <f t="shared" si="693"/>
        <v>0</v>
      </c>
      <c r="AH546" s="207">
        <f t="shared" si="693"/>
        <v>0</v>
      </c>
      <c r="AI546" s="207">
        <f t="shared" si="693"/>
        <v>0</v>
      </c>
      <c r="AJ546" s="207">
        <f t="shared" si="693"/>
        <v>0</v>
      </c>
      <c r="AK546" s="207">
        <f t="shared" si="693"/>
        <v>0</v>
      </c>
      <c r="AL546" s="207">
        <f t="shared" si="693"/>
        <v>0</v>
      </c>
      <c r="AM546" s="207">
        <f t="shared" si="693"/>
        <v>0</v>
      </c>
      <c r="AN546" s="207">
        <f t="shared" si="693"/>
        <v>0</v>
      </c>
      <c r="AO546" s="207">
        <f t="shared" si="693"/>
        <v>0</v>
      </c>
      <c r="AP546" s="207">
        <f t="shared" si="693"/>
        <v>0</v>
      </c>
      <c r="AQ546" s="207">
        <f t="shared" si="693"/>
        <v>0</v>
      </c>
      <c r="AR546" s="207">
        <f t="shared" si="693"/>
        <v>0</v>
      </c>
      <c r="AS546" s="207">
        <f t="shared" si="693"/>
        <v>0</v>
      </c>
      <c r="AT546" s="207">
        <f t="shared" si="693"/>
        <v>0</v>
      </c>
      <c r="AU546" s="207">
        <f t="shared" si="693"/>
        <v>0</v>
      </c>
      <c r="AV546" s="43"/>
      <c r="AW546" s="4"/>
    </row>
    <row r="547" spans="1:49" s="95" customFormat="1" x14ac:dyDescent="0.25">
      <c r="A547" s="89"/>
      <c r="B547" s="89"/>
      <c r="C547" s="89"/>
      <c r="D547" s="89"/>
      <c r="E547" s="179" t="str">
        <f>E529</f>
        <v>Объект-5</v>
      </c>
      <c r="F547" s="89"/>
      <c r="G547" s="178" t="str">
        <f>G529</f>
        <v>Заказчик-5</v>
      </c>
      <c r="H547" s="89"/>
      <c r="I547" s="181" t="str">
        <f>I544</f>
        <v>Поставщик-2</v>
      </c>
      <c r="J547" s="4"/>
      <c r="K547" s="181" t="str">
        <f>K544</f>
        <v>Поставщик-2-Материал-2</v>
      </c>
      <c r="L547" s="4"/>
      <c r="M547" s="202" t="str">
        <f>KPI!$E$31</f>
        <v>оборачив-ть материалов в себестоимости</v>
      </c>
      <c r="N547" s="259"/>
      <c r="O547" s="22" t="s">
        <v>1</v>
      </c>
      <c r="P547" s="79"/>
      <c r="Q547" s="203"/>
      <c r="R547" s="204" t="str">
        <f>IF(M547="","",INDEX(KPI!$H:$H,SUMIFS(KPI!$C:$C,KPI!$E:$E,M547)))</f>
        <v>мес</v>
      </c>
      <c r="S547" s="203"/>
      <c r="T547" s="204"/>
      <c r="U547" s="203"/>
      <c r="V547" s="203"/>
      <c r="W547" s="116"/>
      <c r="X547" s="201"/>
      <c r="Y547" s="201"/>
      <c r="Z547" s="201"/>
      <c r="AA547" s="201"/>
      <c r="AB547" s="201"/>
      <c r="AC547" s="201"/>
      <c r="AD547" s="201"/>
      <c r="AE547" s="201"/>
      <c r="AF547" s="201"/>
      <c r="AG547" s="201"/>
      <c r="AH547" s="201"/>
      <c r="AI547" s="201"/>
      <c r="AJ547" s="201"/>
      <c r="AK547" s="201"/>
      <c r="AL547" s="201"/>
      <c r="AM547" s="201"/>
      <c r="AN547" s="201"/>
      <c r="AO547" s="201"/>
      <c r="AP547" s="201"/>
      <c r="AQ547" s="201"/>
      <c r="AR547" s="201"/>
      <c r="AS547" s="201"/>
      <c r="AT547" s="201"/>
      <c r="AU547" s="201"/>
      <c r="AV547" s="94"/>
      <c r="AW547" s="89"/>
    </row>
    <row r="548" spans="1:49" s="5" customFormat="1" x14ac:dyDescent="0.25">
      <c r="A548" s="4"/>
      <c r="B548" s="4"/>
      <c r="C548" s="4"/>
      <c r="D548" s="4"/>
      <c r="E548" s="197" t="str">
        <f>E529</f>
        <v>Объект-5</v>
      </c>
      <c r="F548" s="4"/>
      <c r="G548" s="198" t="str">
        <f>G529</f>
        <v>Заказчик-5</v>
      </c>
      <c r="H548" s="4"/>
      <c r="I548" s="198" t="str">
        <f>I544</f>
        <v>Поставщик-2</v>
      </c>
      <c r="J548" s="4"/>
      <c r="K548" s="198" t="str">
        <f>K544</f>
        <v>Поставщик-2-Материал-2</v>
      </c>
      <c r="L548" s="4"/>
      <c r="M548" s="208" t="str">
        <f>KPI!$E$32</f>
        <v>закупка материалов</v>
      </c>
      <c r="N548" s="259" t="str">
        <f>структура!$AL$15</f>
        <v>НДС(-)</v>
      </c>
      <c r="O548" s="209"/>
      <c r="P548" s="210" t="str">
        <f>IF(M548="","",INDEX(KPI!$H:$H,SUMIFS(KPI!$C:$C,KPI!$E:$E,M548)))</f>
        <v>тыс.руб.</v>
      </c>
      <c r="Q548" s="209"/>
      <c r="R548" s="123">
        <f>SUMIFS($W548:$AV548,$W$2:$AV$2,R$2)</f>
        <v>0</v>
      </c>
      <c r="S548" s="209"/>
      <c r="T548" s="123">
        <f>SUMIFS($W548:$AV548,$W$2:$AV$2,T$2)</f>
        <v>0</v>
      </c>
      <c r="U548" s="209"/>
      <c r="V548" s="209"/>
      <c r="W548" s="49"/>
      <c r="X548" s="207">
        <f t="shared" ref="X548:AU548" si="694">IF(X$7="",0,IF(X$1=1,SUMIFS(546:546,$1:$1,"&gt;="&amp;1,$1:$1,"&lt;="&amp;INT($P547))+($P547-INT($P547))*SUMIFS(546:546,$1:$1,INT($P547)+1),0)+($P547-INT($P547))*SUMIFS(546:546,$1:$1,X$1+INT($P547)+1)+(INT($P547)+1-$P547)*SUMIFS(546:546,$1:$1,X$1+INT($P547)))</f>
        <v>0</v>
      </c>
      <c r="Y548" s="207">
        <f t="shared" si="694"/>
        <v>0</v>
      </c>
      <c r="Z548" s="207">
        <f t="shared" si="694"/>
        <v>0</v>
      </c>
      <c r="AA548" s="207">
        <f t="shared" si="694"/>
        <v>0</v>
      </c>
      <c r="AB548" s="207">
        <f t="shared" si="694"/>
        <v>0</v>
      </c>
      <c r="AC548" s="207">
        <f t="shared" si="694"/>
        <v>0</v>
      </c>
      <c r="AD548" s="207">
        <f t="shared" si="694"/>
        <v>0</v>
      </c>
      <c r="AE548" s="207">
        <f t="shared" si="694"/>
        <v>0</v>
      </c>
      <c r="AF548" s="207">
        <f t="shared" si="694"/>
        <v>0</v>
      </c>
      <c r="AG548" s="207">
        <f t="shared" si="694"/>
        <v>0</v>
      </c>
      <c r="AH548" s="207">
        <f t="shared" si="694"/>
        <v>0</v>
      </c>
      <c r="AI548" s="207">
        <f t="shared" si="694"/>
        <v>0</v>
      </c>
      <c r="AJ548" s="207">
        <f t="shared" si="694"/>
        <v>0</v>
      </c>
      <c r="AK548" s="207">
        <f t="shared" si="694"/>
        <v>0</v>
      </c>
      <c r="AL548" s="207">
        <f t="shared" si="694"/>
        <v>0</v>
      </c>
      <c r="AM548" s="207">
        <f t="shared" si="694"/>
        <v>0</v>
      </c>
      <c r="AN548" s="207">
        <f t="shared" si="694"/>
        <v>0</v>
      </c>
      <c r="AO548" s="207">
        <f t="shared" si="694"/>
        <v>0</v>
      </c>
      <c r="AP548" s="207">
        <f t="shared" si="694"/>
        <v>0</v>
      </c>
      <c r="AQ548" s="207">
        <f t="shared" si="694"/>
        <v>0</v>
      </c>
      <c r="AR548" s="207">
        <f t="shared" si="694"/>
        <v>0</v>
      </c>
      <c r="AS548" s="207">
        <f t="shared" si="694"/>
        <v>0</v>
      </c>
      <c r="AT548" s="207">
        <f t="shared" si="694"/>
        <v>0</v>
      </c>
      <c r="AU548" s="207">
        <f t="shared" si="694"/>
        <v>0</v>
      </c>
      <c r="AV548" s="43"/>
      <c r="AW548" s="4"/>
    </row>
    <row r="549" spans="1:49" s="95" customFormat="1" x14ac:dyDescent="0.25">
      <c r="A549" s="89"/>
      <c r="B549" s="89"/>
      <c r="C549" s="89"/>
      <c r="D549" s="89"/>
      <c r="E549" s="194" t="str">
        <f>E529</f>
        <v>Объект-5</v>
      </c>
      <c r="F549" s="89"/>
      <c r="G549" s="195" t="str">
        <f>G529</f>
        <v>Заказчик-5</v>
      </c>
      <c r="H549" s="89"/>
      <c r="I549" s="195" t="str">
        <f>I544</f>
        <v>Поставщик-2</v>
      </c>
      <c r="J549" s="89"/>
      <c r="K549" s="195" t="str">
        <f>K544</f>
        <v>Поставщик-2-Материал-2</v>
      </c>
      <c r="L549" s="89"/>
      <c r="M549" s="221" t="str">
        <f>KPI!$E$44</f>
        <v>отток ДС на авансы поставщикам за материалы</v>
      </c>
      <c r="N549" s="259"/>
      <c r="O549" s="203"/>
      <c r="P549" s="222" t="str">
        <f>IF(M549="","",INDEX(KPI!$H:$H,SUMIFS(KPI!$C:$C,KPI!$E:$E,M549)))</f>
        <v>тыс.руб.</v>
      </c>
      <c r="Q549" s="203"/>
      <c r="R549" s="223">
        <f>SUMIFS($W549:$AV549,$W$2:$AV$2,R$2)</f>
        <v>0</v>
      </c>
      <c r="S549" s="203"/>
      <c r="T549" s="223">
        <f>SUMIFS($W549:$AV549,$W$2:$AV$2,T$2)</f>
        <v>0</v>
      </c>
      <c r="U549" s="203"/>
      <c r="V549" s="203"/>
      <c r="W549" s="116"/>
      <c r="X549" s="225">
        <f>IF(X$7="",0,IF(X$1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X$1+INT(SUMIFS(структура!$AA:$AA,структура!$W:$W,$I549))+1)+(INT(SUMIFS(структура!$AA:$AA,структура!$W:$W,$I549))+1-SUMIFS(структура!$AA:$AA,структура!$W:$W,$I549))*SUMIFS(структура!$Z:$Z,структура!$W:$W,$I549)*SUMIFS(548:548,$1:$1,X$1+INT(SUMIFS(структура!$AA:$AA,структура!$W:$W,$I549))))</f>
        <v>0</v>
      </c>
      <c r="Y549" s="225">
        <f>IF(Y$7="",0,IF(Y$1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Y$1+INT(SUMIFS(структура!$AA:$AA,структура!$W:$W,$I549))+1)+(INT(SUMIFS(структура!$AA:$AA,структура!$W:$W,$I549))+1-SUMIFS(структура!$AA:$AA,структура!$W:$W,$I549))*SUMIFS(структура!$Z:$Z,структура!$W:$W,$I549)*SUMIFS(548:548,$1:$1,Y$1+INT(SUMIFS(структура!$AA:$AA,структура!$W:$W,$I549))))</f>
        <v>0</v>
      </c>
      <c r="Z549" s="225">
        <f>IF(Z$7="",0,IF(Z$1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Z$1+INT(SUMIFS(структура!$AA:$AA,структура!$W:$W,$I549))+1)+(INT(SUMIFS(структура!$AA:$AA,структура!$W:$W,$I549))+1-SUMIFS(структура!$AA:$AA,структура!$W:$W,$I549))*SUMIFS(структура!$Z:$Z,структура!$W:$W,$I549)*SUMIFS(548:548,$1:$1,Z$1+INT(SUMIFS(структура!$AA:$AA,структура!$W:$W,$I549))))</f>
        <v>0</v>
      </c>
      <c r="AA549" s="225">
        <f>IF(AA$7="",0,IF(AA$1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A$1+INT(SUMIFS(структура!$AA:$AA,структура!$W:$W,$I549))+1)+(INT(SUMIFS(структура!$AA:$AA,структура!$W:$W,$I549))+1-SUMIFS(структура!$AA:$AA,структура!$W:$W,$I549))*SUMIFS(структура!$Z:$Z,структура!$W:$W,$I549)*SUMIFS(548:548,$1:$1,AA$1+INT(SUMIFS(структура!$AA:$AA,структура!$W:$W,$I549))))</f>
        <v>0</v>
      </c>
      <c r="AB549" s="225">
        <f>IF(AB$7="",0,IF(AB$1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B$1+INT(SUMIFS(структура!$AA:$AA,структура!$W:$W,$I549))+1)+(INT(SUMIFS(структура!$AA:$AA,структура!$W:$W,$I549))+1-SUMIFS(структура!$AA:$AA,структура!$W:$W,$I549))*SUMIFS(структура!$Z:$Z,структура!$W:$W,$I549)*SUMIFS(548:548,$1:$1,AB$1+INT(SUMIFS(структура!$AA:$AA,структура!$W:$W,$I549))))</f>
        <v>0</v>
      </c>
      <c r="AC549" s="225">
        <f>IF(AC$7="",0,IF(AC$1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C$1+INT(SUMIFS(структура!$AA:$AA,структура!$W:$W,$I549))+1)+(INT(SUMIFS(структура!$AA:$AA,структура!$W:$W,$I549))+1-SUMIFS(структура!$AA:$AA,структура!$W:$W,$I549))*SUMIFS(структура!$Z:$Z,структура!$W:$W,$I549)*SUMIFS(548:548,$1:$1,AC$1+INT(SUMIFS(структура!$AA:$AA,структура!$W:$W,$I549))))</f>
        <v>0</v>
      </c>
      <c r="AD549" s="225">
        <f>IF(AD$7="",0,IF(AD$1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D$1+INT(SUMIFS(структура!$AA:$AA,структура!$W:$W,$I549))+1)+(INT(SUMIFS(структура!$AA:$AA,структура!$W:$W,$I549))+1-SUMIFS(структура!$AA:$AA,структура!$W:$W,$I549))*SUMIFS(структура!$Z:$Z,структура!$W:$W,$I549)*SUMIFS(548:548,$1:$1,AD$1+INT(SUMIFS(структура!$AA:$AA,структура!$W:$W,$I549))))</f>
        <v>0</v>
      </c>
      <c r="AE549" s="225">
        <f>IF(AE$7="",0,IF(AE$1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E$1+INT(SUMIFS(структура!$AA:$AA,структура!$W:$W,$I549))+1)+(INT(SUMIFS(структура!$AA:$AA,структура!$W:$W,$I549))+1-SUMIFS(структура!$AA:$AA,структура!$W:$W,$I549))*SUMIFS(структура!$Z:$Z,структура!$W:$W,$I549)*SUMIFS(548:548,$1:$1,AE$1+INT(SUMIFS(структура!$AA:$AA,структура!$W:$W,$I549))))</f>
        <v>0</v>
      </c>
      <c r="AF549" s="225">
        <f>IF(AF$7="",0,IF(AF$1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F$1+INT(SUMIFS(структура!$AA:$AA,структура!$W:$W,$I549))+1)+(INT(SUMIFS(структура!$AA:$AA,структура!$W:$W,$I549))+1-SUMIFS(структура!$AA:$AA,структура!$W:$W,$I549))*SUMIFS(структура!$Z:$Z,структура!$W:$W,$I549)*SUMIFS(548:548,$1:$1,AF$1+INT(SUMIFS(структура!$AA:$AA,структура!$W:$W,$I549))))</f>
        <v>0</v>
      </c>
      <c r="AG549" s="225">
        <f>IF(AG$7="",0,IF(AG$1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G$1+INT(SUMIFS(структура!$AA:$AA,структура!$W:$W,$I549))+1)+(INT(SUMIFS(структура!$AA:$AA,структура!$W:$W,$I549))+1-SUMIFS(структура!$AA:$AA,структура!$W:$W,$I549))*SUMIFS(структура!$Z:$Z,структура!$W:$W,$I549)*SUMIFS(548:548,$1:$1,AG$1+INT(SUMIFS(структура!$AA:$AA,структура!$W:$W,$I549))))</f>
        <v>0</v>
      </c>
      <c r="AH549" s="225">
        <f>IF(AH$7="",0,IF(AH$1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H$1+INT(SUMIFS(структура!$AA:$AA,структура!$W:$W,$I549))+1)+(INT(SUMIFS(структура!$AA:$AA,структура!$W:$W,$I549))+1-SUMIFS(структура!$AA:$AA,структура!$W:$W,$I549))*SUMIFS(структура!$Z:$Z,структура!$W:$W,$I549)*SUMIFS(548:548,$1:$1,AH$1+INT(SUMIFS(структура!$AA:$AA,структура!$W:$W,$I549))))</f>
        <v>0</v>
      </c>
      <c r="AI549" s="225">
        <f>IF(AI$7="",0,IF(AI$1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I$1+INT(SUMIFS(структура!$AA:$AA,структура!$W:$W,$I549))+1)+(INT(SUMIFS(структура!$AA:$AA,структура!$W:$W,$I549))+1-SUMIFS(структура!$AA:$AA,структура!$W:$W,$I549))*SUMIFS(структура!$Z:$Z,структура!$W:$W,$I549)*SUMIFS(548:548,$1:$1,AI$1+INT(SUMIFS(структура!$AA:$AA,структура!$W:$W,$I549))))</f>
        <v>0</v>
      </c>
      <c r="AJ549" s="225">
        <f>IF(AJ$7="",0,IF(AJ$1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J$1+INT(SUMIFS(структура!$AA:$AA,структура!$W:$W,$I549))+1)+(INT(SUMIFS(структура!$AA:$AA,структура!$W:$W,$I549))+1-SUMIFS(структура!$AA:$AA,структура!$W:$W,$I549))*SUMIFS(структура!$Z:$Z,структура!$W:$W,$I549)*SUMIFS(548:548,$1:$1,AJ$1+INT(SUMIFS(структура!$AA:$AA,структура!$W:$W,$I549))))</f>
        <v>0</v>
      </c>
      <c r="AK549" s="225">
        <f>IF(AK$7="",0,IF(AK$1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K$1+INT(SUMIFS(структура!$AA:$AA,структура!$W:$W,$I549))+1)+(INT(SUMIFS(структура!$AA:$AA,структура!$W:$W,$I549))+1-SUMIFS(структура!$AA:$AA,структура!$W:$W,$I549))*SUMIFS(структура!$Z:$Z,структура!$W:$W,$I549)*SUMIFS(548:548,$1:$1,AK$1+INT(SUMIFS(структура!$AA:$AA,структура!$W:$W,$I549))))</f>
        <v>0</v>
      </c>
      <c r="AL549" s="225">
        <f>IF(AL$7="",0,IF(AL$1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L$1+INT(SUMIFS(структура!$AA:$AA,структура!$W:$W,$I549))+1)+(INT(SUMIFS(структура!$AA:$AA,структура!$W:$W,$I549))+1-SUMIFS(структура!$AA:$AA,структура!$W:$W,$I549))*SUMIFS(структура!$Z:$Z,структура!$W:$W,$I549)*SUMIFS(548:548,$1:$1,AL$1+INT(SUMIFS(структура!$AA:$AA,структура!$W:$W,$I549))))</f>
        <v>0</v>
      </c>
      <c r="AM549" s="225">
        <f>IF(AM$7="",0,IF(AM$1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M$1+INT(SUMIFS(структура!$AA:$AA,структура!$W:$W,$I549))+1)+(INT(SUMIFS(структура!$AA:$AA,структура!$W:$W,$I549))+1-SUMIFS(структура!$AA:$AA,структура!$W:$W,$I549))*SUMIFS(структура!$Z:$Z,структура!$W:$W,$I549)*SUMIFS(548:548,$1:$1,AM$1+INT(SUMIFS(структура!$AA:$AA,структура!$W:$W,$I549))))</f>
        <v>0</v>
      </c>
      <c r="AN549" s="225">
        <f>IF(AN$7="",0,IF(AN$1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N$1+INT(SUMIFS(структура!$AA:$AA,структура!$W:$W,$I549))+1)+(INT(SUMIFS(структура!$AA:$AA,структура!$W:$W,$I549))+1-SUMIFS(структура!$AA:$AA,структура!$W:$W,$I549))*SUMIFS(структура!$Z:$Z,структура!$W:$W,$I549)*SUMIFS(548:548,$1:$1,AN$1+INT(SUMIFS(структура!$AA:$AA,структура!$W:$W,$I549))))</f>
        <v>0</v>
      </c>
      <c r="AO549" s="225">
        <f>IF(AO$7="",0,IF(AO$1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O$1+INT(SUMIFS(структура!$AA:$AA,структура!$W:$W,$I549))+1)+(INT(SUMIFS(структура!$AA:$AA,структура!$W:$W,$I549))+1-SUMIFS(структура!$AA:$AA,структура!$W:$W,$I549))*SUMIFS(структура!$Z:$Z,структура!$W:$W,$I549)*SUMIFS(548:548,$1:$1,AO$1+INT(SUMIFS(структура!$AA:$AA,структура!$W:$W,$I549))))</f>
        <v>0</v>
      </c>
      <c r="AP549" s="225">
        <f>IF(AP$7="",0,IF(AP$1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P$1+INT(SUMIFS(структура!$AA:$AA,структура!$W:$W,$I549))+1)+(INT(SUMIFS(структура!$AA:$AA,структура!$W:$W,$I549))+1-SUMIFS(структура!$AA:$AA,структура!$W:$W,$I549))*SUMIFS(структура!$Z:$Z,структура!$W:$W,$I549)*SUMIFS(548:548,$1:$1,AP$1+INT(SUMIFS(структура!$AA:$AA,структура!$W:$W,$I549))))</f>
        <v>0</v>
      </c>
      <c r="AQ549" s="225">
        <f>IF(AQ$7="",0,IF(AQ$1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Q$1+INT(SUMIFS(структура!$AA:$AA,структура!$W:$W,$I549))+1)+(INT(SUMIFS(структура!$AA:$AA,структура!$W:$W,$I549))+1-SUMIFS(структура!$AA:$AA,структура!$W:$W,$I549))*SUMIFS(структура!$Z:$Z,структура!$W:$W,$I549)*SUMIFS(548:548,$1:$1,AQ$1+INT(SUMIFS(структура!$AA:$AA,структура!$W:$W,$I549))))</f>
        <v>0</v>
      </c>
      <c r="AR549" s="225">
        <f>IF(AR$7="",0,IF(AR$1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R$1+INT(SUMIFS(структура!$AA:$AA,структура!$W:$W,$I549))+1)+(INT(SUMIFS(структура!$AA:$AA,структура!$W:$W,$I549))+1-SUMIFS(структура!$AA:$AA,структура!$W:$W,$I549))*SUMIFS(структура!$Z:$Z,структура!$W:$W,$I549)*SUMIFS(548:548,$1:$1,AR$1+INT(SUMIFS(структура!$AA:$AA,структура!$W:$W,$I549))))</f>
        <v>0</v>
      </c>
      <c r="AS549" s="225">
        <f>IF(AS$7="",0,IF(AS$1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S$1+INT(SUMIFS(структура!$AA:$AA,структура!$W:$W,$I549))+1)+(INT(SUMIFS(структура!$AA:$AA,структура!$W:$W,$I549))+1-SUMIFS(структура!$AA:$AA,структура!$W:$W,$I549))*SUMIFS(структура!$Z:$Z,структура!$W:$W,$I549)*SUMIFS(548:548,$1:$1,AS$1+INT(SUMIFS(структура!$AA:$AA,структура!$W:$W,$I549))))</f>
        <v>0</v>
      </c>
      <c r="AT549" s="225">
        <f>IF(AT$7="",0,IF(AT$1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T$1+INT(SUMIFS(структура!$AA:$AA,структура!$W:$W,$I549))+1)+(INT(SUMIFS(структура!$AA:$AA,структура!$W:$W,$I549))+1-SUMIFS(структура!$AA:$AA,структура!$W:$W,$I549))*SUMIFS(структура!$Z:$Z,структура!$W:$W,$I549)*SUMIFS(548:548,$1:$1,AT$1+INT(SUMIFS(структура!$AA:$AA,структура!$W:$W,$I549))))</f>
        <v>0</v>
      </c>
      <c r="AU549" s="225">
        <f>IF(AU$7="",0,IF(AU$1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U$1+INT(SUMIFS(структура!$AA:$AA,структура!$W:$W,$I549))+1)+(INT(SUMIFS(структура!$AA:$AA,структура!$W:$W,$I549))+1-SUMIFS(структура!$AA:$AA,структура!$W:$W,$I549))*SUMIFS(структура!$Z:$Z,структура!$W:$W,$I549)*SUMIFS(548:548,$1:$1,AU$1+INT(SUMIFS(структура!$AA:$AA,структура!$W:$W,$I549))))</f>
        <v>0</v>
      </c>
      <c r="AV549" s="94"/>
      <c r="AW549" s="89"/>
    </row>
    <row r="550" spans="1:49" s="95" customFormat="1" x14ac:dyDescent="0.25">
      <c r="A550" s="89"/>
      <c r="B550" s="89"/>
      <c r="C550" s="89"/>
      <c r="D550" s="89"/>
      <c r="E550" s="194" t="str">
        <f>E529</f>
        <v>Объект-5</v>
      </c>
      <c r="F550" s="89"/>
      <c r="G550" s="195" t="str">
        <f>G529</f>
        <v>Заказчик-5</v>
      </c>
      <c r="H550" s="89"/>
      <c r="I550" s="195" t="str">
        <f>I544</f>
        <v>Поставщик-2</v>
      </c>
      <c r="J550" s="89"/>
      <c r="K550" s="195" t="str">
        <f>K544</f>
        <v>Поставщик-2-Материал-2</v>
      </c>
      <c r="L550" s="89"/>
      <c r="M550" s="185" t="str">
        <f>KPI!$E$48</f>
        <v>отток ДС на расчет с поставщ-ми за материалы</v>
      </c>
      <c r="N550" s="259"/>
      <c r="O550" s="203"/>
      <c r="P550" s="190" t="str">
        <f>IF(M550="","",INDEX(KPI!$H:$H,SUMIFS(KPI!$C:$C,KPI!$E:$E,M550)))</f>
        <v>тыс.руб.</v>
      </c>
      <c r="Q550" s="203"/>
      <c r="R550" s="224">
        <f>SUMIFS($W550:$AV550,$W$2:$AV$2,R$2)</f>
        <v>0</v>
      </c>
      <c r="S550" s="203"/>
      <c r="T550" s="224">
        <f>SUMIFS($W550:$AV550,$W$2:$AV$2,T$2)</f>
        <v>0</v>
      </c>
      <c r="U550" s="203"/>
      <c r="V550" s="203"/>
      <c r="W550" s="116"/>
      <c r="X550" s="226">
        <f>IF(X$7="",0,IF(X$1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X$1+INT(-SUMIFS(структура!$AC:$AC,структура!$W:$W,$I550))+1)+(INT(-SUMIFS(структура!$AC:$AC,структура!$W:$W,$I550))+1+SUMIFS(структура!$AC:$AC,структура!$W:$W,$I550))*SUMIFS(структура!$AB:$AB,структура!$W:$W,$I550)*SUMIFS(548:548,$1:$1,X$1+INT(-SUMIFS(структура!$AC:$AC,структура!$W:$W,$I550))))</f>
        <v>0</v>
      </c>
      <c r="Y550" s="226">
        <f>IF(Y$7="",0,IF(Y$1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Y$1+INT(-SUMIFS(структура!$AC:$AC,структура!$W:$W,$I550))+1)+(INT(-SUMIFS(структура!$AC:$AC,структура!$W:$W,$I550))+1+SUMIFS(структура!$AC:$AC,структура!$W:$W,$I550))*SUMIFS(структура!$AB:$AB,структура!$W:$W,$I550)*SUMIFS(548:548,$1:$1,Y$1+INT(-SUMIFS(структура!$AC:$AC,структура!$W:$W,$I550))))</f>
        <v>0</v>
      </c>
      <c r="Z550" s="226">
        <f>IF(Z$7="",0,IF(Z$1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Z$1+INT(-SUMIFS(структура!$AC:$AC,структура!$W:$W,$I550))+1)+(INT(-SUMIFS(структура!$AC:$AC,структура!$W:$W,$I550))+1+SUMIFS(структура!$AC:$AC,структура!$W:$W,$I550))*SUMIFS(структура!$AB:$AB,структура!$W:$W,$I550)*SUMIFS(548:548,$1:$1,Z$1+INT(-SUMIFS(структура!$AC:$AC,структура!$W:$W,$I550))))</f>
        <v>0</v>
      </c>
      <c r="AA550" s="226">
        <f>IF(AA$7="",0,IF(AA$1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A$1+INT(-SUMIFS(структура!$AC:$AC,структура!$W:$W,$I550))+1)+(INT(-SUMIFS(структура!$AC:$AC,структура!$W:$W,$I550))+1+SUMIFS(структура!$AC:$AC,структура!$W:$W,$I550))*SUMIFS(структура!$AB:$AB,структура!$W:$W,$I550)*SUMIFS(548:548,$1:$1,AA$1+INT(-SUMIFS(структура!$AC:$AC,структура!$W:$W,$I550))))</f>
        <v>0</v>
      </c>
      <c r="AB550" s="226">
        <f>IF(AB$7="",0,IF(AB$1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B$1+INT(-SUMIFS(структура!$AC:$AC,структура!$W:$W,$I550))+1)+(INT(-SUMIFS(структура!$AC:$AC,структура!$W:$W,$I550))+1+SUMIFS(структура!$AC:$AC,структура!$W:$W,$I550))*SUMIFS(структура!$AB:$AB,структура!$W:$W,$I550)*SUMIFS(548:548,$1:$1,AB$1+INT(-SUMIFS(структура!$AC:$AC,структура!$W:$W,$I550))))</f>
        <v>0</v>
      </c>
      <c r="AC550" s="226">
        <f>IF(AC$7="",0,IF(AC$1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C$1+INT(-SUMIFS(структура!$AC:$AC,структура!$W:$W,$I550))+1)+(INT(-SUMIFS(структура!$AC:$AC,структура!$W:$W,$I550))+1+SUMIFS(структура!$AC:$AC,структура!$W:$W,$I550))*SUMIFS(структура!$AB:$AB,структура!$W:$W,$I550)*SUMIFS(548:548,$1:$1,AC$1+INT(-SUMIFS(структура!$AC:$AC,структура!$W:$W,$I550))))</f>
        <v>0</v>
      </c>
      <c r="AD550" s="226">
        <f>IF(AD$7="",0,IF(AD$1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D$1+INT(-SUMIFS(структура!$AC:$AC,структура!$W:$W,$I550))+1)+(INT(-SUMIFS(структура!$AC:$AC,структура!$W:$W,$I550))+1+SUMIFS(структура!$AC:$AC,структура!$W:$W,$I550))*SUMIFS(структура!$AB:$AB,структура!$W:$W,$I550)*SUMIFS(548:548,$1:$1,AD$1+INT(-SUMIFS(структура!$AC:$AC,структура!$W:$W,$I550))))</f>
        <v>0</v>
      </c>
      <c r="AE550" s="226">
        <f>IF(AE$7="",0,IF(AE$1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E$1+INT(-SUMIFS(структура!$AC:$AC,структура!$W:$W,$I550))+1)+(INT(-SUMIFS(структура!$AC:$AC,структура!$W:$W,$I550))+1+SUMIFS(структура!$AC:$AC,структура!$W:$W,$I550))*SUMIFS(структура!$AB:$AB,структура!$W:$W,$I550)*SUMIFS(548:548,$1:$1,AE$1+INT(-SUMIFS(структура!$AC:$AC,структура!$W:$W,$I550))))</f>
        <v>0</v>
      </c>
      <c r="AF550" s="226">
        <f>IF(AF$7="",0,IF(AF$1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F$1+INT(-SUMIFS(структура!$AC:$AC,структура!$W:$W,$I550))+1)+(INT(-SUMIFS(структура!$AC:$AC,структура!$W:$W,$I550))+1+SUMIFS(структура!$AC:$AC,структура!$W:$W,$I550))*SUMIFS(структура!$AB:$AB,структура!$W:$W,$I550)*SUMIFS(548:548,$1:$1,AF$1+INT(-SUMIFS(структура!$AC:$AC,структура!$W:$W,$I550))))</f>
        <v>0</v>
      </c>
      <c r="AG550" s="226">
        <f>IF(AG$7="",0,IF(AG$1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G$1+INT(-SUMIFS(структура!$AC:$AC,структура!$W:$W,$I550))+1)+(INT(-SUMIFS(структура!$AC:$AC,структура!$W:$W,$I550))+1+SUMIFS(структура!$AC:$AC,структура!$W:$W,$I550))*SUMIFS(структура!$AB:$AB,структура!$W:$W,$I550)*SUMIFS(548:548,$1:$1,AG$1+INT(-SUMIFS(структура!$AC:$AC,структура!$W:$W,$I550))))</f>
        <v>0</v>
      </c>
      <c r="AH550" s="226">
        <f>IF(AH$7="",0,IF(AH$1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H$1+INT(-SUMIFS(структура!$AC:$AC,структура!$W:$W,$I550))+1)+(INT(-SUMIFS(структура!$AC:$AC,структура!$W:$W,$I550))+1+SUMIFS(структура!$AC:$AC,структура!$W:$W,$I550))*SUMIFS(структура!$AB:$AB,структура!$W:$W,$I550)*SUMIFS(548:548,$1:$1,AH$1+INT(-SUMIFS(структура!$AC:$AC,структура!$W:$W,$I550))))</f>
        <v>0</v>
      </c>
      <c r="AI550" s="226">
        <f>IF(AI$7="",0,IF(AI$1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I$1+INT(-SUMIFS(структура!$AC:$AC,структура!$W:$W,$I550))+1)+(INT(-SUMIFS(структура!$AC:$AC,структура!$W:$W,$I550))+1+SUMIFS(структура!$AC:$AC,структура!$W:$W,$I550))*SUMIFS(структура!$AB:$AB,структура!$W:$W,$I550)*SUMIFS(548:548,$1:$1,AI$1+INT(-SUMIFS(структура!$AC:$AC,структура!$W:$W,$I550))))</f>
        <v>0</v>
      </c>
      <c r="AJ550" s="226">
        <f>IF(AJ$7="",0,IF(AJ$1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J$1+INT(-SUMIFS(структура!$AC:$AC,структура!$W:$W,$I550))+1)+(INT(-SUMIFS(структура!$AC:$AC,структура!$W:$W,$I550))+1+SUMIFS(структура!$AC:$AC,структура!$W:$W,$I550))*SUMIFS(структура!$AB:$AB,структура!$W:$W,$I550)*SUMIFS(548:548,$1:$1,AJ$1+INT(-SUMIFS(структура!$AC:$AC,структура!$W:$W,$I550))))</f>
        <v>0</v>
      </c>
      <c r="AK550" s="226">
        <f>IF(AK$7="",0,IF(AK$1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K$1+INT(-SUMIFS(структура!$AC:$AC,структура!$W:$W,$I550))+1)+(INT(-SUMIFS(структура!$AC:$AC,структура!$W:$W,$I550))+1+SUMIFS(структура!$AC:$AC,структура!$W:$W,$I550))*SUMIFS(структура!$AB:$AB,структура!$W:$W,$I550)*SUMIFS(548:548,$1:$1,AK$1+INT(-SUMIFS(структура!$AC:$AC,структура!$W:$W,$I550))))</f>
        <v>0</v>
      </c>
      <c r="AL550" s="226">
        <f>IF(AL$7="",0,IF(AL$1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L$1+INT(-SUMIFS(структура!$AC:$AC,структура!$W:$W,$I550))+1)+(INT(-SUMIFS(структура!$AC:$AC,структура!$W:$W,$I550))+1+SUMIFS(структура!$AC:$AC,структура!$W:$W,$I550))*SUMIFS(структура!$AB:$AB,структура!$W:$W,$I550)*SUMIFS(548:548,$1:$1,AL$1+INT(-SUMIFS(структура!$AC:$AC,структура!$W:$W,$I550))))</f>
        <v>0</v>
      </c>
      <c r="AM550" s="226">
        <f>IF(AM$7="",0,IF(AM$1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M$1+INT(-SUMIFS(структура!$AC:$AC,структура!$W:$W,$I550))+1)+(INT(-SUMIFS(структура!$AC:$AC,структура!$W:$W,$I550))+1+SUMIFS(структура!$AC:$AC,структура!$W:$W,$I550))*SUMIFS(структура!$AB:$AB,структура!$W:$W,$I550)*SUMIFS(548:548,$1:$1,AM$1+INT(-SUMIFS(структура!$AC:$AC,структура!$W:$W,$I550))))</f>
        <v>0</v>
      </c>
      <c r="AN550" s="226">
        <f>IF(AN$7="",0,IF(AN$1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N$1+INT(-SUMIFS(структура!$AC:$AC,структура!$W:$W,$I550))+1)+(INT(-SUMIFS(структура!$AC:$AC,структура!$W:$W,$I550))+1+SUMIFS(структура!$AC:$AC,структура!$W:$W,$I550))*SUMIFS(структура!$AB:$AB,структура!$W:$W,$I550)*SUMIFS(548:548,$1:$1,AN$1+INT(-SUMIFS(структура!$AC:$AC,структура!$W:$W,$I550))))</f>
        <v>0</v>
      </c>
      <c r="AO550" s="226">
        <f>IF(AO$7="",0,IF(AO$1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O$1+INT(-SUMIFS(структура!$AC:$AC,структура!$W:$W,$I550))+1)+(INT(-SUMIFS(структура!$AC:$AC,структура!$W:$W,$I550))+1+SUMIFS(структура!$AC:$AC,структура!$W:$W,$I550))*SUMIFS(структура!$AB:$AB,структура!$W:$W,$I550)*SUMIFS(548:548,$1:$1,AO$1+INT(-SUMIFS(структура!$AC:$AC,структура!$W:$W,$I550))))</f>
        <v>0</v>
      </c>
      <c r="AP550" s="226">
        <f>IF(AP$7="",0,IF(AP$1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P$1+INT(-SUMIFS(структура!$AC:$AC,структура!$W:$W,$I550))+1)+(INT(-SUMIFS(структура!$AC:$AC,структура!$W:$W,$I550))+1+SUMIFS(структура!$AC:$AC,структура!$W:$W,$I550))*SUMIFS(структура!$AB:$AB,структура!$W:$W,$I550)*SUMIFS(548:548,$1:$1,AP$1+INT(-SUMIFS(структура!$AC:$AC,структура!$W:$W,$I550))))</f>
        <v>0</v>
      </c>
      <c r="AQ550" s="226">
        <f>IF(AQ$7="",0,IF(AQ$1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Q$1+INT(-SUMIFS(структура!$AC:$AC,структура!$W:$W,$I550))+1)+(INT(-SUMIFS(структура!$AC:$AC,структура!$W:$W,$I550))+1+SUMIFS(структура!$AC:$AC,структура!$W:$W,$I550))*SUMIFS(структура!$AB:$AB,структура!$W:$W,$I550)*SUMIFS(548:548,$1:$1,AQ$1+INT(-SUMIFS(структура!$AC:$AC,структура!$W:$W,$I550))))</f>
        <v>0</v>
      </c>
      <c r="AR550" s="226">
        <f>IF(AR$7="",0,IF(AR$1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R$1+INT(-SUMIFS(структура!$AC:$AC,структура!$W:$W,$I550))+1)+(INT(-SUMIFS(структура!$AC:$AC,структура!$W:$W,$I550))+1+SUMIFS(структура!$AC:$AC,структура!$W:$W,$I550))*SUMIFS(структура!$AB:$AB,структура!$W:$W,$I550)*SUMIFS(548:548,$1:$1,AR$1+INT(-SUMIFS(структура!$AC:$AC,структура!$W:$W,$I550))))</f>
        <v>0</v>
      </c>
      <c r="AS550" s="226">
        <f>IF(AS$7="",0,IF(AS$1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S$1+INT(-SUMIFS(структура!$AC:$AC,структура!$W:$W,$I550))+1)+(INT(-SUMIFS(структура!$AC:$AC,структура!$W:$W,$I550))+1+SUMIFS(структура!$AC:$AC,структура!$W:$W,$I550))*SUMIFS(структура!$AB:$AB,структура!$W:$W,$I550)*SUMIFS(548:548,$1:$1,AS$1+INT(-SUMIFS(структура!$AC:$AC,структура!$W:$W,$I550))))</f>
        <v>0</v>
      </c>
      <c r="AT550" s="226">
        <f>IF(AT$7="",0,IF(AT$1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T$1+INT(-SUMIFS(структура!$AC:$AC,структура!$W:$W,$I550))+1)+(INT(-SUMIFS(структура!$AC:$AC,структура!$W:$W,$I550))+1+SUMIFS(структура!$AC:$AC,структура!$W:$W,$I550))*SUMIFS(структура!$AB:$AB,структура!$W:$W,$I550)*SUMIFS(548:548,$1:$1,AT$1+INT(-SUMIFS(структура!$AC:$AC,структура!$W:$W,$I550))))</f>
        <v>0</v>
      </c>
      <c r="AU550" s="226">
        <f>IF(AU$7="",0,IF(AU$1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U$1+INT(-SUMIFS(структура!$AC:$AC,структура!$W:$W,$I550))+1)+(INT(-SUMIFS(структура!$AC:$AC,структура!$W:$W,$I550))+1+SUMIFS(структура!$AC:$AC,структура!$W:$W,$I550))*SUMIFS(структура!$AB:$AB,структура!$W:$W,$I550)*SUMIFS(548:548,$1:$1,AU$1+INT(-SUMIFS(структура!$AC:$AC,структура!$W:$W,$I550))))</f>
        <v>0</v>
      </c>
      <c r="AV550" s="94"/>
      <c r="AW550" s="89"/>
    </row>
    <row r="551" spans="1:49" ht="3.9" customHeight="1" x14ac:dyDescent="0.25">
      <c r="A551" s="3"/>
      <c r="B551" s="3"/>
      <c r="C551" s="3"/>
      <c r="D551" s="3"/>
      <c r="E551" s="179" t="str">
        <f>E529</f>
        <v>Объект-5</v>
      </c>
      <c r="F551" s="3"/>
      <c r="G551" s="178" t="str">
        <f>G529</f>
        <v>Заказчик-5</v>
      </c>
      <c r="H551" s="3"/>
      <c r="I551" s="169" t="str">
        <f>I544</f>
        <v>Поставщик-2</v>
      </c>
      <c r="J551" s="3"/>
      <c r="K551" s="178" t="str">
        <f>K544</f>
        <v>Поставщик-2-Материал-2</v>
      </c>
      <c r="L551" s="3"/>
      <c r="M551" s="8"/>
      <c r="N551" s="258"/>
      <c r="O551" s="3"/>
      <c r="P551" s="191"/>
      <c r="Q551" s="3"/>
      <c r="R551" s="8"/>
      <c r="S551" s="3"/>
      <c r="T551" s="8"/>
      <c r="U551" s="3"/>
      <c r="V551" s="3"/>
      <c r="W551" s="49"/>
      <c r="X551" s="192"/>
      <c r="Y551" s="192"/>
      <c r="Z551" s="192"/>
      <c r="AA551" s="192"/>
      <c r="AB551" s="192"/>
      <c r="AC551" s="192"/>
      <c r="AD551" s="192"/>
      <c r="AE551" s="192"/>
      <c r="AF551" s="192"/>
      <c r="AG551" s="192"/>
      <c r="AH551" s="192"/>
      <c r="AI551" s="192"/>
      <c r="AJ551" s="192"/>
      <c r="AK551" s="192"/>
      <c r="AL551" s="192"/>
      <c r="AM551" s="192"/>
      <c r="AN551" s="192"/>
      <c r="AO551" s="192"/>
      <c r="AP551" s="192"/>
      <c r="AQ551" s="192"/>
      <c r="AR551" s="192"/>
      <c r="AS551" s="192"/>
      <c r="AT551" s="192"/>
      <c r="AU551" s="192"/>
      <c r="AV551" s="41"/>
      <c r="AW551" s="3"/>
    </row>
    <row r="552" spans="1:49" s="95" customFormat="1" x14ac:dyDescent="0.25">
      <c r="A552" s="89"/>
      <c r="B552" s="89"/>
      <c r="C552" s="89"/>
      <c r="D552" s="89"/>
      <c r="E552" s="179" t="str">
        <f>E529</f>
        <v>Объект-5</v>
      </c>
      <c r="F552" s="89"/>
      <c r="G552" s="178" t="str">
        <f>G529</f>
        <v>Заказчик-5</v>
      </c>
      <c r="H552" s="89"/>
      <c r="I552" s="173" t="s">
        <v>297</v>
      </c>
      <c r="J552" s="20" t="s">
        <v>5</v>
      </c>
      <c r="K552" s="173" t="s">
        <v>418</v>
      </c>
      <c r="L552" s="20" t="s">
        <v>5</v>
      </c>
      <c r="M552" s="183" t="str">
        <f>KPI!$E$200</f>
        <v>количество материала</v>
      </c>
      <c r="N552" s="258"/>
      <c r="O552" s="119" t="s">
        <v>1</v>
      </c>
      <c r="P552" s="182" t="s">
        <v>369</v>
      </c>
      <c r="Q552" s="89"/>
      <c r="R552" s="186">
        <f>SUMIFS($W552:$AV552,$W$2:$AV$2,R$2)</f>
        <v>0</v>
      </c>
      <c r="S552" s="89"/>
      <c r="T552" s="186">
        <f>SUMIFS($W552:$AV552,$W$2:$AV$2,T$2)</f>
        <v>0</v>
      </c>
      <c r="U552" s="89"/>
      <c r="V552" s="89"/>
      <c r="W552" s="119" t="s">
        <v>1</v>
      </c>
      <c r="X552" s="182"/>
      <c r="Y552" s="182"/>
      <c r="Z552" s="182"/>
      <c r="AA552" s="182"/>
      <c r="AB552" s="182"/>
      <c r="AC552" s="182"/>
      <c r="AD552" s="182"/>
      <c r="AE552" s="182"/>
      <c r="AF552" s="182"/>
      <c r="AG552" s="182"/>
      <c r="AH552" s="182"/>
      <c r="AI552" s="182"/>
      <c r="AJ552" s="182"/>
      <c r="AK552" s="182"/>
      <c r="AL552" s="182"/>
      <c r="AM552" s="182"/>
      <c r="AN552" s="182"/>
      <c r="AO552" s="182"/>
      <c r="AP552" s="182"/>
      <c r="AQ552" s="182"/>
      <c r="AR552" s="182"/>
      <c r="AS552" s="182"/>
      <c r="AT552" s="182"/>
      <c r="AU552" s="182"/>
      <c r="AV552" s="94"/>
      <c r="AW552" s="89"/>
    </row>
    <row r="553" spans="1:49" s="95" customFormat="1" x14ac:dyDescent="0.25">
      <c r="A553" s="89"/>
      <c r="B553" s="89"/>
      <c r="C553" s="89"/>
      <c r="D553" s="89"/>
      <c r="E553" s="179" t="str">
        <f>E529</f>
        <v>Объект-5</v>
      </c>
      <c r="F553" s="89"/>
      <c r="G553" s="178" t="str">
        <f>G529</f>
        <v>Заказчик-5</v>
      </c>
      <c r="H553" s="89"/>
      <c r="I553" s="181" t="str">
        <f>I552</f>
        <v>Поставщик-9</v>
      </c>
      <c r="J553" s="4"/>
      <c r="K553" s="181" t="str">
        <f>K552</f>
        <v>Поставщик-9-Материал-2</v>
      </c>
      <c r="L553" s="4"/>
      <c r="M553" s="184" t="str">
        <f>KPI!$E$201</f>
        <v>стоимость материала за единицу измерения</v>
      </c>
      <c r="N553" s="258"/>
      <c r="O553" s="89"/>
      <c r="P553" s="189" t="str">
        <f>IF(M553="","",INDEX(KPI!$H:$H,SUMIFS(KPI!$C:$C,KPI!$E:$E,M553)))</f>
        <v>руб.</v>
      </c>
      <c r="Q553" s="89"/>
      <c r="R553" s="187">
        <f>IF(R552=0,0,R554*1000/R552)</f>
        <v>0</v>
      </c>
      <c r="S553" s="89"/>
      <c r="T553" s="187">
        <f>IF(T552=0,0,T554*1000/T552)</f>
        <v>0</v>
      </c>
      <c r="U553" s="89"/>
      <c r="V553" s="89"/>
      <c r="W553" s="119" t="s">
        <v>1</v>
      </c>
      <c r="X553" s="182"/>
      <c r="Y553" s="182"/>
      <c r="Z553" s="182"/>
      <c r="AA553" s="182"/>
      <c r="AB553" s="182"/>
      <c r="AC553" s="182"/>
      <c r="AD553" s="182"/>
      <c r="AE553" s="182"/>
      <c r="AF553" s="182"/>
      <c r="AG553" s="182"/>
      <c r="AH553" s="182"/>
      <c r="AI553" s="182"/>
      <c r="AJ553" s="182"/>
      <c r="AK553" s="182"/>
      <c r="AL553" s="182"/>
      <c r="AM553" s="182"/>
      <c r="AN553" s="182"/>
      <c r="AO553" s="182"/>
      <c r="AP553" s="182"/>
      <c r="AQ553" s="182"/>
      <c r="AR553" s="182"/>
      <c r="AS553" s="182"/>
      <c r="AT553" s="182"/>
      <c r="AU553" s="182"/>
      <c r="AV553" s="94"/>
      <c r="AW553" s="89"/>
    </row>
    <row r="554" spans="1:49" s="5" customFormat="1" x14ac:dyDescent="0.25">
      <c r="A554" s="4"/>
      <c r="B554" s="4"/>
      <c r="C554" s="4"/>
      <c r="D554" s="4"/>
      <c r="E554" s="197" t="str">
        <f>E529</f>
        <v>Объект-5</v>
      </c>
      <c r="F554" s="4"/>
      <c r="G554" s="198" t="str">
        <f>G529</f>
        <v>Заказчик-5</v>
      </c>
      <c r="H554" s="4"/>
      <c r="I554" s="198" t="str">
        <f>I552</f>
        <v>Поставщик-9</v>
      </c>
      <c r="J554" s="4"/>
      <c r="K554" s="198" t="str">
        <f>K552</f>
        <v>Поставщик-9-Материал-2</v>
      </c>
      <c r="L554" s="4"/>
      <c r="M554" s="205" t="str">
        <f>KPI!$E$149</f>
        <v>материалы</v>
      </c>
      <c r="N554" s="258" t="str">
        <f>структура!$AL$29</f>
        <v>с/с</v>
      </c>
      <c r="O554" s="4"/>
      <c r="P554" s="211" t="str">
        <f>IF(M554="","",INDEX(KPI!$H:$H,SUMIFS(KPI!$C:$C,KPI!$E:$E,M554)))</f>
        <v>тыс.руб.</v>
      </c>
      <c r="Q554" s="4"/>
      <c r="R554" s="188">
        <f>SUMIFS($W554:$AV554,$W$2:$AV$2,R$2)</f>
        <v>0</v>
      </c>
      <c r="S554" s="4"/>
      <c r="T554" s="188">
        <f>SUMIFS($W554:$AV554,$W$2:$AV$2,T$2)</f>
        <v>0</v>
      </c>
      <c r="U554" s="4"/>
      <c r="V554" s="4"/>
      <c r="W554" s="49"/>
      <c r="X554" s="207">
        <f>X552*X553/1000</f>
        <v>0</v>
      </c>
      <c r="Y554" s="207">
        <f>Y552*Y553/1000</f>
        <v>0</v>
      </c>
      <c r="Z554" s="207">
        <f t="shared" ref="Z554:AU554" si="695">Z552*Z553/1000</f>
        <v>0</v>
      </c>
      <c r="AA554" s="207">
        <f t="shared" si="695"/>
        <v>0</v>
      </c>
      <c r="AB554" s="207">
        <f t="shared" si="695"/>
        <v>0</v>
      </c>
      <c r="AC554" s="207">
        <f t="shared" si="695"/>
        <v>0</v>
      </c>
      <c r="AD554" s="207">
        <f t="shared" si="695"/>
        <v>0</v>
      </c>
      <c r="AE554" s="207">
        <f t="shared" si="695"/>
        <v>0</v>
      </c>
      <c r="AF554" s="207">
        <f t="shared" si="695"/>
        <v>0</v>
      </c>
      <c r="AG554" s="207">
        <f t="shared" si="695"/>
        <v>0</v>
      </c>
      <c r="AH554" s="207">
        <f t="shared" si="695"/>
        <v>0</v>
      </c>
      <c r="AI554" s="207">
        <f t="shared" si="695"/>
        <v>0</v>
      </c>
      <c r="AJ554" s="207">
        <f t="shared" si="695"/>
        <v>0</v>
      </c>
      <c r="AK554" s="207">
        <f t="shared" si="695"/>
        <v>0</v>
      </c>
      <c r="AL554" s="207">
        <f t="shared" si="695"/>
        <v>0</v>
      </c>
      <c r="AM554" s="207">
        <f t="shared" si="695"/>
        <v>0</v>
      </c>
      <c r="AN554" s="207">
        <f t="shared" si="695"/>
        <v>0</v>
      </c>
      <c r="AO554" s="207">
        <f t="shared" si="695"/>
        <v>0</v>
      </c>
      <c r="AP554" s="207">
        <f t="shared" si="695"/>
        <v>0</v>
      </c>
      <c r="AQ554" s="207">
        <f t="shared" si="695"/>
        <v>0</v>
      </c>
      <c r="AR554" s="207">
        <f t="shared" si="695"/>
        <v>0</v>
      </c>
      <c r="AS554" s="207">
        <f t="shared" si="695"/>
        <v>0</v>
      </c>
      <c r="AT554" s="207">
        <f t="shared" si="695"/>
        <v>0</v>
      </c>
      <c r="AU554" s="207">
        <f t="shared" si="695"/>
        <v>0</v>
      </c>
      <c r="AV554" s="43"/>
      <c r="AW554" s="4"/>
    </row>
    <row r="555" spans="1:49" s="95" customFormat="1" x14ac:dyDescent="0.25">
      <c r="A555" s="89"/>
      <c r="B555" s="89"/>
      <c r="C555" s="89"/>
      <c r="D555" s="89"/>
      <c r="E555" s="179" t="str">
        <f>E529</f>
        <v>Объект-5</v>
      </c>
      <c r="F555" s="89"/>
      <c r="G555" s="178" t="str">
        <f>G529</f>
        <v>Заказчик-5</v>
      </c>
      <c r="H555" s="89"/>
      <c r="I555" s="181" t="str">
        <f>I552</f>
        <v>Поставщик-9</v>
      </c>
      <c r="J555" s="4"/>
      <c r="K555" s="181" t="str">
        <f>K552</f>
        <v>Поставщик-9-Материал-2</v>
      </c>
      <c r="L555" s="4"/>
      <c r="M555" s="202" t="str">
        <f>KPI!$E$31</f>
        <v>оборачив-ть материалов в себестоимости</v>
      </c>
      <c r="N555" s="259"/>
      <c r="O555" s="22" t="s">
        <v>1</v>
      </c>
      <c r="P555" s="79"/>
      <c r="Q555" s="203"/>
      <c r="R555" s="204" t="str">
        <f>IF(M555="","",INDEX(KPI!$H:$H,SUMIFS(KPI!$C:$C,KPI!$E:$E,M555)))</f>
        <v>мес</v>
      </c>
      <c r="S555" s="203"/>
      <c r="T555" s="204"/>
      <c r="U555" s="203"/>
      <c r="V555" s="203"/>
      <c r="W555" s="116"/>
      <c r="X555" s="201"/>
      <c r="Y555" s="201"/>
      <c r="Z555" s="201"/>
      <c r="AA555" s="201"/>
      <c r="AB555" s="201"/>
      <c r="AC555" s="201"/>
      <c r="AD555" s="201"/>
      <c r="AE555" s="201"/>
      <c r="AF555" s="201"/>
      <c r="AG555" s="201"/>
      <c r="AH555" s="201"/>
      <c r="AI555" s="201"/>
      <c r="AJ555" s="201"/>
      <c r="AK555" s="201"/>
      <c r="AL555" s="201"/>
      <c r="AM555" s="201"/>
      <c r="AN555" s="201"/>
      <c r="AO555" s="201"/>
      <c r="AP555" s="201"/>
      <c r="AQ555" s="201"/>
      <c r="AR555" s="201"/>
      <c r="AS555" s="201"/>
      <c r="AT555" s="201"/>
      <c r="AU555" s="201"/>
      <c r="AV555" s="94"/>
      <c r="AW555" s="89"/>
    </row>
    <row r="556" spans="1:49" s="5" customFormat="1" x14ac:dyDescent="0.25">
      <c r="A556" s="4"/>
      <c r="B556" s="4"/>
      <c r="C556" s="4"/>
      <c r="D556" s="4"/>
      <c r="E556" s="197" t="str">
        <f>E529</f>
        <v>Объект-5</v>
      </c>
      <c r="F556" s="4"/>
      <c r="G556" s="198" t="str">
        <f>G529</f>
        <v>Заказчик-5</v>
      </c>
      <c r="H556" s="4"/>
      <c r="I556" s="198" t="str">
        <f>I552</f>
        <v>Поставщик-9</v>
      </c>
      <c r="J556" s="4"/>
      <c r="K556" s="198" t="str">
        <f>K552</f>
        <v>Поставщик-9-Материал-2</v>
      </c>
      <c r="L556" s="4"/>
      <c r="M556" s="208" t="str">
        <f>KPI!$E$32</f>
        <v>закупка материалов</v>
      </c>
      <c r="N556" s="259" t="str">
        <f>структура!$AL$15</f>
        <v>НДС(-)</v>
      </c>
      <c r="O556" s="209"/>
      <c r="P556" s="210" t="str">
        <f>IF(M556="","",INDEX(KPI!$H:$H,SUMIFS(KPI!$C:$C,KPI!$E:$E,M556)))</f>
        <v>тыс.руб.</v>
      </c>
      <c r="Q556" s="209"/>
      <c r="R556" s="123">
        <f>SUMIFS($W556:$AV556,$W$2:$AV$2,R$2)</f>
        <v>0</v>
      </c>
      <c r="S556" s="209"/>
      <c r="T556" s="123">
        <f>SUMIFS($W556:$AV556,$W$2:$AV$2,T$2)</f>
        <v>0</v>
      </c>
      <c r="U556" s="209"/>
      <c r="V556" s="209"/>
      <c r="W556" s="49"/>
      <c r="X556" s="207">
        <f t="shared" ref="X556:AU556" si="696">IF(X$7="",0,IF(X$1=1,SUMIFS(554:554,$1:$1,"&gt;="&amp;1,$1:$1,"&lt;="&amp;INT($P555))+($P555-INT($P555))*SUMIFS(554:554,$1:$1,INT($P555)+1),0)+($P555-INT($P555))*SUMIFS(554:554,$1:$1,X$1+INT($P555)+1)+(INT($P555)+1-$P555)*SUMIFS(554:554,$1:$1,X$1+INT($P555)))</f>
        <v>0</v>
      </c>
      <c r="Y556" s="207">
        <f t="shared" si="696"/>
        <v>0</v>
      </c>
      <c r="Z556" s="207">
        <f t="shared" si="696"/>
        <v>0</v>
      </c>
      <c r="AA556" s="207">
        <f t="shared" si="696"/>
        <v>0</v>
      </c>
      <c r="AB556" s="207">
        <f t="shared" si="696"/>
        <v>0</v>
      </c>
      <c r="AC556" s="207">
        <f t="shared" si="696"/>
        <v>0</v>
      </c>
      <c r="AD556" s="207">
        <f t="shared" si="696"/>
        <v>0</v>
      </c>
      <c r="AE556" s="207">
        <f t="shared" si="696"/>
        <v>0</v>
      </c>
      <c r="AF556" s="207">
        <f t="shared" si="696"/>
        <v>0</v>
      </c>
      <c r="AG556" s="207">
        <f t="shared" si="696"/>
        <v>0</v>
      </c>
      <c r="AH556" s="207">
        <f t="shared" si="696"/>
        <v>0</v>
      </c>
      <c r="AI556" s="207">
        <f t="shared" si="696"/>
        <v>0</v>
      </c>
      <c r="AJ556" s="207">
        <f t="shared" si="696"/>
        <v>0</v>
      </c>
      <c r="AK556" s="207">
        <f t="shared" si="696"/>
        <v>0</v>
      </c>
      <c r="AL556" s="207">
        <f t="shared" si="696"/>
        <v>0</v>
      </c>
      <c r="AM556" s="207">
        <f t="shared" si="696"/>
        <v>0</v>
      </c>
      <c r="AN556" s="207">
        <f t="shared" si="696"/>
        <v>0</v>
      </c>
      <c r="AO556" s="207">
        <f t="shared" si="696"/>
        <v>0</v>
      </c>
      <c r="AP556" s="207">
        <f t="shared" si="696"/>
        <v>0</v>
      </c>
      <c r="AQ556" s="207">
        <f t="shared" si="696"/>
        <v>0</v>
      </c>
      <c r="AR556" s="207">
        <f t="shared" si="696"/>
        <v>0</v>
      </c>
      <c r="AS556" s="207">
        <f t="shared" si="696"/>
        <v>0</v>
      </c>
      <c r="AT556" s="207">
        <f t="shared" si="696"/>
        <v>0</v>
      </c>
      <c r="AU556" s="207">
        <f t="shared" si="696"/>
        <v>0</v>
      </c>
      <c r="AV556" s="43"/>
      <c r="AW556" s="4"/>
    </row>
    <row r="557" spans="1:49" s="95" customFormat="1" x14ac:dyDescent="0.25">
      <c r="A557" s="89"/>
      <c r="B557" s="89"/>
      <c r="C557" s="89"/>
      <c r="D557" s="89"/>
      <c r="E557" s="194" t="str">
        <f>E529</f>
        <v>Объект-5</v>
      </c>
      <c r="F557" s="89"/>
      <c r="G557" s="195" t="str">
        <f>G529</f>
        <v>Заказчик-5</v>
      </c>
      <c r="H557" s="89"/>
      <c r="I557" s="195" t="str">
        <f>I552</f>
        <v>Поставщик-9</v>
      </c>
      <c r="J557" s="89"/>
      <c r="K557" s="195" t="str">
        <f>K552</f>
        <v>Поставщик-9-Материал-2</v>
      </c>
      <c r="L557" s="89"/>
      <c r="M557" s="221" t="str">
        <f>KPI!$E$44</f>
        <v>отток ДС на авансы поставщикам за материалы</v>
      </c>
      <c r="N557" s="259"/>
      <c r="O557" s="203"/>
      <c r="P557" s="222" t="str">
        <f>IF(M557="","",INDEX(KPI!$H:$H,SUMIFS(KPI!$C:$C,KPI!$E:$E,M557)))</f>
        <v>тыс.руб.</v>
      </c>
      <c r="Q557" s="203"/>
      <c r="R557" s="223">
        <f>SUMIFS($W557:$AV557,$W$2:$AV$2,R$2)</f>
        <v>0</v>
      </c>
      <c r="S557" s="203"/>
      <c r="T557" s="223">
        <f>SUMIFS($W557:$AV557,$W$2:$AV$2,T$2)</f>
        <v>0</v>
      </c>
      <c r="U557" s="203"/>
      <c r="V557" s="203"/>
      <c r="W557" s="116"/>
      <c r="X557" s="225">
        <f>IF(X$7="",0,IF(X$1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X$1+INT(SUMIFS(структура!$AA:$AA,структура!$W:$W,$I557))+1)+(INT(SUMIFS(структура!$AA:$AA,структура!$W:$W,$I557))+1-SUMIFS(структура!$AA:$AA,структура!$W:$W,$I557))*SUMIFS(структура!$Z:$Z,структура!$W:$W,$I557)*SUMIFS(556:556,$1:$1,X$1+INT(SUMIFS(структура!$AA:$AA,структура!$W:$W,$I557))))</f>
        <v>0</v>
      </c>
      <c r="Y557" s="225">
        <f>IF(Y$7="",0,IF(Y$1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Y$1+INT(SUMIFS(структура!$AA:$AA,структура!$W:$W,$I557))+1)+(INT(SUMIFS(структура!$AA:$AA,структура!$W:$W,$I557))+1-SUMIFS(структура!$AA:$AA,структура!$W:$W,$I557))*SUMIFS(структура!$Z:$Z,структура!$W:$W,$I557)*SUMIFS(556:556,$1:$1,Y$1+INT(SUMIFS(структура!$AA:$AA,структура!$W:$W,$I557))))</f>
        <v>0</v>
      </c>
      <c r="Z557" s="225">
        <f>IF(Z$7="",0,IF(Z$1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Z$1+INT(SUMIFS(структура!$AA:$AA,структура!$W:$W,$I557))+1)+(INT(SUMIFS(структура!$AA:$AA,структура!$W:$W,$I557))+1-SUMIFS(структура!$AA:$AA,структура!$W:$W,$I557))*SUMIFS(структура!$Z:$Z,структура!$W:$W,$I557)*SUMIFS(556:556,$1:$1,Z$1+INT(SUMIFS(структура!$AA:$AA,структура!$W:$W,$I557))))</f>
        <v>0</v>
      </c>
      <c r="AA557" s="225">
        <f>IF(AA$7="",0,IF(AA$1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A$1+INT(SUMIFS(структура!$AA:$AA,структура!$W:$W,$I557))+1)+(INT(SUMIFS(структура!$AA:$AA,структура!$W:$W,$I557))+1-SUMIFS(структура!$AA:$AA,структура!$W:$W,$I557))*SUMIFS(структура!$Z:$Z,структура!$W:$W,$I557)*SUMIFS(556:556,$1:$1,AA$1+INT(SUMIFS(структура!$AA:$AA,структура!$W:$W,$I557))))</f>
        <v>0</v>
      </c>
      <c r="AB557" s="225">
        <f>IF(AB$7="",0,IF(AB$1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B$1+INT(SUMIFS(структура!$AA:$AA,структура!$W:$W,$I557))+1)+(INT(SUMIFS(структура!$AA:$AA,структура!$W:$W,$I557))+1-SUMIFS(структура!$AA:$AA,структура!$W:$W,$I557))*SUMIFS(структура!$Z:$Z,структура!$W:$W,$I557)*SUMIFS(556:556,$1:$1,AB$1+INT(SUMIFS(структура!$AA:$AA,структура!$W:$W,$I557))))</f>
        <v>0</v>
      </c>
      <c r="AC557" s="225">
        <f>IF(AC$7="",0,IF(AC$1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C$1+INT(SUMIFS(структура!$AA:$AA,структура!$W:$W,$I557))+1)+(INT(SUMIFS(структура!$AA:$AA,структура!$W:$W,$I557))+1-SUMIFS(структура!$AA:$AA,структура!$W:$W,$I557))*SUMIFS(структура!$Z:$Z,структура!$W:$W,$I557)*SUMIFS(556:556,$1:$1,AC$1+INT(SUMIFS(структура!$AA:$AA,структура!$W:$W,$I557))))</f>
        <v>0</v>
      </c>
      <c r="AD557" s="225">
        <f>IF(AD$7="",0,IF(AD$1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D$1+INT(SUMIFS(структура!$AA:$AA,структура!$W:$W,$I557))+1)+(INT(SUMIFS(структура!$AA:$AA,структура!$W:$W,$I557))+1-SUMIFS(структура!$AA:$AA,структура!$W:$W,$I557))*SUMIFS(структура!$Z:$Z,структура!$W:$W,$I557)*SUMIFS(556:556,$1:$1,AD$1+INT(SUMIFS(структура!$AA:$AA,структура!$W:$W,$I557))))</f>
        <v>0</v>
      </c>
      <c r="AE557" s="225">
        <f>IF(AE$7="",0,IF(AE$1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E$1+INT(SUMIFS(структура!$AA:$AA,структура!$W:$W,$I557))+1)+(INT(SUMIFS(структура!$AA:$AA,структура!$W:$W,$I557))+1-SUMIFS(структура!$AA:$AA,структура!$W:$W,$I557))*SUMIFS(структура!$Z:$Z,структура!$W:$W,$I557)*SUMIFS(556:556,$1:$1,AE$1+INT(SUMIFS(структура!$AA:$AA,структура!$W:$W,$I557))))</f>
        <v>0</v>
      </c>
      <c r="AF557" s="225">
        <f>IF(AF$7="",0,IF(AF$1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F$1+INT(SUMIFS(структура!$AA:$AA,структура!$W:$W,$I557))+1)+(INT(SUMIFS(структура!$AA:$AA,структура!$W:$W,$I557))+1-SUMIFS(структура!$AA:$AA,структура!$W:$W,$I557))*SUMIFS(структура!$Z:$Z,структура!$W:$W,$I557)*SUMIFS(556:556,$1:$1,AF$1+INT(SUMIFS(структура!$AA:$AA,структура!$W:$W,$I557))))</f>
        <v>0</v>
      </c>
      <c r="AG557" s="225">
        <f>IF(AG$7="",0,IF(AG$1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G$1+INT(SUMIFS(структура!$AA:$AA,структура!$W:$W,$I557))+1)+(INT(SUMIFS(структура!$AA:$AA,структура!$W:$W,$I557))+1-SUMIFS(структура!$AA:$AA,структура!$W:$W,$I557))*SUMIFS(структура!$Z:$Z,структура!$W:$W,$I557)*SUMIFS(556:556,$1:$1,AG$1+INT(SUMIFS(структура!$AA:$AA,структура!$W:$W,$I557))))</f>
        <v>0</v>
      </c>
      <c r="AH557" s="225">
        <f>IF(AH$7="",0,IF(AH$1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H$1+INT(SUMIFS(структура!$AA:$AA,структура!$W:$W,$I557))+1)+(INT(SUMIFS(структура!$AA:$AA,структура!$W:$W,$I557))+1-SUMIFS(структура!$AA:$AA,структура!$W:$W,$I557))*SUMIFS(структура!$Z:$Z,структура!$W:$W,$I557)*SUMIFS(556:556,$1:$1,AH$1+INT(SUMIFS(структура!$AA:$AA,структура!$W:$W,$I557))))</f>
        <v>0</v>
      </c>
      <c r="AI557" s="225">
        <f>IF(AI$7="",0,IF(AI$1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I$1+INT(SUMIFS(структура!$AA:$AA,структура!$W:$W,$I557))+1)+(INT(SUMIFS(структура!$AA:$AA,структура!$W:$W,$I557))+1-SUMIFS(структура!$AA:$AA,структура!$W:$W,$I557))*SUMIFS(структура!$Z:$Z,структура!$W:$W,$I557)*SUMIFS(556:556,$1:$1,AI$1+INT(SUMIFS(структура!$AA:$AA,структура!$W:$W,$I557))))</f>
        <v>0</v>
      </c>
      <c r="AJ557" s="225">
        <f>IF(AJ$7="",0,IF(AJ$1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J$1+INT(SUMIFS(структура!$AA:$AA,структура!$W:$W,$I557))+1)+(INT(SUMIFS(структура!$AA:$AA,структура!$W:$W,$I557))+1-SUMIFS(структура!$AA:$AA,структура!$W:$W,$I557))*SUMIFS(структура!$Z:$Z,структура!$W:$W,$I557)*SUMIFS(556:556,$1:$1,AJ$1+INT(SUMIFS(структура!$AA:$AA,структура!$W:$W,$I557))))</f>
        <v>0</v>
      </c>
      <c r="AK557" s="225">
        <f>IF(AK$7="",0,IF(AK$1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K$1+INT(SUMIFS(структура!$AA:$AA,структура!$W:$W,$I557))+1)+(INT(SUMIFS(структура!$AA:$AA,структура!$W:$W,$I557))+1-SUMIFS(структура!$AA:$AA,структура!$W:$W,$I557))*SUMIFS(структура!$Z:$Z,структура!$W:$W,$I557)*SUMIFS(556:556,$1:$1,AK$1+INT(SUMIFS(структура!$AA:$AA,структура!$W:$W,$I557))))</f>
        <v>0</v>
      </c>
      <c r="AL557" s="225">
        <f>IF(AL$7="",0,IF(AL$1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L$1+INT(SUMIFS(структура!$AA:$AA,структура!$W:$W,$I557))+1)+(INT(SUMIFS(структура!$AA:$AA,структура!$W:$W,$I557))+1-SUMIFS(структура!$AA:$AA,структура!$W:$W,$I557))*SUMIFS(структура!$Z:$Z,структура!$W:$W,$I557)*SUMIFS(556:556,$1:$1,AL$1+INT(SUMIFS(структура!$AA:$AA,структура!$W:$W,$I557))))</f>
        <v>0</v>
      </c>
      <c r="AM557" s="225">
        <f>IF(AM$7="",0,IF(AM$1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M$1+INT(SUMIFS(структура!$AA:$AA,структура!$W:$W,$I557))+1)+(INT(SUMIFS(структура!$AA:$AA,структура!$W:$W,$I557))+1-SUMIFS(структура!$AA:$AA,структура!$W:$W,$I557))*SUMIFS(структура!$Z:$Z,структура!$W:$W,$I557)*SUMIFS(556:556,$1:$1,AM$1+INT(SUMIFS(структура!$AA:$AA,структура!$W:$W,$I557))))</f>
        <v>0</v>
      </c>
      <c r="AN557" s="225">
        <f>IF(AN$7="",0,IF(AN$1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N$1+INT(SUMIFS(структура!$AA:$AA,структура!$W:$W,$I557))+1)+(INT(SUMIFS(структура!$AA:$AA,структура!$W:$W,$I557))+1-SUMIFS(структура!$AA:$AA,структура!$W:$W,$I557))*SUMIFS(структура!$Z:$Z,структура!$W:$W,$I557)*SUMIFS(556:556,$1:$1,AN$1+INT(SUMIFS(структура!$AA:$AA,структура!$W:$W,$I557))))</f>
        <v>0</v>
      </c>
      <c r="AO557" s="225">
        <f>IF(AO$7="",0,IF(AO$1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O$1+INT(SUMIFS(структура!$AA:$AA,структура!$W:$W,$I557))+1)+(INT(SUMIFS(структура!$AA:$AA,структура!$W:$W,$I557))+1-SUMIFS(структура!$AA:$AA,структура!$W:$W,$I557))*SUMIFS(структура!$Z:$Z,структура!$W:$W,$I557)*SUMIFS(556:556,$1:$1,AO$1+INT(SUMIFS(структура!$AA:$AA,структура!$W:$W,$I557))))</f>
        <v>0</v>
      </c>
      <c r="AP557" s="225">
        <f>IF(AP$7="",0,IF(AP$1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P$1+INT(SUMIFS(структура!$AA:$AA,структура!$W:$W,$I557))+1)+(INT(SUMIFS(структура!$AA:$AA,структура!$W:$W,$I557))+1-SUMIFS(структура!$AA:$AA,структура!$W:$W,$I557))*SUMIFS(структура!$Z:$Z,структура!$W:$W,$I557)*SUMIFS(556:556,$1:$1,AP$1+INT(SUMIFS(структура!$AA:$AA,структура!$W:$W,$I557))))</f>
        <v>0</v>
      </c>
      <c r="AQ557" s="225">
        <f>IF(AQ$7="",0,IF(AQ$1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Q$1+INT(SUMIFS(структура!$AA:$AA,структура!$W:$W,$I557))+1)+(INT(SUMIFS(структура!$AA:$AA,структура!$W:$W,$I557))+1-SUMIFS(структура!$AA:$AA,структура!$W:$W,$I557))*SUMIFS(структура!$Z:$Z,структура!$W:$W,$I557)*SUMIFS(556:556,$1:$1,AQ$1+INT(SUMIFS(структура!$AA:$AA,структура!$W:$W,$I557))))</f>
        <v>0</v>
      </c>
      <c r="AR557" s="225">
        <f>IF(AR$7="",0,IF(AR$1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R$1+INT(SUMIFS(структура!$AA:$AA,структура!$W:$W,$I557))+1)+(INT(SUMIFS(структура!$AA:$AA,структура!$W:$W,$I557))+1-SUMIFS(структура!$AA:$AA,структура!$W:$W,$I557))*SUMIFS(структура!$Z:$Z,структура!$W:$W,$I557)*SUMIFS(556:556,$1:$1,AR$1+INT(SUMIFS(структура!$AA:$AA,структура!$W:$W,$I557))))</f>
        <v>0</v>
      </c>
      <c r="AS557" s="225">
        <f>IF(AS$7="",0,IF(AS$1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S$1+INT(SUMIFS(структура!$AA:$AA,структура!$W:$W,$I557))+1)+(INT(SUMIFS(структура!$AA:$AA,структура!$W:$W,$I557))+1-SUMIFS(структура!$AA:$AA,структура!$W:$W,$I557))*SUMIFS(структура!$Z:$Z,структура!$W:$W,$I557)*SUMIFS(556:556,$1:$1,AS$1+INT(SUMIFS(структура!$AA:$AA,структура!$W:$W,$I557))))</f>
        <v>0</v>
      </c>
      <c r="AT557" s="225">
        <f>IF(AT$7="",0,IF(AT$1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T$1+INT(SUMIFS(структура!$AA:$AA,структура!$W:$W,$I557))+1)+(INT(SUMIFS(структура!$AA:$AA,структура!$W:$W,$I557))+1-SUMIFS(структура!$AA:$AA,структура!$W:$W,$I557))*SUMIFS(структура!$Z:$Z,структура!$W:$W,$I557)*SUMIFS(556:556,$1:$1,AT$1+INT(SUMIFS(структура!$AA:$AA,структура!$W:$W,$I557))))</f>
        <v>0</v>
      </c>
      <c r="AU557" s="225">
        <f>IF(AU$7="",0,IF(AU$1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U$1+INT(SUMIFS(структура!$AA:$AA,структура!$W:$W,$I557))+1)+(INT(SUMIFS(структура!$AA:$AA,структура!$W:$W,$I557))+1-SUMIFS(структура!$AA:$AA,структура!$W:$W,$I557))*SUMIFS(структура!$Z:$Z,структура!$W:$W,$I557)*SUMIFS(556:556,$1:$1,AU$1+INT(SUMIFS(структура!$AA:$AA,структура!$W:$W,$I557))))</f>
        <v>0</v>
      </c>
      <c r="AV557" s="94"/>
      <c r="AW557" s="89"/>
    </row>
    <row r="558" spans="1:49" s="95" customFormat="1" x14ac:dyDescent="0.25">
      <c r="A558" s="89"/>
      <c r="B558" s="89"/>
      <c r="C558" s="89"/>
      <c r="D558" s="89"/>
      <c r="E558" s="194" t="str">
        <f>E529</f>
        <v>Объект-5</v>
      </c>
      <c r="F558" s="89"/>
      <c r="G558" s="195" t="str">
        <f>G529</f>
        <v>Заказчик-5</v>
      </c>
      <c r="H558" s="89"/>
      <c r="I558" s="195" t="str">
        <f>I552</f>
        <v>Поставщик-9</v>
      </c>
      <c r="J558" s="89"/>
      <c r="K558" s="195" t="str">
        <f>K552</f>
        <v>Поставщик-9-Материал-2</v>
      </c>
      <c r="L558" s="89"/>
      <c r="M558" s="185" t="str">
        <f>KPI!$E$48</f>
        <v>отток ДС на расчет с поставщ-ми за материалы</v>
      </c>
      <c r="N558" s="259"/>
      <c r="O558" s="203"/>
      <c r="P558" s="190" t="str">
        <f>IF(M558="","",INDEX(KPI!$H:$H,SUMIFS(KPI!$C:$C,KPI!$E:$E,M558)))</f>
        <v>тыс.руб.</v>
      </c>
      <c r="Q558" s="203"/>
      <c r="R558" s="224">
        <f>SUMIFS($W558:$AV558,$W$2:$AV$2,R$2)</f>
        <v>0</v>
      </c>
      <c r="S558" s="203"/>
      <c r="T558" s="224">
        <f>SUMIFS($W558:$AV558,$W$2:$AV$2,T$2)</f>
        <v>0</v>
      </c>
      <c r="U558" s="203"/>
      <c r="V558" s="203"/>
      <c r="W558" s="116"/>
      <c r="X558" s="226">
        <f>IF(X$7="",0,IF(X$1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X$1+INT(-SUMIFS(структура!$AC:$AC,структура!$W:$W,$I558))+1)+(INT(-SUMIFS(структура!$AC:$AC,структура!$W:$W,$I558))+1+SUMIFS(структура!$AC:$AC,структура!$W:$W,$I558))*SUMIFS(структура!$AB:$AB,структура!$W:$W,$I558)*SUMIFS(556:556,$1:$1,X$1+INT(-SUMIFS(структура!$AC:$AC,структура!$W:$W,$I558))))</f>
        <v>0</v>
      </c>
      <c r="Y558" s="226">
        <f>IF(Y$7="",0,IF(Y$1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Y$1+INT(-SUMIFS(структура!$AC:$AC,структура!$W:$W,$I558))+1)+(INT(-SUMIFS(структура!$AC:$AC,структура!$W:$W,$I558))+1+SUMIFS(структура!$AC:$AC,структура!$W:$W,$I558))*SUMIFS(структура!$AB:$AB,структура!$W:$W,$I558)*SUMIFS(556:556,$1:$1,Y$1+INT(-SUMIFS(структура!$AC:$AC,структура!$W:$W,$I558))))</f>
        <v>0</v>
      </c>
      <c r="Z558" s="226">
        <f>IF(Z$7="",0,IF(Z$1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Z$1+INT(-SUMIFS(структура!$AC:$AC,структура!$W:$W,$I558))+1)+(INT(-SUMIFS(структура!$AC:$AC,структура!$W:$W,$I558))+1+SUMIFS(структура!$AC:$AC,структура!$W:$W,$I558))*SUMIFS(структура!$AB:$AB,структура!$W:$W,$I558)*SUMIFS(556:556,$1:$1,Z$1+INT(-SUMIFS(структура!$AC:$AC,структура!$W:$W,$I558))))</f>
        <v>0</v>
      </c>
      <c r="AA558" s="226">
        <f>IF(AA$7="",0,IF(AA$1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A$1+INT(-SUMIFS(структура!$AC:$AC,структура!$W:$W,$I558))+1)+(INT(-SUMIFS(структура!$AC:$AC,структура!$W:$W,$I558))+1+SUMIFS(структура!$AC:$AC,структура!$W:$W,$I558))*SUMIFS(структура!$AB:$AB,структура!$W:$W,$I558)*SUMIFS(556:556,$1:$1,AA$1+INT(-SUMIFS(структура!$AC:$AC,структура!$W:$W,$I558))))</f>
        <v>0</v>
      </c>
      <c r="AB558" s="226">
        <f>IF(AB$7="",0,IF(AB$1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B$1+INT(-SUMIFS(структура!$AC:$AC,структура!$W:$W,$I558))+1)+(INT(-SUMIFS(структура!$AC:$AC,структура!$W:$W,$I558))+1+SUMIFS(структура!$AC:$AC,структура!$W:$W,$I558))*SUMIFS(структура!$AB:$AB,структура!$W:$W,$I558)*SUMIFS(556:556,$1:$1,AB$1+INT(-SUMIFS(структура!$AC:$AC,структура!$W:$W,$I558))))</f>
        <v>0</v>
      </c>
      <c r="AC558" s="226">
        <f>IF(AC$7="",0,IF(AC$1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C$1+INT(-SUMIFS(структура!$AC:$AC,структура!$W:$W,$I558))+1)+(INT(-SUMIFS(структура!$AC:$AC,структура!$W:$W,$I558))+1+SUMIFS(структура!$AC:$AC,структура!$W:$W,$I558))*SUMIFS(структура!$AB:$AB,структура!$W:$W,$I558)*SUMIFS(556:556,$1:$1,AC$1+INT(-SUMIFS(структура!$AC:$AC,структура!$W:$W,$I558))))</f>
        <v>0</v>
      </c>
      <c r="AD558" s="226">
        <f>IF(AD$7="",0,IF(AD$1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D$1+INT(-SUMIFS(структура!$AC:$AC,структура!$W:$W,$I558))+1)+(INT(-SUMIFS(структура!$AC:$AC,структура!$W:$W,$I558))+1+SUMIFS(структура!$AC:$AC,структура!$W:$W,$I558))*SUMIFS(структура!$AB:$AB,структура!$W:$W,$I558)*SUMIFS(556:556,$1:$1,AD$1+INT(-SUMIFS(структура!$AC:$AC,структура!$W:$W,$I558))))</f>
        <v>0</v>
      </c>
      <c r="AE558" s="226">
        <f>IF(AE$7="",0,IF(AE$1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E$1+INT(-SUMIFS(структура!$AC:$AC,структура!$W:$W,$I558))+1)+(INT(-SUMIFS(структура!$AC:$AC,структура!$W:$W,$I558))+1+SUMIFS(структура!$AC:$AC,структура!$W:$W,$I558))*SUMIFS(структура!$AB:$AB,структура!$W:$W,$I558)*SUMIFS(556:556,$1:$1,AE$1+INT(-SUMIFS(структура!$AC:$AC,структура!$W:$W,$I558))))</f>
        <v>0</v>
      </c>
      <c r="AF558" s="226">
        <f>IF(AF$7="",0,IF(AF$1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F$1+INT(-SUMIFS(структура!$AC:$AC,структура!$W:$W,$I558))+1)+(INT(-SUMIFS(структура!$AC:$AC,структура!$W:$W,$I558))+1+SUMIFS(структура!$AC:$AC,структура!$W:$W,$I558))*SUMIFS(структура!$AB:$AB,структура!$W:$W,$I558)*SUMIFS(556:556,$1:$1,AF$1+INT(-SUMIFS(структура!$AC:$AC,структура!$W:$W,$I558))))</f>
        <v>0</v>
      </c>
      <c r="AG558" s="226">
        <f>IF(AG$7="",0,IF(AG$1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G$1+INT(-SUMIFS(структура!$AC:$AC,структура!$W:$W,$I558))+1)+(INT(-SUMIFS(структура!$AC:$AC,структура!$W:$W,$I558))+1+SUMIFS(структура!$AC:$AC,структура!$W:$W,$I558))*SUMIFS(структура!$AB:$AB,структура!$W:$W,$I558)*SUMIFS(556:556,$1:$1,AG$1+INT(-SUMIFS(структура!$AC:$AC,структура!$W:$W,$I558))))</f>
        <v>0</v>
      </c>
      <c r="AH558" s="226">
        <f>IF(AH$7="",0,IF(AH$1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H$1+INT(-SUMIFS(структура!$AC:$AC,структура!$W:$W,$I558))+1)+(INT(-SUMIFS(структура!$AC:$AC,структура!$W:$W,$I558))+1+SUMIFS(структура!$AC:$AC,структура!$W:$W,$I558))*SUMIFS(структура!$AB:$AB,структура!$W:$W,$I558)*SUMIFS(556:556,$1:$1,AH$1+INT(-SUMIFS(структура!$AC:$AC,структура!$W:$W,$I558))))</f>
        <v>0</v>
      </c>
      <c r="AI558" s="226">
        <f>IF(AI$7="",0,IF(AI$1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I$1+INT(-SUMIFS(структура!$AC:$AC,структура!$W:$W,$I558))+1)+(INT(-SUMIFS(структура!$AC:$AC,структура!$W:$W,$I558))+1+SUMIFS(структура!$AC:$AC,структура!$W:$W,$I558))*SUMIFS(структура!$AB:$AB,структура!$W:$W,$I558)*SUMIFS(556:556,$1:$1,AI$1+INT(-SUMIFS(структура!$AC:$AC,структура!$W:$W,$I558))))</f>
        <v>0</v>
      </c>
      <c r="AJ558" s="226">
        <f>IF(AJ$7="",0,IF(AJ$1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J$1+INT(-SUMIFS(структура!$AC:$AC,структура!$W:$W,$I558))+1)+(INT(-SUMIFS(структура!$AC:$AC,структура!$W:$W,$I558))+1+SUMIFS(структура!$AC:$AC,структура!$W:$W,$I558))*SUMIFS(структура!$AB:$AB,структура!$W:$W,$I558)*SUMIFS(556:556,$1:$1,AJ$1+INT(-SUMIFS(структура!$AC:$AC,структура!$W:$W,$I558))))</f>
        <v>0</v>
      </c>
      <c r="AK558" s="226">
        <f>IF(AK$7="",0,IF(AK$1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K$1+INT(-SUMIFS(структура!$AC:$AC,структура!$W:$W,$I558))+1)+(INT(-SUMIFS(структура!$AC:$AC,структура!$W:$W,$I558))+1+SUMIFS(структура!$AC:$AC,структура!$W:$W,$I558))*SUMIFS(структура!$AB:$AB,структура!$W:$W,$I558)*SUMIFS(556:556,$1:$1,AK$1+INT(-SUMIFS(структура!$AC:$AC,структура!$W:$W,$I558))))</f>
        <v>0</v>
      </c>
      <c r="AL558" s="226">
        <f>IF(AL$7="",0,IF(AL$1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L$1+INT(-SUMIFS(структура!$AC:$AC,структура!$W:$W,$I558))+1)+(INT(-SUMIFS(структура!$AC:$AC,структура!$W:$W,$I558))+1+SUMIFS(структура!$AC:$AC,структура!$W:$W,$I558))*SUMIFS(структура!$AB:$AB,структура!$W:$W,$I558)*SUMIFS(556:556,$1:$1,AL$1+INT(-SUMIFS(структура!$AC:$AC,структура!$W:$W,$I558))))</f>
        <v>0</v>
      </c>
      <c r="AM558" s="226">
        <f>IF(AM$7="",0,IF(AM$1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M$1+INT(-SUMIFS(структура!$AC:$AC,структура!$W:$W,$I558))+1)+(INT(-SUMIFS(структура!$AC:$AC,структура!$W:$W,$I558))+1+SUMIFS(структура!$AC:$AC,структура!$W:$W,$I558))*SUMIFS(структура!$AB:$AB,структура!$W:$W,$I558)*SUMIFS(556:556,$1:$1,AM$1+INT(-SUMIFS(структура!$AC:$AC,структура!$W:$W,$I558))))</f>
        <v>0</v>
      </c>
      <c r="AN558" s="226">
        <f>IF(AN$7="",0,IF(AN$1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N$1+INT(-SUMIFS(структура!$AC:$AC,структура!$W:$W,$I558))+1)+(INT(-SUMIFS(структура!$AC:$AC,структура!$W:$W,$I558))+1+SUMIFS(структура!$AC:$AC,структура!$W:$W,$I558))*SUMIFS(структура!$AB:$AB,структура!$W:$W,$I558)*SUMIFS(556:556,$1:$1,AN$1+INT(-SUMIFS(структура!$AC:$AC,структура!$W:$W,$I558))))</f>
        <v>0</v>
      </c>
      <c r="AO558" s="226">
        <f>IF(AO$7="",0,IF(AO$1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O$1+INT(-SUMIFS(структура!$AC:$AC,структура!$W:$W,$I558))+1)+(INT(-SUMIFS(структура!$AC:$AC,структура!$W:$W,$I558))+1+SUMIFS(структура!$AC:$AC,структура!$W:$W,$I558))*SUMIFS(структура!$AB:$AB,структура!$W:$W,$I558)*SUMIFS(556:556,$1:$1,AO$1+INT(-SUMIFS(структура!$AC:$AC,структура!$W:$W,$I558))))</f>
        <v>0</v>
      </c>
      <c r="AP558" s="226">
        <f>IF(AP$7="",0,IF(AP$1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P$1+INT(-SUMIFS(структура!$AC:$AC,структура!$W:$W,$I558))+1)+(INT(-SUMIFS(структура!$AC:$AC,структура!$W:$W,$I558))+1+SUMIFS(структура!$AC:$AC,структура!$W:$W,$I558))*SUMIFS(структура!$AB:$AB,структура!$W:$W,$I558)*SUMIFS(556:556,$1:$1,AP$1+INT(-SUMIFS(структура!$AC:$AC,структура!$W:$W,$I558))))</f>
        <v>0</v>
      </c>
      <c r="AQ558" s="226">
        <f>IF(AQ$7="",0,IF(AQ$1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Q$1+INT(-SUMIFS(структура!$AC:$AC,структура!$W:$W,$I558))+1)+(INT(-SUMIFS(структура!$AC:$AC,структура!$W:$W,$I558))+1+SUMIFS(структура!$AC:$AC,структура!$W:$W,$I558))*SUMIFS(структура!$AB:$AB,структура!$W:$W,$I558)*SUMIFS(556:556,$1:$1,AQ$1+INT(-SUMIFS(структура!$AC:$AC,структура!$W:$W,$I558))))</f>
        <v>0</v>
      </c>
      <c r="AR558" s="226">
        <f>IF(AR$7="",0,IF(AR$1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R$1+INT(-SUMIFS(структура!$AC:$AC,структура!$W:$W,$I558))+1)+(INT(-SUMIFS(структура!$AC:$AC,структура!$W:$W,$I558))+1+SUMIFS(структура!$AC:$AC,структура!$W:$W,$I558))*SUMIFS(структура!$AB:$AB,структура!$W:$W,$I558)*SUMIFS(556:556,$1:$1,AR$1+INT(-SUMIFS(структура!$AC:$AC,структура!$W:$W,$I558))))</f>
        <v>0</v>
      </c>
      <c r="AS558" s="226">
        <f>IF(AS$7="",0,IF(AS$1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S$1+INT(-SUMIFS(структура!$AC:$AC,структура!$W:$W,$I558))+1)+(INT(-SUMIFS(структура!$AC:$AC,структура!$W:$W,$I558))+1+SUMIFS(структура!$AC:$AC,структура!$W:$W,$I558))*SUMIFS(структура!$AB:$AB,структура!$W:$W,$I558)*SUMIFS(556:556,$1:$1,AS$1+INT(-SUMIFS(структура!$AC:$AC,структура!$W:$W,$I558))))</f>
        <v>0</v>
      </c>
      <c r="AT558" s="226">
        <f>IF(AT$7="",0,IF(AT$1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T$1+INT(-SUMIFS(структура!$AC:$AC,структура!$W:$W,$I558))+1)+(INT(-SUMIFS(структура!$AC:$AC,структура!$W:$W,$I558))+1+SUMIFS(структура!$AC:$AC,структура!$W:$W,$I558))*SUMIFS(структура!$AB:$AB,структура!$W:$W,$I558)*SUMIFS(556:556,$1:$1,AT$1+INT(-SUMIFS(структура!$AC:$AC,структура!$W:$W,$I558))))</f>
        <v>0</v>
      </c>
      <c r="AU558" s="226">
        <f>IF(AU$7="",0,IF(AU$1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U$1+INT(-SUMIFS(структура!$AC:$AC,структура!$W:$W,$I558))+1)+(INT(-SUMIFS(структура!$AC:$AC,структура!$W:$W,$I558))+1+SUMIFS(структура!$AC:$AC,структура!$W:$W,$I558))*SUMIFS(структура!$AB:$AB,структура!$W:$W,$I558)*SUMIFS(556:556,$1:$1,AU$1+INT(-SUMIFS(структура!$AC:$AC,структура!$W:$W,$I558))))</f>
        <v>0</v>
      </c>
      <c r="AV558" s="94"/>
      <c r="AW558" s="89"/>
    </row>
    <row r="559" spans="1:49" ht="3.9" customHeight="1" x14ac:dyDescent="0.25">
      <c r="A559" s="3"/>
      <c r="B559" s="3"/>
      <c r="C559" s="3"/>
      <c r="D559" s="3"/>
      <c r="E559" s="179" t="str">
        <f>E529</f>
        <v>Объект-5</v>
      </c>
      <c r="F559" s="3"/>
      <c r="G559" s="178" t="str">
        <f>G529</f>
        <v>Заказчик-5</v>
      </c>
      <c r="H559" s="3"/>
      <c r="I559" s="169" t="str">
        <f>I552</f>
        <v>Поставщик-9</v>
      </c>
      <c r="J559" s="3"/>
      <c r="K559" s="178" t="str">
        <f>K552</f>
        <v>Поставщик-9-Материал-2</v>
      </c>
      <c r="L559" s="3"/>
      <c r="M559" s="8"/>
      <c r="N559" s="258"/>
      <c r="O559" s="3"/>
      <c r="P559" s="191"/>
      <c r="Q559" s="3"/>
      <c r="R559" s="8"/>
      <c r="S559" s="3"/>
      <c r="T559" s="8"/>
      <c r="U559" s="3"/>
      <c r="V559" s="3"/>
      <c r="W559" s="49"/>
      <c r="X559" s="192"/>
      <c r="Y559" s="192"/>
      <c r="Z559" s="192"/>
      <c r="AA559" s="192"/>
      <c r="AB559" s="192"/>
      <c r="AC559" s="192"/>
      <c r="AD559" s="192"/>
      <c r="AE559" s="192"/>
      <c r="AF559" s="192"/>
      <c r="AG559" s="192"/>
      <c r="AH559" s="192"/>
      <c r="AI559" s="192"/>
      <c r="AJ559" s="192"/>
      <c r="AK559" s="192"/>
      <c r="AL559" s="192"/>
      <c r="AM559" s="192"/>
      <c r="AN559" s="192"/>
      <c r="AO559" s="192"/>
      <c r="AP559" s="192"/>
      <c r="AQ559" s="192"/>
      <c r="AR559" s="192"/>
      <c r="AS559" s="192"/>
      <c r="AT559" s="192"/>
      <c r="AU559" s="192"/>
      <c r="AV559" s="41"/>
      <c r="AW559" s="3"/>
    </row>
    <row r="560" spans="1:49" s="95" customFormat="1" x14ac:dyDescent="0.25">
      <c r="A560" s="89"/>
      <c r="B560" s="89"/>
      <c r="C560" s="89"/>
      <c r="D560" s="89"/>
      <c r="E560" s="179" t="str">
        <f>E529</f>
        <v>Объект-5</v>
      </c>
      <c r="F560" s="89"/>
      <c r="G560" s="178" t="str">
        <f>G529</f>
        <v>Заказчик-5</v>
      </c>
      <c r="H560" s="89"/>
      <c r="I560" s="173" t="s">
        <v>290</v>
      </c>
      <c r="J560" s="20" t="s">
        <v>5</v>
      </c>
      <c r="K560" s="173" t="s">
        <v>409</v>
      </c>
      <c r="L560" s="20" t="s">
        <v>5</v>
      </c>
      <c r="M560" s="183" t="str">
        <f>KPI!$E$200</f>
        <v>количество материала</v>
      </c>
      <c r="N560" s="258"/>
      <c r="O560" s="119" t="s">
        <v>1</v>
      </c>
      <c r="P560" s="182" t="s">
        <v>10</v>
      </c>
      <c r="Q560" s="89"/>
      <c r="R560" s="186">
        <f>SUMIFS($W560:$AV560,$W$2:$AV$2,R$2)</f>
        <v>0</v>
      </c>
      <c r="S560" s="89"/>
      <c r="T560" s="186">
        <f>SUMIFS($W560:$AV560,$W$2:$AV$2,T$2)</f>
        <v>0</v>
      </c>
      <c r="U560" s="89"/>
      <c r="V560" s="89"/>
      <c r="W560" s="119" t="s">
        <v>1</v>
      </c>
      <c r="X560" s="182"/>
      <c r="Y560" s="182"/>
      <c r="Z560" s="182"/>
      <c r="AA560" s="182"/>
      <c r="AB560" s="182"/>
      <c r="AC560" s="182"/>
      <c r="AD560" s="182"/>
      <c r="AE560" s="182"/>
      <c r="AF560" s="182"/>
      <c r="AG560" s="182"/>
      <c r="AH560" s="182"/>
      <c r="AI560" s="182"/>
      <c r="AJ560" s="182"/>
      <c r="AK560" s="182"/>
      <c r="AL560" s="182"/>
      <c r="AM560" s="182"/>
      <c r="AN560" s="182"/>
      <c r="AO560" s="182"/>
      <c r="AP560" s="182"/>
      <c r="AQ560" s="182"/>
      <c r="AR560" s="182"/>
      <c r="AS560" s="182"/>
      <c r="AT560" s="182"/>
      <c r="AU560" s="182"/>
      <c r="AV560" s="94"/>
      <c r="AW560" s="89"/>
    </row>
    <row r="561" spans="1:49" s="95" customFormat="1" x14ac:dyDescent="0.25">
      <c r="A561" s="89"/>
      <c r="B561" s="89"/>
      <c r="C561" s="89"/>
      <c r="D561" s="89"/>
      <c r="E561" s="179" t="str">
        <f>E529</f>
        <v>Объект-5</v>
      </c>
      <c r="F561" s="89"/>
      <c r="G561" s="178" t="str">
        <f>G529</f>
        <v>Заказчик-5</v>
      </c>
      <c r="H561" s="89"/>
      <c r="I561" s="181" t="str">
        <f>I560</f>
        <v>Поставщик-2</v>
      </c>
      <c r="J561" s="4"/>
      <c r="K561" s="181" t="str">
        <f>K560</f>
        <v>Поставщик-2-Материал-3</v>
      </c>
      <c r="L561" s="4"/>
      <c r="M561" s="184" t="str">
        <f>KPI!$E$201</f>
        <v>стоимость материала за единицу измерения</v>
      </c>
      <c r="N561" s="258"/>
      <c r="O561" s="89"/>
      <c r="P561" s="189" t="str">
        <f>IF(M561="","",INDEX(KPI!$H:$H,SUMIFS(KPI!$C:$C,KPI!$E:$E,M561)))</f>
        <v>руб.</v>
      </c>
      <c r="Q561" s="89"/>
      <c r="R561" s="187">
        <f>IF(R560=0,0,R562*1000/R560)</f>
        <v>0</v>
      </c>
      <c r="S561" s="89"/>
      <c r="T561" s="187">
        <f>IF(T560=0,0,T562*1000/T560)</f>
        <v>0</v>
      </c>
      <c r="U561" s="89"/>
      <c r="V561" s="89"/>
      <c r="W561" s="119" t="s">
        <v>1</v>
      </c>
      <c r="X561" s="182"/>
      <c r="Y561" s="182"/>
      <c r="Z561" s="182"/>
      <c r="AA561" s="182"/>
      <c r="AB561" s="182"/>
      <c r="AC561" s="182"/>
      <c r="AD561" s="182"/>
      <c r="AE561" s="182"/>
      <c r="AF561" s="182"/>
      <c r="AG561" s="182"/>
      <c r="AH561" s="182"/>
      <c r="AI561" s="182"/>
      <c r="AJ561" s="182"/>
      <c r="AK561" s="182"/>
      <c r="AL561" s="182"/>
      <c r="AM561" s="182"/>
      <c r="AN561" s="182"/>
      <c r="AO561" s="182"/>
      <c r="AP561" s="182"/>
      <c r="AQ561" s="182"/>
      <c r="AR561" s="182"/>
      <c r="AS561" s="182"/>
      <c r="AT561" s="182"/>
      <c r="AU561" s="182"/>
      <c r="AV561" s="94"/>
      <c r="AW561" s="89"/>
    </row>
    <row r="562" spans="1:49" s="5" customFormat="1" x14ac:dyDescent="0.25">
      <c r="A562" s="4"/>
      <c r="B562" s="4"/>
      <c r="C562" s="4"/>
      <c r="D562" s="4"/>
      <c r="E562" s="197" t="str">
        <f>E529</f>
        <v>Объект-5</v>
      </c>
      <c r="F562" s="4"/>
      <c r="G562" s="198" t="str">
        <f>G529</f>
        <v>Заказчик-5</v>
      </c>
      <c r="H562" s="4"/>
      <c r="I562" s="198" t="str">
        <f>I560</f>
        <v>Поставщик-2</v>
      </c>
      <c r="J562" s="4"/>
      <c r="K562" s="198" t="str">
        <f>K560</f>
        <v>Поставщик-2-Материал-3</v>
      </c>
      <c r="L562" s="4"/>
      <c r="M562" s="205" t="str">
        <f>KPI!$E$149</f>
        <v>материалы</v>
      </c>
      <c r="N562" s="258" t="str">
        <f>структура!$AL$29</f>
        <v>с/с</v>
      </c>
      <c r="O562" s="4"/>
      <c r="P562" s="211" t="str">
        <f>IF(M562="","",INDEX(KPI!$H:$H,SUMIFS(KPI!$C:$C,KPI!$E:$E,M562)))</f>
        <v>тыс.руб.</v>
      </c>
      <c r="Q562" s="4"/>
      <c r="R562" s="188">
        <f>SUMIFS($W562:$AV562,$W$2:$AV$2,R$2)</f>
        <v>0</v>
      </c>
      <c r="S562" s="4"/>
      <c r="T562" s="188">
        <f>SUMIFS($W562:$AV562,$W$2:$AV$2,T$2)</f>
        <v>0</v>
      </c>
      <c r="U562" s="4"/>
      <c r="V562" s="4"/>
      <c r="W562" s="49"/>
      <c r="X562" s="207">
        <f>X560*X561/1000</f>
        <v>0</v>
      </c>
      <c r="Y562" s="207">
        <f>Y560*Y561/1000</f>
        <v>0</v>
      </c>
      <c r="Z562" s="207">
        <f t="shared" ref="Z562:AU562" si="697">Z560*Z561/1000</f>
        <v>0</v>
      </c>
      <c r="AA562" s="207">
        <f t="shared" si="697"/>
        <v>0</v>
      </c>
      <c r="AB562" s="207">
        <f t="shared" si="697"/>
        <v>0</v>
      </c>
      <c r="AC562" s="207">
        <f t="shared" si="697"/>
        <v>0</v>
      </c>
      <c r="AD562" s="207">
        <f t="shared" si="697"/>
        <v>0</v>
      </c>
      <c r="AE562" s="207">
        <f t="shared" si="697"/>
        <v>0</v>
      </c>
      <c r="AF562" s="207">
        <f t="shared" si="697"/>
        <v>0</v>
      </c>
      <c r="AG562" s="207">
        <f t="shared" si="697"/>
        <v>0</v>
      </c>
      <c r="AH562" s="207">
        <f t="shared" si="697"/>
        <v>0</v>
      </c>
      <c r="AI562" s="207">
        <f t="shared" si="697"/>
        <v>0</v>
      </c>
      <c r="AJ562" s="207">
        <f t="shared" si="697"/>
        <v>0</v>
      </c>
      <c r="AK562" s="207">
        <f t="shared" si="697"/>
        <v>0</v>
      </c>
      <c r="AL562" s="207">
        <f t="shared" si="697"/>
        <v>0</v>
      </c>
      <c r="AM562" s="207">
        <f t="shared" si="697"/>
        <v>0</v>
      </c>
      <c r="AN562" s="207">
        <f t="shared" si="697"/>
        <v>0</v>
      </c>
      <c r="AO562" s="207">
        <f t="shared" si="697"/>
        <v>0</v>
      </c>
      <c r="AP562" s="207">
        <f t="shared" si="697"/>
        <v>0</v>
      </c>
      <c r="AQ562" s="207">
        <f t="shared" si="697"/>
        <v>0</v>
      </c>
      <c r="AR562" s="207">
        <f t="shared" si="697"/>
        <v>0</v>
      </c>
      <c r="AS562" s="207">
        <f t="shared" si="697"/>
        <v>0</v>
      </c>
      <c r="AT562" s="207">
        <f t="shared" si="697"/>
        <v>0</v>
      </c>
      <c r="AU562" s="207">
        <f t="shared" si="697"/>
        <v>0</v>
      </c>
      <c r="AV562" s="43"/>
      <c r="AW562" s="4"/>
    </row>
    <row r="563" spans="1:49" s="95" customFormat="1" x14ac:dyDescent="0.25">
      <c r="A563" s="89"/>
      <c r="B563" s="89"/>
      <c r="C563" s="89"/>
      <c r="D563" s="89"/>
      <c r="E563" s="179" t="str">
        <f>E529</f>
        <v>Объект-5</v>
      </c>
      <c r="F563" s="89"/>
      <c r="G563" s="178" t="str">
        <f>G529</f>
        <v>Заказчик-5</v>
      </c>
      <c r="H563" s="89"/>
      <c r="I563" s="181" t="str">
        <f>I560</f>
        <v>Поставщик-2</v>
      </c>
      <c r="J563" s="4"/>
      <c r="K563" s="181" t="str">
        <f>K560</f>
        <v>Поставщик-2-Материал-3</v>
      </c>
      <c r="L563" s="4"/>
      <c r="M563" s="202" t="str">
        <f>KPI!$E$31</f>
        <v>оборачив-ть материалов в себестоимости</v>
      </c>
      <c r="N563" s="259"/>
      <c r="O563" s="22" t="s">
        <v>1</v>
      </c>
      <c r="P563" s="79"/>
      <c r="Q563" s="203"/>
      <c r="R563" s="204" t="str">
        <f>IF(M563="","",INDEX(KPI!$H:$H,SUMIFS(KPI!$C:$C,KPI!$E:$E,M563)))</f>
        <v>мес</v>
      </c>
      <c r="S563" s="203"/>
      <c r="T563" s="204"/>
      <c r="U563" s="203"/>
      <c r="V563" s="203"/>
      <c r="W563" s="116"/>
      <c r="X563" s="201"/>
      <c r="Y563" s="201"/>
      <c r="Z563" s="201"/>
      <c r="AA563" s="201"/>
      <c r="AB563" s="201"/>
      <c r="AC563" s="201"/>
      <c r="AD563" s="201"/>
      <c r="AE563" s="201"/>
      <c r="AF563" s="201"/>
      <c r="AG563" s="201"/>
      <c r="AH563" s="201"/>
      <c r="AI563" s="201"/>
      <c r="AJ563" s="201"/>
      <c r="AK563" s="201"/>
      <c r="AL563" s="201"/>
      <c r="AM563" s="201"/>
      <c r="AN563" s="201"/>
      <c r="AO563" s="201"/>
      <c r="AP563" s="201"/>
      <c r="AQ563" s="201"/>
      <c r="AR563" s="201"/>
      <c r="AS563" s="201"/>
      <c r="AT563" s="201"/>
      <c r="AU563" s="201"/>
      <c r="AV563" s="94"/>
      <c r="AW563" s="89"/>
    </row>
    <row r="564" spans="1:49" s="5" customFormat="1" x14ac:dyDescent="0.25">
      <c r="A564" s="4"/>
      <c r="B564" s="4"/>
      <c r="C564" s="4"/>
      <c r="D564" s="4"/>
      <c r="E564" s="197" t="str">
        <f>E529</f>
        <v>Объект-5</v>
      </c>
      <c r="F564" s="4"/>
      <c r="G564" s="198" t="str">
        <f>G529</f>
        <v>Заказчик-5</v>
      </c>
      <c r="H564" s="4"/>
      <c r="I564" s="198" t="str">
        <f>I560</f>
        <v>Поставщик-2</v>
      </c>
      <c r="J564" s="4"/>
      <c r="K564" s="198" t="str">
        <f>K560</f>
        <v>Поставщик-2-Материал-3</v>
      </c>
      <c r="L564" s="4"/>
      <c r="M564" s="208" t="str">
        <f>KPI!$E$32</f>
        <v>закупка материалов</v>
      </c>
      <c r="N564" s="259" t="str">
        <f>структура!$AL$15</f>
        <v>НДС(-)</v>
      </c>
      <c r="O564" s="209"/>
      <c r="P564" s="210" t="str">
        <f>IF(M564="","",INDEX(KPI!$H:$H,SUMIFS(KPI!$C:$C,KPI!$E:$E,M564)))</f>
        <v>тыс.руб.</v>
      </c>
      <c r="Q564" s="209"/>
      <c r="R564" s="123">
        <f>SUMIFS($W564:$AV564,$W$2:$AV$2,R$2)</f>
        <v>0</v>
      </c>
      <c r="S564" s="209"/>
      <c r="T564" s="123">
        <f>SUMIFS($W564:$AV564,$W$2:$AV$2,T$2)</f>
        <v>0</v>
      </c>
      <c r="U564" s="209"/>
      <c r="V564" s="209"/>
      <c r="W564" s="49"/>
      <c r="X564" s="207">
        <f t="shared" ref="X564:AU564" si="698">IF(X$7="",0,IF(X$1=1,SUMIFS(562:562,$1:$1,"&gt;="&amp;1,$1:$1,"&lt;="&amp;INT($P563))+($P563-INT($P563))*SUMIFS(562:562,$1:$1,INT($P563)+1),0)+($P563-INT($P563))*SUMIFS(562:562,$1:$1,X$1+INT($P563)+1)+(INT($P563)+1-$P563)*SUMIFS(562:562,$1:$1,X$1+INT($P563)))</f>
        <v>0</v>
      </c>
      <c r="Y564" s="207">
        <f t="shared" si="698"/>
        <v>0</v>
      </c>
      <c r="Z564" s="207">
        <f t="shared" si="698"/>
        <v>0</v>
      </c>
      <c r="AA564" s="207">
        <f t="shared" si="698"/>
        <v>0</v>
      </c>
      <c r="AB564" s="207">
        <f t="shared" si="698"/>
        <v>0</v>
      </c>
      <c r="AC564" s="207">
        <f t="shared" si="698"/>
        <v>0</v>
      </c>
      <c r="AD564" s="207">
        <f t="shared" si="698"/>
        <v>0</v>
      </c>
      <c r="AE564" s="207">
        <f t="shared" si="698"/>
        <v>0</v>
      </c>
      <c r="AF564" s="207">
        <f t="shared" si="698"/>
        <v>0</v>
      </c>
      <c r="AG564" s="207">
        <f t="shared" si="698"/>
        <v>0</v>
      </c>
      <c r="AH564" s="207">
        <f t="shared" si="698"/>
        <v>0</v>
      </c>
      <c r="AI564" s="207">
        <f t="shared" si="698"/>
        <v>0</v>
      </c>
      <c r="AJ564" s="207">
        <f t="shared" si="698"/>
        <v>0</v>
      </c>
      <c r="AK564" s="207">
        <f t="shared" si="698"/>
        <v>0</v>
      </c>
      <c r="AL564" s="207">
        <f t="shared" si="698"/>
        <v>0</v>
      </c>
      <c r="AM564" s="207">
        <f t="shared" si="698"/>
        <v>0</v>
      </c>
      <c r="AN564" s="207">
        <f t="shared" si="698"/>
        <v>0</v>
      </c>
      <c r="AO564" s="207">
        <f t="shared" si="698"/>
        <v>0</v>
      </c>
      <c r="AP564" s="207">
        <f t="shared" si="698"/>
        <v>0</v>
      </c>
      <c r="AQ564" s="207">
        <f t="shared" si="698"/>
        <v>0</v>
      </c>
      <c r="AR564" s="207">
        <f t="shared" si="698"/>
        <v>0</v>
      </c>
      <c r="AS564" s="207">
        <f t="shared" si="698"/>
        <v>0</v>
      </c>
      <c r="AT564" s="207">
        <f t="shared" si="698"/>
        <v>0</v>
      </c>
      <c r="AU564" s="207">
        <f t="shared" si="698"/>
        <v>0</v>
      </c>
      <c r="AV564" s="43"/>
      <c r="AW564" s="4"/>
    </row>
    <row r="565" spans="1:49" s="95" customFormat="1" x14ac:dyDescent="0.25">
      <c r="A565" s="89"/>
      <c r="B565" s="89"/>
      <c r="C565" s="89"/>
      <c r="D565" s="89"/>
      <c r="E565" s="194" t="str">
        <f>E529</f>
        <v>Объект-5</v>
      </c>
      <c r="F565" s="89"/>
      <c r="G565" s="195" t="str">
        <f>G529</f>
        <v>Заказчик-5</v>
      </c>
      <c r="H565" s="89"/>
      <c r="I565" s="195" t="str">
        <f>I560</f>
        <v>Поставщик-2</v>
      </c>
      <c r="J565" s="89"/>
      <c r="K565" s="195" t="str">
        <f>K560</f>
        <v>Поставщик-2-Материал-3</v>
      </c>
      <c r="L565" s="89"/>
      <c r="M565" s="221" t="str">
        <f>KPI!$E$44</f>
        <v>отток ДС на авансы поставщикам за материалы</v>
      </c>
      <c r="N565" s="259"/>
      <c r="O565" s="203"/>
      <c r="P565" s="222" t="str">
        <f>IF(M565="","",INDEX(KPI!$H:$H,SUMIFS(KPI!$C:$C,KPI!$E:$E,M565)))</f>
        <v>тыс.руб.</v>
      </c>
      <c r="Q565" s="203"/>
      <c r="R565" s="223">
        <f>SUMIFS($W565:$AV565,$W$2:$AV$2,R$2)</f>
        <v>0</v>
      </c>
      <c r="S565" s="203"/>
      <c r="T565" s="223">
        <f>SUMIFS($W565:$AV565,$W$2:$AV$2,T$2)</f>
        <v>0</v>
      </c>
      <c r="U565" s="203"/>
      <c r="V565" s="203"/>
      <c r="W565" s="116"/>
      <c r="X565" s="225">
        <f>IF(X$7="",0,IF(X$1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X$1+INT(SUMIFS(структура!$AA:$AA,структура!$W:$W,$I565))+1)+(INT(SUMIFS(структура!$AA:$AA,структура!$W:$W,$I565))+1-SUMIFS(структура!$AA:$AA,структура!$W:$W,$I565))*SUMIFS(структура!$Z:$Z,структура!$W:$W,$I565)*SUMIFS(564:564,$1:$1,X$1+INT(SUMIFS(структура!$AA:$AA,структура!$W:$W,$I565))))</f>
        <v>0</v>
      </c>
      <c r="Y565" s="225">
        <f>IF(Y$7="",0,IF(Y$1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Y$1+INT(SUMIFS(структура!$AA:$AA,структура!$W:$W,$I565))+1)+(INT(SUMIFS(структура!$AA:$AA,структура!$W:$W,$I565))+1-SUMIFS(структура!$AA:$AA,структура!$W:$W,$I565))*SUMIFS(структура!$Z:$Z,структура!$W:$W,$I565)*SUMIFS(564:564,$1:$1,Y$1+INT(SUMIFS(структура!$AA:$AA,структура!$W:$W,$I565))))</f>
        <v>0</v>
      </c>
      <c r="Z565" s="225">
        <f>IF(Z$7="",0,IF(Z$1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Z$1+INT(SUMIFS(структура!$AA:$AA,структура!$W:$W,$I565))+1)+(INT(SUMIFS(структура!$AA:$AA,структура!$W:$W,$I565))+1-SUMIFS(структура!$AA:$AA,структура!$W:$W,$I565))*SUMIFS(структура!$Z:$Z,структура!$W:$W,$I565)*SUMIFS(564:564,$1:$1,Z$1+INT(SUMIFS(структура!$AA:$AA,структура!$W:$W,$I565))))</f>
        <v>0</v>
      </c>
      <c r="AA565" s="225">
        <f>IF(AA$7="",0,IF(AA$1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A$1+INT(SUMIFS(структура!$AA:$AA,структура!$W:$W,$I565))+1)+(INT(SUMIFS(структура!$AA:$AA,структура!$W:$W,$I565))+1-SUMIFS(структура!$AA:$AA,структура!$W:$W,$I565))*SUMIFS(структура!$Z:$Z,структура!$W:$W,$I565)*SUMIFS(564:564,$1:$1,AA$1+INT(SUMIFS(структура!$AA:$AA,структура!$W:$W,$I565))))</f>
        <v>0</v>
      </c>
      <c r="AB565" s="225">
        <f>IF(AB$7="",0,IF(AB$1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B$1+INT(SUMIFS(структура!$AA:$AA,структура!$W:$W,$I565))+1)+(INT(SUMIFS(структура!$AA:$AA,структура!$W:$W,$I565))+1-SUMIFS(структура!$AA:$AA,структура!$W:$W,$I565))*SUMIFS(структура!$Z:$Z,структура!$W:$W,$I565)*SUMIFS(564:564,$1:$1,AB$1+INT(SUMIFS(структура!$AA:$AA,структура!$W:$W,$I565))))</f>
        <v>0</v>
      </c>
      <c r="AC565" s="225">
        <f>IF(AC$7="",0,IF(AC$1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C$1+INT(SUMIFS(структура!$AA:$AA,структура!$W:$W,$I565))+1)+(INT(SUMIFS(структура!$AA:$AA,структура!$W:$W,$I565))+1-SUMIFS(структура!$AA:$AA,структура!$W:$W,$I565))*SUMIFS(структура!$Z:$Z,структура!$W:$W,$I565)*SUMIFS(564:564,$1:$1,AC$1+INT(SUMIFS(структура!$AA:$AA,структура!$W:$W,$I565))))</f>
        <v>0</v>
      </c>
      <c r="AD565" s="225">
        <f>IF(AD$7="",0,IF(AD$1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D$1+INT(SUMIFS(структура!$AA:$AA,структура!$W:$W,$I565))+1)+(INT(SUMIFS(структура!$AA:$AA,структура!$W:$W,$I565))+1-SUMIFS(структура!$AA:$AA,структура!$W:$W,$I565))*SUMIFS(структура!$Z:$Z,структура!$W:$W,$I565)*SUMIFS(564:564,$1:$1,AD$1+INT(SUMIFS(структура!$AA:$AA,структура!$W:$W,$I565))))</f>
        <v>0</v>
      </c>
      <c r="AE565" s="225">
        <f>IF(AE$7="",0,IF(AE$1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E$1+INT(SUMIFS(структура!$AA:$AA,структура!$W:$W,$I565))+1)+(INT(SUMIFS(структура!$AA:$AA,структура!$W:$W,$I565))+1-SUMIFS(структура!$AA:$AA,структура!$W:$W,$I565))*SUMIFS(структура!$Z:$Z,структура!$W:$W,$I565)*SUMIFS(564:564,$1:$1,AE$1+INT(SUMIFS(структура!$AA:$AA,структура!$W:$W,$I565))))</f>
        <v>0</v>
      </c>
      <c r="AF565" s="225">
        <f>IF(AF$7="",0,IF(AF$1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F$1+INT(SUMIFS(структура!$AA:$AA,структура!$W:$W,$I565))+1)+(INT(SUMIFS(структура!$AA:$AA,структура!$W:$W,$I565))+1-SUMIFS(структура!$AA:$AA,структура!$W:$W,$I565))*SUMIFS(структура!$Z:$Z,структура!$W:$W,$I565)*SUMIFS(564:564,$1:$1,AF$1+INT(SUMIFS(структура!$AA:$AA,структура!$W:$W,$I565))))</f>
        <v>0</v>
      </c>
      <c r="AG565" s="225">
        <f>IF(AG$7="",0,IF(AG$1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G$1+INT(SUMIFS(структура!$AA:$AA,структура!$W:$W,$I565))+1)+(INT(SUMIFS(структура!$AA:$AA,структура!$W:$W,$I565))+1-SUMIFS(структура!$AA:$AA,структура!$W:$W,$I565))*SUMIFS(структура!$Z:$Z,структура!$W:$W,$I565)*SUMIFS(564:564,$1:$1,AG$1+INT(SUMIFS(структура!$AA:$AA,структура!$W:$W,$I565))))</f>
        <v>0</v>
      </c>
      <c r="AH565" s="225">
        <f>IF(AH$7="",0,IF(AH$1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H$1+INT(SUMIFS(структура!$AA:$AA,структура!$W:$W,$I565))+1)+(INT(SUMIFS(структура!$AA:$AA,структура!$W:$W,$I565))+1-SUMIFS(структура!$AA:$AA,структура!$W:$W,$I565))*SUMIFS(структура!$Z:$Z,структура!$W:$W,$I565)*SUMIFS(564:564,$1:$1,AH$1+INT(SUMIFS(структура!$AA:$AA,структура!$W:$W,$I565))))</f>
        <v>0</v>
      </c>
      <c r="AI565" s="225">
        <f>IF(AI$7="",0,IF(AI$1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I$1+INT(SUMIFS(структура!$AA:$AA,структура!$W:$W,$I565))+1)+(INT(SUMIFS(структура!$AA:$AA,структура!$W:$W,$I565))+1-SUMIFS(структура!$AA:$AA,структура!$W:$W,$I565))*SUMIFS(структура!$Z:$Z,структура!$W:$W,$I565)*SUMIFS(564:564,$1:$1,AI$1+INT(SUMIFS(структура!$AA:$AA,структура!$W:$W,$I565))))</f>
        <v>0</v>
      </c>
      <c r="AJ565" s="225">
        <f>IF(AJ$7="",0,IF(AJ$1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J$1+INT(SUMIFS(структура!$AA:$AA,структура!$W:$W,$I565))+1)+(INT(SUMIFS(структура!$AA:$AA,структура!$W:$W,$I565))+1-SUMIFS(структура!$AA:$AA,структура!$W:$W,$I565))*SUMIFS(структура!$Z:$Z,структура!$W:$W,$I565)*SUMIFS(564:564,$1:$1,AJ$1+INT(SUMIFS(структура!$AA:$AA,структура!$W:$W,$I565))))</f>
        <v>0</v>
      </c>
      <c r="AK565" s="225">
        <f>IF(AK$7="",0,IF(AK$1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K$1+INT(SUMIFS(структура!$AA:$AA,структура!$W:$W,$I565))+1)+(INT(SUMIFS(структура!$AA:$AA,структура!$W:$W,$I565))+1-SUMIFS(структура!$AA:$AA,структура!$W:$W,$I565))*SUMIFS(структура!$Z:$Z,структура!$W:$W,$I565)*SUMIFS(564:564,$1:$1,AK$1+INT(SUMIFS(структура!$AA:$AA,структура!$W:$W,$I565))))</f>
        <v>0</v>
      </c>
      <c r="AL565" s="225">
        <f>IF(AL$7="",0,IF(AL$1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L$1+INT(SUMIFS(структура!$AA:$AA,структура!$W:$W,$I565))+1)+(INT(SUMIFS(структура!$AA:$AA,структура!$W:$W,$I565))+1-SUMIFS(структура!$AA:$AA,структура!$W:$W,$I565))*SUMIFS(структура!$Z:$Z,структура!$W:$W,$I565)*SUMIFS(564:564,$1:$1,AL$1+INT(SUMIFS(структура!$AA:$AA,структура!$W:$W,$I565))))</f>
        <v>0</v>
      </c>
      <c r="AM565" s="225">
        <f>IF(AM$7="",0,IF(AM$1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M$1+INT(SUMIFS(структура!$AA:$AA,структура!$W:$W,$I565))+1)+(INT(SUMIFS(структура!$AA:$AA,структура!$W:$W,$I565))+1-SUMIFS(структура!$AA:$AA,структура!$W:$W,$I565))*SUMIFS(структура!$Z:$Z,структура!$W:$W,$I565)*SUMIFS(564:564,$1:$1,AM$1+INT(SUMIFS(структура!$AA:$AA,структура!$W:$W,$I565))))</f>
        <v>0</v>
      </c>
      <c r="AN565" s="225">
        <f>IF(AN$7="",0,IF(AN$1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N$1+INT(SUMIFS(структура!$AA:$AA,структура!$W:$W,$I565))+1)+(INT(SUMIFS(структура!$AA:$AA,структура!$W:$W,$I565))+1-SUMIFS(структура!$AA:$AA,структура!$W:$W,$I565))*SUMIFS(структура!$Z:$Z,структура!$W:$W,$I565)*SUMIFS(564:564,$1:$1,AN$1+INT(SUMIFS(структура!$AA:$AA,структура!$W:$W,$I565))))</f>
        <v>0</v>
      </c>
      <c r="AO565" s="225">
        <f>IF(AO$7="",0,IF(AO$1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O$1+INT(SUMIFS(структура!$AA:$AA,структура!$W:$W,$I565))+1)+(INT(SUMIFS(структура!$AA:$AA,структура!$W:$W,$I565))+1-SUMIFS(структура!$AA:$AA,структура!$W:$W,$I565))*SUMIFS(структура!$Z:$Z,структура!$W:$W,$I565)*SUMIFS(564:564,$1:$1,AO$1+INT(SUMIFS(структура!$AA:$AA,структура!$W:$W,$I565))))</f>
        <v>0</v>
      </c>
      <c r="AP565" s="225">
        <f>IF(AP$7="",0,IF(AP$1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P$1+INT(SUMIFS(структура!$AA:$AA,структура!$W:$W,$I565))+1)+(INT(SUMIFS(структура!$AA:$AA,структура!$W:$W,$I565))+1-SUMIFS(структура!$AA:$AA,структура!$W:$W,$I565))*SUMIFS(структура!$Z:$Z,структура!$W:$W,$I565)*SUMIFS(564:564,$1:$1,AP$1+INT(SUMIFS(структура!$AA:$AA,структура!$W:$W,$I565))))</f>
        <v>0</v>
      </c>
      <c r="AQ565" s="225">
        <f>IF(AQ$7="",0,IF(AQ$1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Q$1+INT(SUMIFS(структура!$AA:$AA,структура!$W:$W,$I565))+1)+(INT(SUMIFS(структура!$AA:$AA,структура!$W:$W,$I565))+1-SUMIFS(структура!$AA:$AA,структура!$W:$W,$I565))*SUMIFS(структура!$Z:$Z,структура!$W:$W,$I565)*SUMIFS(564:564,$1:$1,AQ$1+INT(SUMIFS(структура!$AA:$AA,структура!$W:$W,$I565))))</f>
        <v>0</v>
      </c>
      <c r="AR565" s="225">
        <f>IF(AR$7="",0,IF(AR$1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R$1+INT(SUMIFS(структура!$AA:$AA,структура!$W:$W,$I565))+1)+(INT(SUMIFS(структура!$AA:$AA,структура!$W:$W,$I565))+1-SUMIFS(структура!$AA:$AA,структура!$W:$W,$I565))*SUMIFS(структура!$Z:$Z,структура!$W:$W,$I565)*SUMIFS(564:564,$1:$1,AR$1+INT(SUMIFS(структура!$AA:$AA,структура!$W:$W,$I565))))</f>
        <v>0</v>
      </c>
      <c r="AS565" s="225">
        <f>IF(AS$7="",0,IF(AS$1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S$1+INT(SUMIFS(структура!$AA:$AA,структура!$W:$W,$I565))+1)+(INT(SUMIFS(структура!$AA:$AA,структура!$W:$W,$I565))+1-SUMIFS(структура!$AA:$AA,структура!$W:$W,$I565))*SUMIFS(структура!$Z:$Z,структура!$W:$W,$I565)*SUMIFS(564:564,$1:$1,AS$1+INT(SUMIFS(структура!$AA:$AA,структура!$W:$W,$I565))))</f>
        <v>0</v>
      </c>
      <c r="AT565" s="225">
        <f>IF(AT$7="",0,IF(AT$1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T$1+INT(SUMIFS(структура!$AA:$AA,структура!$W:$W,$I565))+1)+(INT(SUMIFS(структура!$AA:$AA,структура!$W:$W,$I565))+1-SUMIFS(структура!$AA:$AA,структура!$W:$W,$I565))*SUMIFS(структура!$Z:$Z,структура!$W:$W,$I565)*SUMIFS(564:564,$1:$1,AT$1+INT(SUMIFS(структура!$AA:$AA,структура!$W:$W,$I565))))</f>
        <v>0</v>
      </c>
      <c r="AU565" s="225">
        <f>IF(AU$7="",0,IF(AU$1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U$1+INT(SUMIFS(структура!$AA:$AA,структура!$W:$W,$I565))+1)+(INT(SUMIFS(структура!$AA:$AA,структура!$W:$W,$I565))+1-SUMIFS(структура!$AA:$AA,структура!$W:$W,$I565))*SUMIFS(структура!$Z:$Z,структура!$W:$W,$I565)*SUMIFS(564:564,$1:$1,AU$1+INT(SUMIFS(структура!$AA:$AA,структура!$W:$W,$I565))))</f>
        <v>0</v>
      </c>
      <c r="AV565" s="94"/>
      <c r="AW565" s="89"/>
    </row>
    <row r="566" spans="1:49" s="95" customFormat="1" x14ac:dyDescent="0.25">
      <c r="A566" s="89"/>
      <c r="B566" s="89"/>
      <c r="C566" s="89"/>
      <c r="D566" s="89"/>
      <c r="E566" s="194" t="str">
        <f>E529</f>
        <v>Объект-5</v>
      </c>
      <c r="F566" s="89"/>
      <c r="G566" s="195" t="str">
        <f>G529</f>
        <v>Заказчик-5</v>
      </c>
      <c r="H566" s="89"/>
      <c r="I566" s="195" t="str">
        <f>I560</f>
        <v>Поставщик-2</v>
      </c>
      <c r="J566" s="89"/>
      <c r="K566" s="195" t="str">
        <f>K560</f>
        <v>Поставщик-2-Материал-3</v>
      </c>
      <c r="L566" s="89"/>
      <c r="M566" s="185" t="str">
        <f>KPI!$E$48</f>
        <v>отток ДС на расчет с поставщ-ми за материалы</v>
      </c>
      <c r="N566" s="259"/>
      <c r="O566" s="203"/>
      <c r="P566" s="190" t="str">
        <f>IF(M566="","",INDEX(KPI!$H:$H,SUMIFS(KPI!$C:$C,KPI!$E:$E,M566)))</f>
        <v>тыс.руб.</v>
      </c>
      <c r="Q566" s="203"/>
      <c r="R566" s="224">
        <f>SUMIFS($W566:$AV566,$W$2:$AV$2,R$2)</f>
        <v>0</v>
      </c>
      <c r="S566" s="203"/>
      <c r="T566" s="224">
        <f>SUMIFS($W566:$AV566,$W$2:$AV$2,T$2)</f>
        <v>0</v>
      </c>
      <c r="U566" s="203"/>
      <c r="V566" s="203"/>
      <c r="W566" s="116"/>
      <c r="X566" s="226">
        <f>IF(X$7="",0,IF(X$1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X$1+INT(-SUMIFS(структура!$AC:$AC,структура!$W:$W,$I566))+1)+(INT(-SUMIFS(структура!$AC:$AC,структура!$W:$W,$I566))+1+SUMIFS(структура!$AC:$AC,структура!$W:$W,$I566))*SUMIFS(структура!$AB:$AB,структура!$W:$W,$I566)*SUMIFS(564:564,$1:$1,X$1+INT(-SUMIFS(структура!$AC:$AC,структура!$W:$W,$I566))))</f>
        <v>0</v>
      </c>
      <c r="Y566" s="226">
        <f>IF(Y$7="",0,IF(Y$1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Y$1+INT(-SUMIFS(структура!$AC:$AC,структура!$W:$W,$I566))+1)+(INT(-SUMIFS(структура!$AC:$AC,структура!$W:$W,$I566))+1+SUMIFS(структура!$AC:$AC,структура!$W:$W,$I566))*SUMIFS(структура!$AB:$AB,структура!$W:$W,$I566)*SUMIFS(564:564,$1:$1,Y$1+INT(-SUMIFS(структура!$AC:$AC,структура!$W:$W,$I566))))</f>
        <v>0</v>
      </c>
      <c r="Z566" s="226">
        <f>IF(Z$7="",0,IF(Z$1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Z$1+INT(-SUMIFS(структура!$AC:$AC,структура!$W:$W,$I566))+1)+(INT(-SUMIFS(структура!$AC:$AC,структура!$W:$W,$I566))+1+SUMIFS(структура!$AC:$AC,структура!$W:$W,$I566))*SUMIFS(структура!$AB:$AB,структура!$W:$W,$I566)*SUMIFS(564:564,$1:$1,Z$1+INT(-SUMIFS(структура!$AC:$AC,структура!$W:$W,$I566))))</f>
        <v>0</v>
      </c>
      <c r="AA566" s="226">
        <f>IF(AA$7="",0,IF(AA$1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A$1+INT(-SUMIFS(структура!$AC:$AC,структура!$W:$W,$I566))+1)+(INT(-SUMIFS(структура!$AC:$AC,структура!$W:$W,$I566))+1+SUMIFS(структура!$AC:$AC,структура!$W:$W,$I566))*SUMIFS(структура!$AB:$AB,структура!$W:$W,$I566)*SUMIFS(564:564,$1:$1,AA$1+INT(-SUMIFS(структура!$AC:$AC,структура!$W:$W,$I566))))</f>
        <v>0</v>
      </c>
      <c r="AB566" s="226">
        <f>IF(AB$7="",0,IF(AB$1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B$1+INT(-SUMIFS(структура!$AC:$AC,структура!$W:$W,$I566))+1)+(INT(-SUMIFS(структура!$AC:$AC,структура!$W:$W,$I566))+1+SUMIFS(структура!$AC:$AC,структура!$W:$W,$I566))*SUMIFS(структура!$AB:$AB,структура!$W:$W,$I566)*SUMIFS(564:564,$1:$1,AB$1+INT(-SUMIFS(структура!$AC:$AC,структура!$W:$W,$I566))))</f>
        <v>0</v>
      </c>
      <c r="AC566" s="226">
        <f>IF(AC$7="",0,IF(AC$1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C$1+INT(-SUMIFS(структура!$AC:$AC,структура!$W:$W,$I566))+1)+(INT(-SUMIFS(структура!$AC:$AC,структура!$W:$W,$I566))+1+SUMIFS(структура!$AC:$AC,структура!$W:$W,$I566))*SUMIFS(структура!$AB:$AB,структура!$W:$W,$I566)*SUMIFS(564:564,$1:$1,AC$1+INT(-SUMIFS(структура!$AC:$AC,структура!$W:$W,$I566))))</f>
        <v>0</v>
      </c>
      <c r="AD566" s="226">
        <f>IF(AD$7="",0,IF(AD$1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D$1+INT(-SUMIFS(структура!$AC:$AC,структура!$W:$W,$I566))+1)+(INT(-SUMIFS(структура!$AC:$AC,структура!$W:$W,$I566))+1+SUMIFS(структура!$AC:$AC,структура!$W:$W,$I566))*SUMIFS(структура!$AB:$AB,структура!$W:$W,$I566)*SUMIFS(564:564,$1:$1,AD$1+INT(-SUMIFS(структура!$AC:$AC,структура!$W:$W,$I566))))</f>
        <v>0</v>
      </c>
      <c r="AE566" s="226">
        <f>IF(AE$7="",0,IF(AE$1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E$1+INT(-SUMIFS(структура!$AC:$AC,структура!$W:$W,$I566))+1)+(INT(-SUMIFS(структура!$AC:$AC,структура!$W:$W,$I566))+1+SUMIFS(структура!$AC:$AC,структура!$W:$W,$I566))*SUMIFS(структура!$AB:$AB,структура!$W:$W,$I566)*SUMIFS(564:564,$1:$1,AE$1+INT(-SUMIFS(структура!$AC:$AC,структура!$W:$W,$I566))))</f>
        <v>0</v>
      </c>
      <c r="AF566" s="226">
        <f>IF(AF$7="",0,IF(AF$1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F$1+INT(-SUMIFS(структура!$AC:$AC,структура!$W:$W,$I566))+1)+(INT(-SUMIFS(структура!$AC:$AC,структура!$W:$W,$I566))+1+SUMIFS(структура!$AC:$AC,структура!$W:$W,$I566))*SUMIFS(структура!$AB:$AB,структура!$W:$W,$I566)*SUMIFS(564:564,$1:$1,AF$1+INT(-SUMIFS(структура!$AC:$AC,структура!$W:$W,$I566))))</f>
        <v>0</v>
      </c>
      <c r="AG566" s="226">
        <f>IF(AG$7="",0,IF(AG$1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G$1+INT(-SUMIFS(структура!$AC:$AC,структура!$W:$W,$I566))+1)+(INT(-SUMIFS(структура!$AC:$AC,структура!$W:$W,$I566))+1+SUMIFS(структура!$AC:$AC,структура!$W:$W,$I566))*SUMIFS(структура!$AB:$AB,структура!$W:$W,$I566)*SUMIFS(564:564,$1:$1,AG$1+INT(-SUMIFS(структура!$AC:$AC,структура!$W:$W,$I566))))</f>
        <v>0</v>
      </c>
      <c r="AH566" s="226">
        <f>IF(AH$7="",0,IF(AH$1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H$1+INT(-SUMIFS(структура!$AC:$AC,структура!$W:$W,$I566))+1)+(INT(-SUMIFS(структура!$AC:$AC,структура!$W:$W,$I566))+1+SUMIFS(структура!$AC:$AC,структура!$W:$W,$I566))*SUMIFS(структура!$AB:$AB,структура!$W:$W,$I566)*SUMIFS(564:564,$1:$1,AH$1+INT(-SUMIFS(структура!$AC:$AC,структура!$W:$W,$I566))))</f>
        <v>0</v>
      </c>
      <c r="AI566" s="226">
        <f>IF(AI$7="",0,IF(AI$1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I$1+INT(-SUMIFS(структура!$AC:$AC,структура!$W:$W,$I566))+1)+(INT(-SUMIFS(структура!$AC:$AC,структура!$W:$W,$I566))+1+SUMIFS(структура!$AC:$AC,структура!$W:$W,$I566))*SUMIFS(структура!$AB:$AB,структура!$W:$W,$I566)*SUMIFS(564:564,$1:$1,AI$1+INT(-SUMIFS(структура!$AC:$AC,структура!$W:$W,$I566))))</f>
        <v>0</v>
      </c>
      <c r="AJ566" s="226">
        <f>IF(AJ$7="",0,IF(AJ$1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J$1+INT(-SUMIFS(структура!$AC:$AC,структура!$W:$W,$I566))+1)+(INT(-SUMIFS(структура!$AC:$AC,структура!$W:$W,$I566))+1+SUMIFS(структура!$AC:$AC,структура!$W:$W,$I566))*SUMIFS(структура!$AB:$AB,структура!$W:$W,$I566)*SUMIFS(564:564,$1:$1,AJ$1+INT(-SUMIFS(структура!$AC:$AC,структура!$W:$W,$I566))))</f>
        <v>0</v>
      </c>
      <c r="AK566" s="226">
        <f>IF(AK$7="",0,IF(AK$1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K$1+INT(-SUMIFS(структура!$AC:$AC,структура!$W:$W,$I566))+1)+(INT(-SUMIFS(структура!$AC:$AC,структура!$W:$W,$I566))+1+SUMIFS(структура!$AC:$AC,структура!$W:$W,$I566))*SUMIFS(структура!$AB:$AB,структура!$W:$W,$I566)*SUMIFS(564:564,$1:$1,AK$1+INT(-SUMIFS(структура!$AC:$AC,структура!$W:$W,$I566))))</f>
        <v>0</v>
      </c>
      <c r="AL566" s="226">
        <f>IF(AL$7="",0,IF(AL$1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L$1+INT(-SUMIFS(структура!$AC:$AC,структура!$W:$W,$I566))+1)+(INT(-SUMIFS(структура!$AC:$AC,структура!$W:$W,$I566))+1+SUMIFS(структура!$AC:$AC,структура!$W:$W,$I566))*SUMIFS(структура!$AB:$AB,структура!$W:$W,$I566)*SUMIFS(564:564,$1:$1,AL$1+INT(-SUMIFS(структура!$AC:$AC,структура!$W:$W,$I566))))</f>
        <v>0</v>
      </c>
      <c r="AM566" s="226">
        <f>IF(AM$7="",0,IF(AM$1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M$1+INT(-SUMIFS(структура!$AC:$AC,структура!$W:$W,$I566))+1)+(INT(-SUMIFS(структура!$AC:$AC,структура!$W:$W,$I566))+1+SUMIFS(структура!$AC:$AC,структура!$W:$W,$I566))*SUMIFS(структура!$AB:$AB,структура!$W:$W,$I566)*SUMIFS(564:564,$1:$1,AM$1+INT(-SUMIFS(структура!$AC:$AC,структура!$W:$W,$I566))))</f>
        <v>0</v>
      </c>
      <c r="AN566" s="226">
        <f>IF(AN$7="",0,IF(AN$1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N$1+INT(-SUMIFS(структура!$AC:$AC,структура!$W:$W,$I566))+1)+(INT(-SUMIFS(структура!$AC:$AC,структура!$W:$W,$I566))+1+SUMIFS(структура!$AC:$AC,структура!$W:$W,$I566))*SUMIFS(структура!$AB:$AB,структура!$W:$W,$I566)*SUMIFS(564:564,$1:$1,AN$1+INT(-SUMIFS(структура!$AC:$AC,структура!$W:$W,$I566))))</f>
        <v>0</v>
      </c>
      <c r="AO566" s="226">
        <f>IF(AO$7="",0,IF(AO$1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O$1+INT(-SUMIFS(структура!$AC:$AC,структура!$W:$W,$I566))+1)+(INT(-SUMIFS(структура!$AC:$AC,структура!$W:$W,$I566))+1+SUMIFS(структура!$AC:$AC,структура!$W:$W,$I566))*SUMIFS(структура!$AB:$AB,структура!$W:$W,$I566)*SUMIFS(564:564,$1:$1,AO$1+INT(-SUMIFS(структура!$AC:$AC,структура!$W:$W,$I566))))</f>
        <v>0</v>
      </c>
      <c r="AP566" s="226">
        <f>IF(AP$7="",0,IF(AP$1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P$1+INT(-SUMIFS(структура!$AC:$AC,структура!$W:$W,$I566))+1)+(INT(-SUMIFS(структура!$AC:$AC,структура!$W:$W,$I566))+1+SUMIFS(структура!$AC:$AC,структура!$W:$W,$I566))*SUMIFS(структура!$AB:$AB,структура!$W:$W,$I566)*SUMIFS(564:564,$1:$1,AP$1+INT(-SUMIFS(структура!$AC:$AC,структура!$W:$W,$I566))))</f>
        <v>0</v>
      </c>
      <c r="AQ566" s="226">
        <f>IF(AQ$7="",0,IF(AQ$1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Q$1+INT(-SUMIFS(структура!$AC:$AC,структура!$W:$W,$I566))+1)+(INT(-SUMIFS(структура!$AC:$AC,структура!$W:$W,$I566))+1+SUMIFS(структура!$AC:$AC,структура!$W:$W,$I566))*SUMIFS(структура!$AB:$AB,структура!$W:$W,$I566)*SUMIFS(564:564,$1:$1,AQ$1+INT(-SUMIFS(структура!$AC:$AC,структура!$W:$W,$I566))))</f>
        <v>0</v>
      </c>
      <c r="AR566" s="226">
        <f>IF(AR$7="",0,IF(AR$1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R$1+INT(-SUMIFS(структура!$AC:$AC,структура!$W:$W,$I566))+1)+(INT(-SUMIFS(структура!$AC:$AC,структура!$W:$W,$I566))+1+SUMIFS(структура!$AC:$AC,структура!$W:$W,$I566))*SUMIFS(структура!$AB:$AB,структура!$W:$W,$I566)*SUMIFS(564:564,$1:$1,AR$1+INT(-SUMIFS(структура!$AC:$AC,структура!$W:$W,$I566))))</f>
        <v>0</v>
      </c>
      <c r="AS566" s="226">
        <f>IF(AS$7="",0,IF(AS$1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S$1+INT(-SUMIFS(структура!$AC:$AC,структура!$W:$W,$I566))+1)+(INT(-SUMIFS(структура!$AC:$AC,структура!$W:$W,$I566))+1+SUMIFS(структура!$AC:$AC,структура!$W:$W,$I566))*SUMIFS(структура!$AB:$AB,структура!$W:$W,$I566)*SUMIFS(564:564,$1:$1,AS$1+INT(-SUMIFS(структура!$AC:$AC,структура!$W:$W,$I566))))</f>
        <v>0</v>
      </c>
      <c r="AT566" s="226">
        <f>IF(AT$7="",0,IF(AT$1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T$1+INT(-SUMIFS(структура!$AC:$AC,структура!$W:$W,$I566))+1)+(INT(-SUMIFS(структура!$AC:$AC,структура!$W:$W,$I566))+1+SUMIFS(структура!$AC:$AC,структура!$W:$W,$I566))*SUMIFS(структура!$AB:$AB,структура!$W:$W,$I566)*SUMIFS(564:564,$1:$1,AT$1+INT(-SUMIFS(структура!$AC:$AC,структура!$W:$W,$I566))))</f>
        <v>0</v>
      </c>
      <c r="AU566" s="226">
        <f>IF(AU$7="",0,IF(AU$1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U$1+INT(-SUMIFS(структура!$AC:$AC,структура!$W:$W,$I566))+1)+(INT(-SUMIFS(структура!$AC:$AC,структура!$W:$W,$I566))+1+SUMIFS(структура!$AC:$AC,структура!$W:$W,$I566))*SUMIFS(структура!$AB:$AB,структура!$W:$W,$I566)*SUMIFS(564:564,$1:$1,AU$1+INT(-SUMIFS(структура!$AC:$AC,структура!$W:$W,$I566))))</f>
        <v>0</v>
      </c>
      <c r="AV566" s="94"/>
      <c r="AW566" s="89"/>
    </row>
    <row r="567" spans="1:49" ht="3.9" customHeight="1" x14ac:dyDescent="0.25">
      <c r="A567" s="3"/>
      <c r="B567" s="3"/>
      <c r="C567" s="3"/>
      <c r="D567" s="3"/>
      <c r="E567" s="179" t="str">
        <f>E529</f>
        <v>Объект-5</v>
      </c>
      <c r="F567" s="3"/>
      <c r="G567" s="178" t="str">
        <f>G529</f>
        <v>Заказчик-5</v>
      </c>
      <c r="H567" s="3"/>
      <c r="I567" s="169" t="str">
        <f>I560</f>
        <v>Поставщик-2</v>
      </c>
      <c r="J567" s="3"/>
      <c r="K567" s="178" t="str">
        <f>K560</f>
        <v>Поставщик-2-Материал-3</v>
      </c>
      <c r="L567" s="3"/>
      <c r="M567" s="8"/>
      <c r="N567" s="258"/>
      <c r="O567" s="3"/>
      <c r="P567" s="191"/>
      <c r="Q567" s="3"/>
      <c r="R567" s="8"/>
      <c r="S567" s="3"/>
      <c r="T567" s="8"/>
      <c r="U567" s="3"/>
      <c r="V567" s="3"/>
      <c r="W567" s="49"/>
      <c r="X567" s="192"/>
      <c r="Y567" s="192"/>
      <c r="Z567" s="192"/>
      <c r="AA567" s="192"/>
      <c r="AB567" s="192"/>
      <c r="AC567" s="192"/>
      <c r="AD567" s="192"/>
      <c r="AE567" s="192"/>
      <c r="AF567" s="192"/>
      <c r="AG567" s="192"/>
      <c r="AH567" s="192"/>
      <c r="AI567" s="192"/>
      <c r="AJ567" s="192"/>
      <c r="AK567" s="192"/>
      <c r="AL567" s="192"/>
      <c r="AM567" s="192"/>
      <c r="AN567" s="192"/>
      <c r="AO567" s="192"/>
      <c r="AP567" s="192"/>
      <c r="AQ567" s="192"/>
      <c r="AR567" s="192"/>
      <c r="AS567" s="192"/>
      <c r="AT567" s="192"/>
      <c r="AU567" s="192"/>
      <c r="AV567" s="41"/>
      <c r="AW567" s="3"/>
    </row>
    <row r="568" spans="1:49" s="95" customFormat="1" x14ac:dyDescent="0.25">
      <c r="A568" s="89"/>
      <c r="B568" s="89"/>
      <c r="C568" s="89"/>
      <c r="D568" s="89"/>
      <c r="E568" s="179" t="str">
        <f>E529</f>
        <v>Объект-5</v>
      </c>
      <c r="F568" s="89"/>
      <c r="G568" s="178" t="str">
        <f>G529</f>
        <v>Заказчик-5</v>
      </c>
      <c r="H568" s="89"/>
      <c r="I568" s="173" t="s">
        <v>297</v>
      </c>
      <c r="J568" s="20" t="s">
        <v>5</v>
      </c>
      <c r="K568" s="173" t="s">
        <v>420</v>
      </c>
      <c r="L568" s="20" t="s">
        <v>5</v>
      </c>
      <c r="M568" s="183" t="str">
        <f>KPI!$E$200</f>
        <v>количество материала</v>
      </c>
      <c r="N568" s="258"/>
      <c r="O568" s="119" t="s">
        <v>1</v>
      </c>
      <c r="P568" s="182" t="s">
        <v>370</v>
      </c>
      <c r="Q568" s="89"/>
      <c r="R568" s="186">
        <f>SUMIFS($W568:$AV568,$W$2:$AV$2,R$2)</f>
        <v>0</v>
      </c>
      <c r="S568" s="89"/>
      <c r="T568" s="186">
        <f>SUMIFS($W568:$AV568,$W$2:$AV$2,T$2)</f>
        <v>0</v>
      </c>
      <c r="U568" s="89"/>
      <c r="V568" s="89"/>
      <c r="W568" s="119" t="s">
        <v>1</v>
      </c>
      <c r="X568" s="182"/>
      <c r="Y568" s="182"/>
      <c r="Z568" s="182"/>
      <c r="AA568" s="182"/>
      <c r="AB568" s="182"/>
      <c r="AC568" s="182"/>
      <c r="AD568" s="182"/>
      <c r="AE568" s="182"/>
      <c r="AF568" s="182"/>
      <c r="AG568" s="182"/>
      <c r="AH568" s="182"/>
      <c r="AI568" s="182"/>
      <c r="AJ568" s="182"/>
      <c r="AK568" s="182"/>
      <c r="AL568" s="182"/>
      <c r="AM568" s="182"/>
      <c r="AN568" s="182"/>
      <c r="AO568" s="182"/>
      <c r="AP568" s="182"/>
      <c r="AQ568" s="182"/>
      <c r="AR568" s="182"/>
      <c r="AS568" s="182"/>
      <c r="AT568" s="182"/>
      <c r="AU568" s="182"/>
      <c r="AV568" s="94"/>
      <c r="AW568" s="89"/>
    </row>
    <row r="569" spans="1:49" s="95" customFormat="1" x14ac:dyDescent="0.25">
      <c r="A569" s="89"/>
      <c r="B569" s="89"/>
      <c r="C569" s="89"/>
      <c r="D569" s="89"/>
      <c r="E569" s="179" t="str">
        <f>E529</f>
        <v>Объект-5</v>
      </c>
      <c r="F569" s="89"/>
      <c r="G569" s="178" t="str">
        <f>G529</f>
        <v>Заказчик-5</v>
      </c>
      <c r="H569" s="89"/>
      <c r="I569" s="181" t="str">
        <f>I568</f>
        <v>Поставщик-9</v>
      </c>
      <c r="J569" s="4"/>
      <c r="K569" s="181" t="str">
        <f>K568</f>
        <v>Поставщик-9-Материал-4</v>
      </c>
      <c r="L569" s="4"/>
      <c r="M569" s="184" t="str">
        <f>KPI!$E$201</f>
        <v>стоимость материала за единицу измерения</v>
      </c>
      <c r="N569" s="258"/>
      <c r="O569" s="89"/>
      <c r="P569" s="189" t="str">
        <f>IF(M569="","",INDEX(KPI!$H:$H,SUMIFS(KPI!$C:$C,KPI!$E:$E,M569)))</f>
        <v>руб.</v>
      </c>
      <c r="Q569" s="89"/>
      <c r="R569" s="187">
        <f>IF(R568=0,0,R570*1000/R568)</f>
        <v>0</v>
      </c>
      <c r="S569" s="89"/>
      <c r="T569" s="187">
        <f>IF(T568=0,0,T570*1000/T568)</f>
        <v>0</v>
      </c>
      <c r="U569" s="89"/>
      <c r="V569" s="89"/>
      <c r="W569" s="119" t="s">
        <v>1</v>
      </c>
      <c r="X569" s="182"/>
      <c r="Y569" s="182"/>
      <c r="Z569" s="182"/>
      <c r="AA569" s="182"/>
      <c r="AB569" s="182"/>
      <c r="AC569" s="182"/>
      <c r="AD569" s="182"/>
      <c r="AE569" s="182"/>
      <c r="AF569" s="182"/>
      <c r="AG569" s="182"/>
      <c r="AH569" s="182"/>
      <c r="AI569" s="182"/>
      <c r="AJ569" s="182"/>
      <c r="AK569" s="182"/>
      <c r="AL569" s="182"/>
      <c r="AM569" s="182"/>
      <c r="AN569" s="182"/>
      <c r="AO569" s="182"/>
      <c r="AP569" s="182"/>
      <c r="AQ569" s="182"/>
      <c r="AR569" s="182"/>
      <c r="AS569" s="182"/>
      <c r="AT569" s="182"/>
      <c r="AU569" s="182"/>
      <c r="AV569" s="94"/>
      <c r="AW569" s="89"/>
    </row>
    <row r="570" spans="1:49" s="5" customFormat="1" x14ac:dyDescent="0.25">
      <c r="A570" s="4"/>
      <c r="B570" s="4"/>
      <c r="C570" s="4"/>
      <c r="D570" s="4"/>
      <c r="E570" s="197" t="str">
        <f>E529</f>
        <v>Объект-5</v>
      </c>
      <c r="F570" s="4"/>
      <c r="G570" s="198" t="str">
        <f>G529</f>
        <v>Заказчик-5</v>
      </c>
      <c r="H570" s="4"/>
      <c r="I570" s="198" t="str">
        <f>I568</f>
        <v>Поставщик-9</v>
      </c>
      <c r="J570" s="4"/>
      <c r="K570" s="198" t="str">
        <f>K568</f>
        <v>Поставщик-9-Материал-4</v>
      </c>
      <c r="L570" s="4"/>
      <c r="M570" s="205" t="str">
        <f>KPI!$E$149</f>
        <v>материалы</v>
      </c>
      <c r="N570" s="258" t="str">
        <f>структура!$AL$29</f>
        <v>с/с</v>
      </c>
      <c r="O570" s="4"/>
      <c r="P570" s="211" t="str">
        <f>IF(M570="","",INDEX(KPI!$H:$H,SUMIFS(KPI!$C:$C,KPI!$E:$E,M570)))</f>
        <v>тыс.руб.</v>
      </c>
      <c r="Q570" s="4"/>
      <c r="R570" s="188">
        <f>SUMIFS($W570:$AV570,$W$2:$AV$2,R$2)</f>
        <v>0</v>
      </c>
      <c r="S570" s="4"/>
      <c r="T570" s="188">
        <f>SUMIFS($W570:$AV570,$W$2:$AV$2,T$2)</f>
        <v>0</v>
      </c>
      <c r="U570" s="4"/>
      <c r="V570" s="4"/>
      <c r="W570" s="49"/>
      <c r="X570" s="207">
        <f>X568*X569/1000</f>
        <v>0</v>
      </c>
      <c r="Y570" s="207">
        <f>Y568*Y569/1000</f>
        <v>0</v>
      </c>
      <c r="Z570" s="207">
        <f t="shared" ref="Z570:AU570" si="699">Z568*Z569/1000</f>
        <v>0</v>
      </c>
      <c r="AA570" s="207">
        <f t="shared" si="699"/>
        <v>0</v>
      </c>
      <c r="AB570" s="207">
        <f t="shared" si="699"/>
        <v>0</v>
      </c>
      <c r="AC570" s="207">
        <f t="shared" si="699"/>
        <v>0</v>
      </c>
      <c r="AD570" s="207">
        <f t="shared" si="699"/>
        <v>0</v>
      </c>
      <c r="AE570" s="207">
        <f t="shared" si="699"/>
        <v>0</v>
      </c>
      <c r="AF570" s="207">
        <f t="shared" si="699"/>
        <v>0</v>
      </c>
      <c r="AG570" s="207">
        <f t="shared" si="699"/>
        <v>0</v>
      </c>
      <c r="AH570" s="207">
        <f t="shared" si="699"/>
        <v>0</v>
      </c>
      <c r="AI570" s="207">
        <f t="shared" si="699"/>
        <v>0</v>
      </c>
      <c r="AJ570" s="207">
        <f t="shared" si="699"/>
        <v>0</v>
      </c>
      <c r="AK570" s="207">
        <f t="shared" si="699"/>
        <v>0</v>
      </c>
      <c r="AL570" s="207">
        <f t="shared" si="699"/>
        <v>0</v>
      </c>
      <c r="AM570" s="207">
        <f t="shared" si="699"/>
        <v>0</v>
      </c>
      <c r="AN570" s="207">
        <f t="shared" si="699"/>
        <v>0</v>
      </c>
      <c r="AO570" s="207">
        <f t="shared" si="699"/>
        <v>0</v>
      </c>
      <c r="AP570" s="207">
        <f t="shared" si="699"/>
        <v>0</v>
      </c>
      <c r="AQ570" s="207">
        <f t="shared" si="699"/>
        <v>0</v>
      </c>
      <c r="AR570" s="207">
        <f t="shared" si="699"/>
        <v>0</v>
      </c>
      <c r="AS570" s="207">
        <f t="shared" si="699"/>
        <v>0</v>
      </c>
      <c r="AT570" s="207">
        <f t="shared" si="699"/>
        <v>0</v>
      </c>
      <c r="AU570" s="207">
        <f t="shared" si="699"/>
        <v>0</v>
      </c>
      <c r="AV570" s="43"/>
      <c r="AW570" s="4"/>
    </row>
    <row r="571" spans="1:49" s="95" customFormat="1" x14ac:dyDescent="0.25">
      <c r="A571" s="89"/>
      <c r="B571" s="89"/>
      <c r="C571" s="89"/>
      <c r="D571" s="89"/>
      <c r="E571" s="179" t="str">
        <f>E529</f>
        <v>Объект-5</v>
      </c>
      <c r="F571" s="89"/>
      <c r="G571" s="178" t="str">
        <f>G529</f>
        <v>Заказчик-5</v>
      </c>
      <c r="H571" s="89"/>
      <c r="I571" s="181" t="str">
        <f>I568</f>
        <v>Поставщик-9</v>
      </c>
      <c r="J571" s="4"/>
      <c r="K571" s="181" t="str">
        <f>K568</f>
        <v>Поставщик-9-Материал-4</v>
      </c>
      <c r="L571" s="4"/>
      <c r="M571" s="202" t="str">
        <f>KPI!$E$31</f>
        <v>оборачив-ть материалов в себестоимости</v>
      </c>
      <c r="N571" s="259"/>
      <c r="O571" s="22" t="s">
        <v>1</v>
      </c>
      <c r="P571" s="79"/>
      <c r="Q571" s="203"/>
      <c r="R571" s="204" t="str">
        <f>IF(M571="","",INDEX(KPI!$H:$H,SUMIFS(KPI!$C:$C,KPI!$E:$E,M571)))</f>
        <v>мес</v>
      </c>
      <c r="S571" s="203"/>
      <c r="T571" s="204"/>
      <c r="U571" s="203"/>
      <c r="V571" s="203"/>
      <c r="W571" s="116"/>
      <c r="X571" s="201"/>
      <c r="Y571" s="201"/>
      <c r="Z571" s="201"/>
      <c r="AA571" s="201"/>
      <c r="AB571" s="201"/>
      <c r="AC571" s="201"/>
      <c r="AD571" s="201"/>
      <c r="AE571" s="201"/>
      <c r="AF571" s="201"/>
      <c r="AG571" s="201"/>
      <c r="AH571" s="201"/>
      <c r="AI571" s="201"/>
      <c r="AJ571" s="201"/>
      <c r="AK571" s="201"/>
      <c r="AL571" s="201"/>
      <c r="AM571" s="201"/>
      <c r="AN571" s="201"/>
      <c r="AO571" s="201"/>
      <c r="AP571" s="201"/>
      <c r="AQ571" s="201"/>
      <c r="AR571" s="201"/>
      <c r="AS571" s="201"/>
      <c r="AT571" s="201"/>
      <c r="AU571" s="201"/>
      <c r="AV571" s="94"/>
      <c r="AW571" s="89"/>
    </row>
    <row r="572" spans="1:49" s="5" customFormat="1" x14ac:dyDescent="0.25">
      <c r="A572" s="4"/>
      <c r="B572" s="4"/>
      <c r="C572" s="4"/>
      <c r="D572" s="4"/>
      <c r="E572" s="197" t="str">
        <f>E529</f>
        <v>Объект-5</v>
      </c>
      <c r="F572" s="4"/>
      <c r="G572" s="198" t="str">
        <f>G529</f>
        <v>Заказчик-5</v>
      </c>
      <c r="H572" s="4"/>
      <c r="I572" s="198" t="str">
        <f>I568</f>
        <v>Поставщик-9</v>
      </c>
      <c r="J572" s="4"/>
      <c r="K572" s="198" t="str">
        <f>K568</f>
        <v>Поставщик-9-Материал-4</v>
      </c>
      <c r="L572" s="4"/>
      <c r="M572" s="208" t="str">
        <f>KPI!$E$32</f>
        <v>закупка материалов</v>
      </c>
      <c r="N572" s="259" t="str">
        <f>структура!$AL$15</f>
        <v>НДС(-)</v>
      </c>
      <c r="O572" s="209"/>
      <c r="P572" s="210" t="str">
        <f>IF(M572="","",INDEX(KPI!$H:$H,SUMIFS(KPI!$C:$C,KPI!$E:$E,M572)))</f>
        <v>тыс.руб.</v>
      </c>
      <c r="Q572" s="209"/>
      <c r="R572" s="123">
        <f>SUMIFS($W572:$AV572,$W$2:$AV$2,R$2)</f>
        <v>0</v>
      </c>
      <c r="S572" s="209"/>
      <c r="T572" s="123">
        <f>SUMIFS($W572:$AV572,$W$2:$AV$2,T$2)</f>
        <v>0</v>
      </c>
      <c r="U572" s="209"/>
      <c r="V572" s="209"/>
      <c r="W572" s="49"/>
      <c r="X572" s="207">
        <f t="shared" ref="X572:AU572" si="700">IF(X$7="",0,IF(X$1=1,SUMIFS(570:570,$1:$1,"&gt;="&amp;1,$1:$1,"&lt;="&amp;INT($P571))+($P571-INT($P571))*SUMIFS(570:570,$1:$1,INT($P571)+1),0)+($P571-INT($P571))*SUMIFS(570:570,$1:$1,X$1+INT($P571)+1)+(INT($P571)+1-$P571)*SUMIFS(570:570,$1:$1,X$1+INT($P571)))</f>
        <v>0</v>
      </c>
      <c r="Y572" s="207">
        <f t="shared" si="700"/>
        <v>0</v>
      </c>
      <c r="Z572" s="207">
        <f t="shared" si="700"/>
        <v>0</v>
      </c>
      <c r="AA572" s="207">
        <f t="shared" si="700"/>
        <v>0</v>
      </c>
      <c r="AB572" s="207">
        <f t="shared" si="700"/>
        <v>0</v>
      </c>
      <c r="AC572" s="207">
        <f t="shared" si="700"/>
        <v>0</v>
      </c>
      <c r="AD572" s="207">
        <f t="shared" si="700"/>
        <v>0</v>
      </c>
      <c r="AE572" s="207">
        <f t="shared" si="700"/>
        <v>0</v>
      </c>
      <c r="AF572" s="207">
        <f t="shared" si="700"/>
        <v>0</v>
      </c>
      <c r="AG572" s="207">
        <f t="shared" si="700"/>
        <v>0</v>
      </c>
      <c r="AH572" s="207">
        <f t="shared" si="700"/>
        <v>0</v>
      </c>
      <c r="AI572" s="207">
        <f t="shared" si="700"/>
        <v>0</v>
      </c>
      <c r="AJ572" s="207">
        <f t="shared" si="700"/>
        <v>0</v>
      </c>
      <c r="AK572" s="207">
        <f t="shared" si="700"/>
        <v>0</v>
      </c>
      <c r="AL572" s="207">
        <f t="shared" si="700"/>
        <v>0</v>
      </c>
      <c r="AM572" s="207">
        <f t="shared" si="700"/>
        <v>0</v>
      </c>
      <c r="AN572" s="207">
        <f t="shared" si="700"/>
        <v>0</v>
      </c>
      <c r="AO572" s="207">
        <f t="shared" si="700"/>
        <v>0</v>
      </c>
      <c r="AP572" s="207">
        <f t="shared" si="700"/>
        <v>0</v>
      </c>
      <c r="AQ572" s="207">
        <f t="shared" si="700"/>
        <v>0</v>
      </c>
      <c r="AR572" s="207">
        <f t="shared" si="700"/>
        <v>0</v>
      </c>
      <c r="AS572" s="207">
        <f t="shared" si="700"/>
        <v>0</v>
      </c>
      <c r="AT572" s="207">
        <f t="shared" si="700"/>
        <v>0</v>
      </c>
      <c r="AU572" s="207">
        <f t="shared" si="700"/>
        <v>0</v>
      </c>
      <c r="AV572" s="43"/>
      <c r="AW572" s="4"/>
    </row>
    <row r="573" spans="1:49" s="95" customFormat="1" x14ac:dyDescent="0.25">
      <c r="A573" s="89"/>
      <c r="B573" s="89"/>
      <c r="C573" s="89"/>
      <c r="D573" s="89"/>
      <c r="E573" s="194" t="str">
        <f>E529</f>
        <v>Объект-5</v>
      </c>
      <c r="F573" s="89"/>
      <c r="G573" s="195" t="str">
        <f>G529</f>
        <v>Заказчик-5</v>
      </c>
      <c r="H573" s="89"/>
      <c r="I573" s="195" t="str">
        <f>I568</f>
        <v>Поставщик-9</v>
      </c>
      <c r="J573" s="89"/>
      <c r="K573" s="195" t="str">
        <f>K568</f>
        <v>Поставщик-9-Материал-4</v>
      </c>
      <c r="L573" s="89"/>
      <c r="M573" s="221" t="str">
        <f>KPI!$E$44</f>
        <v>отток ДС на авансы поставщикам за материалы</v>
      </c>
      <c r="N573" s="259"/>
      <c r="O573" s="203"/>
      <c r="P573" s="222" t="str">
        <f>IF(M573="","",INDEX(KPI!$H:$H,SUMIFS(KPI!$C:$C,KPI!$E:$E,M573)))</f>
        <v>тыс.руб.</v>
      </c>
      <c r="Q573" s="203"/>
      <c r="R573" s="223">
        <f>SUMIFS($W573:$AV573,$W$2:$AV$2,R$2)</f>
        <v>0</v>
      </c>
      <c r="S573" s="203"/>
      <c r="T573" s="223">
        <f>SUMIFS($W573:$AV573,$W$2:$AV$2,T$2)</f>
        <v>0</v>
      </c>
      <c r="U573" s="203"/>
      <c r="V573" s="203"/>
      <c r="W573" s="116"/>
      <c r="X573" s="225">
        <f>IF(X$7="",0,IF(X$1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X$1+INT(SUMIFS(структура!$AA:$AA,структура!$W:$W,$I573))+1)+(INT(SUMIFS(структура!$AA:$AA,структура!$W:$W,$I573))+1-SUMIFS(структура!$AA:$AA,структура!$W:$W,$I573))*SUMIFS(структура!$Z:$Z,структура!$W:$W,$I573)*SUMIFS(572:572,$1:$1,X$1+INT(SUMIFS(структура!$AA:$AA,структура!$W:$W,$I573))))</f>
        <v>0</v>
      </c>
      <c r="Y573" s="225">
        <f>IF(Y$7="",0,IF(Y$1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Y$1+INT(SUMIFS(структура!$AA:$AA,структура!$W:$W,$I573))+1)+(INT(SUMIFS(структура!$AA:$AA,структура!$W:$W,$I573))+1-SUMIFS(структура!$AA:$AA,структура!$W:$W,$I573))*SUMIFS(структура!$Z:$Z,структура!$W:$W,$I573)*SUMIFS(572:572,$1:$1,Y$1+INT(SUMIFS(структура!$AA:$AA,структура!$W:$W,$I573))))</f>
        <v>0</v>
      </c>
      <c r="Z573" s="225">
        <f>IF(Z$7="",0,IF(Z$1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Z$1+INT(SUMIFS(структура!$AA:$AA,структура!$W:$W,$I573))+1)+(INT(SUMIFS(структура!$AA:$AA,структура!$W:$W,$I573))+1-SUMIFS(структура!$AA:$AA,структура!$W:$W,$I573))*SUMIFS(структура!$Z:$Z,структура!$W:$W,$I573)*SUMIFS(572:572,$1:$1,Z$1+INT(SUMIFS(структура!$AA:$AA,структура!$W:$W,$I573))))</f>
        <v>0</v>
      </c>
      <c r="AA573" s="225">
        <f>IF(AA$7="",0,IF(AA$1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A$1+INT(SUMIFS(структура!$AA:$AA,структура!$W:$W,$I573))+1)+(INT(SUMIFS(структура!$AA:$AA,структура!$W:$W,$I573))+1-SUMIFS(структура!$AA:$AA,структура!$W:$W,$I573))*SUMIFS(структура!$Z:$Z,структура!$W:$W,$I573)*SUMIFS(572:572,$1:$1,AA$1+INT(SUMIFS(структура!$AA:$AA,структура!$W:$W,$I573))))</f>
        <v>0</v>
      </c>
      <c r="AB573" s="225">
        <f>IF(AB$7="",0,IF(AB$1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B$1+INT(SUMIFS(структура!$AA:$AA,структура!$W:$W,$I573))+1)+(INT(SUMIFS(структура!$AA:$AA,структура!$W:$W,$I573))+1-SUMIFS(структура!$AA:$AA,структура!$W:$W,$I573))*SUMIFS(структура!$Z:$Z,структура!$W:$W,$I573)*SUMIFS(572:572,$1:$1,AB$1+INT(SUMIFS(структура!$AA:$AA,структура!$W:$W,$I573))))</f>
        <v>0</v>
      </c>
      <c r="AC573" s="225">
        <f>IF(AC$7="",0,IF(AC$1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C$1+INT(SUMIFS(структура!$AA:$AA,структура!$W:$W,$I573))+1)+(INT(SUMIFS(структура!$AA:$AA,структура!$W:$W,$I573))+1-SUMIFS(структура!$AA:$AA,структура!$W:$W,$I573))*SUMIFS(структура!$Z:$Z,структура!$W:$W,$I573)*SUMIFS(572:572,$1:$1,AC$1+INT(SUMIFS(структура!$AA:$AA,структура!$W:$W,$I573))))</f>
        <v>0</v>
      </c>
      <c r="AD573" s="225">
        <f>IF(AD$7="",0,IF(AD$1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D$1+INT(SUMIFS(структура!$AA:$AA,структура!$W:$W,$I573))+1)+(INT(SUMIFS(структура!$AA:$AA,структура!$W:$W,$I573))+1-SUMIFS(структура!$AA:$AA,структура!$W:$W,$I573))*SUMIFS(структура!$Z:$Z,структура!$W:$W,$I573)*SUMIFS(572:572,$1:$1,AD$1+INT(SUMIFS(структура!$AA:$AA,структура!$W:$W,$I573))))</f>
        <v>0</v>
      </c>
      <c r="AE573" s="225">
        <f>IF(AE$7="",0,IF(AE$1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E$1+INT(SUMIFS(структура!$AA:$AA,структура!$W:$W,$I573))+1)+(INT(SUMIFS(структура!$AA:$AA,структура!$W:$W,$I573))+1-SUMIFS(структура!$AA:$AA,структура!$W:$W,$I573))*SUMIFS(структура!$Z:$Z,структура!$W:$W,$I573)*SUMIFS(572:572,$1:$1,AE$1+INT(SUMIFS(структура!$AA:$AA,структура!$W:$W,$I573))))</f>
        <v>0</v>
      </c>
      <c r="AF573" s="225">
        <f>IF(AF$7="",0,IF(AF$1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F$1+INT(SUMIFS(структура!$AA:$AA,структура!$W:$W,$I573))+1)+(INT(SUMIFS(структура!$AA:$AA,структура!$W:$W,$I573))+1-SUMIFS(структура!$AA:$AA,структура!$W:$W,$I573))*SUMIFS(структура!$Z:$Z,структура!$W:$W,$I573)*SUMIFS(572:572,$1:$1,AF$1+INT(SUMIFS(структура!$AA:$AA,структура!$W:$W,$I573))))</f>
        <v>0</v>
      </c>
      <c r="AG573" s="225">
        <f>IF(AG$7="",0,IF(AG$1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G$1+INT(SUMIFS(структура!$AA:$AA,структура!$W:$W,$I573))+1)+(INT(SUMIFS(структура!$AA:$AA,структура!$W:$W,$I573))+1-SUMIFS(структура!$AA:$AA,структура!$W:$W,$I573))*SUMIFS(структура!$Z:$Z,структура!$W:$W,$I573)*SUMIFS(572:572,$1:$1,AG$1+INT(SUMIFS(структура!$AA:$AA,структура!$W:$W,$I573))))</f>
        <v>0</v>
      </c>
      <c r="AH573" s="225">
        <f>IF(AH$7="",0,IF(AH$1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H$1+INT(SUMIFS(структура!$AA:$AA,структура!$W:$W,$I573))+1)+(INT(SUMIFS(структура!$AA:$AA,структура!$W:$W,$I573))+1-SUMIFS(структура!$AA:$AA,структура!$W:$W,$I573))*SUMIFS(структура!$Z:$Z,структура!$W:$W,$I573)*SUMIFS(572:572,$1:$1,AH$1+INT(SUMIFS(структура!$AA:$AA,структура!$W:$W,$I573))))</f>
        <v>0</v>
      </c>
      <c r="AI573" s="225">
        <f>IF(AI$7="",0,IF(AI$1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I$1+INT(SUMIFS(структура!$AA:$AA,структура!$W:$W,$I573))+1)+(INT(SUMIFS(структура!$AA:$AA,структура!$W:$W,$I573))+1-SUMIFS(структура!$AA:$AA,структура!$W:$W,$I573))*SUMIFS(структура!$Z:$Z,структура!$W:$W,$I573)*SUMIFS(572:572,$1:$1,AI$1+INT(SUMIFS(структура!$AA:$AA,структура!$W:$W,$I573))))</f>
        <v>0</v>
      </c>
      <c r="AJ573" s="225">
        <f>IF(AJ$7="",0,IF(AJ$1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J$1+INT(SUMIFS(структура!$AA:$AA,структура!$W:$W,$I573))+1)+(INT(SUMIFS(структура!$AA:$AA,структура!$W:$W,$I573))+1-SUMIFS(структура!$AA:$AA,структура!$W:$W,$I573))*SUMIFS(структура!$Z:$Z,структура!$W:$W,$I573)*SUMIFS(572:572,$1:$1,AJ$1+INT(SUMIFS(структура!$AA:$AA,структура!$W:$W,$I573))))</f>
        <v>0</v>
      </c>
      <c r="AK573" s="225">
        <f>IF(AK$7="",0,IF(AK$1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K$1+INT(SUMIFS(структура!$AA:$AA,структура!$W:$W,$I573))+1)+(INT(SUMIFS(структура!$AA:$AA,структура!$W:$W,$I573))+1-SUMIFS(структура!$AA:$AA,структура!$W:$W,$I573))*SUMIFS(структура!$Z:$Z,структура!$W:$W,$I573)*SUMIFS(572:572,$1:$1,AK$1+INT(SUMIFS(структура!$AA:$AA,структура!$W:$W,$I573))))</f>
        <v>0</v>
      </c>
      <c r="AL573" s="225">
        <f>IF(AL$7="",0,IF(AL$1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L$1+INT(SUMIFS(структура!$AA:$AA,структура!$W:$W,$I573))+1)+(INT(SUMIFS(структура!$AA:$AA,структура!$W:$W,$I573))+1-SUMIFS(структура!$AA:$AA,структура!$W:$W,$I573))*SUMIFS(структура!$Z:$Z,структура!$W:$W,$I573)*SUMIFS(572:572,$1:$1,AL$1+INT(SUMIFS(структура!$AA:$AA,структура!$W:$W,$I573))))</f>
        <v>0</v>
      </c>
      <c r="AM573" s="225">
        <f>IF(AM$7="",0,IF(AM$1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M$1+INT(SUMIFS(структура!$AA:$AA,структура!$W:$W,$I573))+1)+(INT(SUMIFS(структура!$AA:$AA,структура!$W:$W,$I573))+1-SUMIFS(структура!$AA:$AA,структура!$W:$W,$I573))*SUMIFS(структура!$Z:$Z,структура!$W:$W,$I573)*SUMIFS(572:572,$1:$1,AM$1+INT(SUMIFS(структура!$AA:$AA,структура!$W:$W,$I573))))</f>
        <v>0</v>
      </c>
      <c r="AN573" s="225">
        <f>IF(AN$7="",0,IF(AN$1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N$1+INT(SUMIFS(структура!$AA:$AA,структура!$W:$W,$I573))+1)+(INT(SUMIFS(структура!$AA:$AA,структура!$W:$W,$I573))+1-SUMIFS(структура!$AA:$AA,структура!$W:$W,$I573))*SUMIFS(структура!$Z:$Z,структура!$W:$W,$I573)*SUMIFS(572:572,$1:$1,AN$1+INT(SUMIFS(структура!$AA:$AA,структура!$W:$W,$I573))))</f>
        <v>0</v>
      </c>
      <c r="AO573" s="225">
        <f>IF(AO$7="",0,IF(AO$1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O$1+INT(SUMIFS(структура!$AA:$AA,структура!$W:$W,$I573))+1)+(INT(SUMIFS(структура!$AA:$AA,структура!$W:$W,$I573))+1-SUMIFS(структура!$AA:$AA,структура!$W:$W,$I573))*SUMIFS(структура!$Z:$Z,структура!$W:$W,$I573)*SUMIFS(572:572,$1:$1,AO$1+INT(SUMIFS(структура!$AA:$AA,структура!$W:$W,$I573))))</f>
        <v>0</v>
      </c>
      <c r="AP573" s="225">
        <f>IF(AP$7="",0,IF(AP$1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P$1+INT(SUMIFS(структура!$AA:$AA,структура!$W:$W,$I573))+1)+(INT(SUMIFS(структура!$AA:$AA,структура!$W:$W,$I573))+1-SUMIFS(структура!$AA:$AA,структура!$W:$W,$I573))*SUMIFS(структура!$Z:$Z,структура!$W:$W,$I573)*SUMIFS(572:572,$1:$1,AP$1+INT(SUMIFS(структура!$AA:$AA,структура!$W:$W,$I573))))</f>
        <v>0</v>
      </c>
      <c r="AQ573" s="225">
        <f>IF(AQ$7="",0,IF(AQ$1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Q$1+INT(SUMIFS(структура!$AA:$AA,структура!$W:$W,$I573))+1)+(INT(SUMIFS(структура!$AA:$AA,структура!$W:$W,$I573))+1-SUMIFS(структура!$AA:$AA,структура!$W:$W,$I573))*SUMIFS(структура!$Z:$Z,структура!$W:$W,$I573)*SUMIFS(572:572,$1:$1,AQ$1+INT(SUMIFS(структура!$AA:$AA,структура!$W:$W,$I573))))</f>
        <v>0</v>
      </c>
      <c r="AR573" s="225">
        <f>IF(AR$7="",0,IF(AR$1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R$1+INT(SUMIFS(структура!$AA:$AA,структура!$W:$W,$I573))+1)+(INT(SUMIFS(структура!$AA:$AA,структура!$W:$W,$I573))+1-SUMIFS(структура!$AA:$AA,структура!$W:$W,$I573))*SUMIFS(структура!$Z:$Z,структура!$W:$W,$I573)*SUMIFS(572:572,$1:$1,AR$1+INT(SUMIFS(структура!$AA:$AA,структура!$W:$W,$I573))))</f>
        <v>0</v>
      </c>
      <c r="AS573" s="225">
        <f>IF(AS$7="",0,IF(AS$1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S$1+INT(SUMIFS(структура!$AA:$AA,структура!$W:$W,$I573))+1)+(INT(SUMIFS(структура!$AA:$AA,структура!$W:$W,$I573))+1-SUMIFS(структура!$AA:$AA,структура!$W:$W,$I573))*SUMIFS(структура!$Z:$Z,структура!$W:$W,$I573)*SUMIFS(572:572,$1:$1,AS$1+INT(SUMIFS(структура!$AA:$AA,структура!$W:$W,$I573))))</f>
        <v>0</v>
      </c>
      <c r="AT573" s="225">
        <f>IF(AT$7="",0,IF(AT$1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T$1+INT(SUMIFS(структура!$AA:$AA,структура!$W:$W,$I573))+1)+(INT(SUMIFS(структура!$AA:$AA,структура!$W:$W,$I573))+1-SUMIFS(структура!$AA:$AA,структура!$W:$W,$I573))*SUMIFS(структура!$Z:$Z,структура!$W:$W,$I573)*SUMIFS(572:572,$1:$1,AT$1+INT(SUMIFS(структура!$AA:$AA,структура!$W:$W,$I573))))</f>
        <v>0</v>
      </c>
      <c r="AU573" s="225">
        <f>IF(AU$7="",0,IF(AU$1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U$1+INT(SUMIFS(структура!$AA:$AA,структура!$W:$W,$I573))+1)+(INT(SUMIFS(структура!$AA:$AA,структура!$W:$W,$I573))+1-SUMIFS(структура!$AA:$AA,структура!$W:$W,$I573))*SUMIFS(структура!$Z:$Z,структура!$W:$W,$I573)*SUMIFS(572:572,$1:$1,AU$1+INT(SUMIFS(структура!$AA:$AA,структура!$W:$W,$I573))))</f>
        <v>0</v>
      </c>
      <c r="AV573" s="94"/>
      <c r="AW573" s="89"/>
    </row>
    <row r="574" spans="1:49" s="95" customFormat="1" x14ac:dyDescent="0.25">
      <c r="A574" s="89"/>
      <c r="B574" s="89"/>
      <c r="C574" s="89"/>
      <c r="D574" s="89"/>
      <c r="E574" s="194" t="str">
        <f>E529</f>
        <v>Объект-5</v>
      </c>
      <c r="F574" s="89"/>
      <c r="G574" s="195" t="str">
        <f>G529</f>
        <v>Заказчик-5</v>
      </c>
      <c r="H574" s="89"/>
      <c r="I574" s="195" t="str">
        <f>I568</f>
        <v>Поставщик-9</v>
      </c>
      <c r="J574" s="89"/>
      <c r="K574" s="195" t="str">
        <f>K568</f>
        <v>Поставщик-9-Материал-4</v>
      </c>
      <c r="L574" s="89"/>
      <c r="M574" s="185" t="str">
        <f>KPI!$E$48</f>
        <v>отток ДС на расчет с поставщ-ми за материалы</v>
      </c>
      <c r="N574" s="259"/>
      <c r="O574" s="203"/>
      <c r="P574" s="190" t="str">
        <f>IF(M574="","",INDEX(KPI!$H:$H,SUMIFS(KPI!$C:$C,KPI!$E:$E,M574)))</f>
        <v>тыс.руб.</v>
      </c>
      <c r="Q574" s="203"/>
      <c r="R574" s="224">
        <f>SUMIFS($W574:$AV574,$W$2:$AV$2,R$2)</f>
        <v>0</v>
      </c>
      <c r="S574" s="203"/>
      <c r="T574" s="224">
        <f>SUMIFS($W574:$AV574,$W$2:$AV$2,T$2)</f>
        <v>0</v>
      </c>
      <c r="U574" s="203"/>
      <c r="V574" s="203"/>
      <c r="W574" s="116"/>
      <c r="X574" s="226">
        <f>IF(X$7="",0,IF(X$1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X$1+INT(-SUMIFS(структура!$AC:$AC,структура!$W:$W,$I574))+1)+(INT(-SUMIFS(структура!$AC:$AC,структура!$W:$W,$I574))+1+SUMIFS(структура!$AC:$AC,структура!$W:$W,$I574))*SUMIFS(структура!$AB:$AB,структура!$W:$W,$I574)*SUMIFS(572:572,$1:$1,X$1+INT(-SUMIFS(структура!$AC:$AC,структура!$W:$W,$I574))))</f>
        <v>0</v>
      </c>
      <c r="Y574" s="226">
        <f>IF(Y$7="",0,IF(Y$1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Y$1+INT(-SUMIFS(структура!$AC:$AC,структура!$W:$W,$I574))+1)+(INT(-SUMIFS(структура!$AC:$AC,структура!$W:$W,$I574))+1+SUMIFS(структура!$AC:$AC,структура!$W:$W,$I574))*SUMIFS(структура!$AB:$AB,структура!$W:$W,$I574)*SUMIFS(572:572,$1:$1,Y$1+INT(-SUMIFS(структура!$AC:$AC,структура!$W:$W,$I574))))</f>
        <v>0</v>
      </c>
      <c r="Z574" s="226">
        <f>IF(Z$7="",0,IF(Z$1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Z$1+INT(-SUMIFS(структура!$AC:$AC,структура!$W:$W,$I574))+1)+(INT(-SUMIFS(структура!$AC:$AC,структура!$W:$W,$I574))+1+SUMIFS(структура!$AC:$AC,структура!$W:$W,$I574))*SUMIFS(структура!$AB:$AB,структура!$W:$W,$I574)*SUMIFS(572:572,$1:$1,Z$1+INT(-SUMIFS(структура!$AC:$AC,структура!$W:$W,$I574))))</f>
        <v>0</v>
      </c>
      <c r="AA574" s="226">
        <f>IF(AA$7="",0,IF(AA$1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A$1+INT(-SUMIFS(структура!$AC:$AC,структура!$W:$W,$I574))+1)+(INT(-SUMIFS(структура!$AC:$AC,структура!$W:$W,$I574))+1+SUMIFS(структура!$AC:$AC,структура!$W:$W,$I574))*SUMIFS(структура!$AB:$AB,структура!$W:$W,$I574)*SUMIFS(572:572,$1:$1,AA$1+INT(-SUMIFS(структура!$AC:$AC,структура!$W:$W,$I574))))</f>
        <v>0</v>
      </c>
      <c r="AB574" s="226">
        <f>IF(AB$7="",0,IF(AB$1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B$1+INT(-SUMIFS(структура!$AC:$AC,структура!$W:$W,$I574))+1)+(INT(-SUMIFS(структура!$AC:$AC,структура!$W:$W,$I574))+1+SUMIFS(структура!$AC:$AC,структура!$W:$W,$I574))*SUMIFS(структура!$AB:$AB,структура!$W:$W,$I574)*SUMIFS(572:572,$1:$1,AB$1+INT(-SUMIFS(структура!$AC:$AC,структура!$W:$W,$I574))))</f>
        <v>0</v>
      </c>
      <c r="AC574" s="226">
        <f>IF(AC$7="",0,IF(AC$1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C$1+INT(-SUMIFS(структура!$AC:$AC,структура!$W:$W,$I574))+1)+(INT(-SUMIFS(структура!$AC:$AC,структура!$W:$W,$I574))+1+SUMIFS(структура!$AC:$AC,структура!$W:$W,$I574))*SUMIFS(структура!$AB:$AB,структура!$W:$W,$I574)*SUMIFS(572:572,$1:$1,AC$1+INT(-SUMIFS(структура!$AC:$AC,структура!$W:$W,$I574))))</f>
        <v>0</v>
      </c>
      <c r="AD574" s="226">
        <f>IF(AD$7="",0,IF(AD$1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D$1+INT(-SUMIFS(структура!$AC:$AC,структура!$W:$W,$I574))+1)+(INT(-SUMIFS(структура!$AC:$AC,структура!$W:$W,$I574))+1+SUMIFS(структура!$AC:$AC,структура!$W:$W,$I574))*SUMIFS(структура!$AB:$AB,структура!$W:$W,$I574)*SUMIFS(572:572,$1:$1,AD$1+INT(-SUMIFS(структура!$AC:$AC,структура!$W:$W,$I574))))</f>
        <v>0</v>
      </c>
      <c r="AE574" s="226">
        <f>IF(AE$7="",0,IF(AE$1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E$1+INT(-SUMIFS(структура!$AC:$AC,структура!$W:$W,$I574))+1)+(INT(-SUMIFS(структура!$AC:$AC,структура!$W:$W,$I574))+1+SUMIFS(структура!$AC:$AC,структура!$W:$W,$I574))*SUMIFS(структура!$AB:$AB,структура!$W:$W,$I574)*SUMIFS(572:572,$1:$1,AE$1+INT(-SUMIFS(структура!$AC:$AC,структура!$W:$W,$I574))))</f>
        <v>0</v>
      </c>
      <c r="AF574" s="226">
        <f>IF(AF$7="",0,IF(AF$1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F$1+INT(-SUMIFS(структура!$AC:$AC,структура!$W:$W,$I574))+1)+(INT(-SUMIFS(структура!$AC:$AC,структура!$W:$W,$I574))+1+SUMIFS(структура!$AC:$AC,структура!$W:$W,$I574))*SUMIFS(структура!$AB:$AB,структура!$W:$W,$I574)*SUMIFS(572:572,$1:$1,AF$1+INT(-SUMIFS(структура!$AC:$AC,структура!$W:$W,$I574))))</f>
        <v>0</v>
      </c>
      <c r="AG574" s="226">
        <f>IF(AG$7="",0,IF(AG$1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G$1+INT(-SUMIFS(структура!$AC:$AC,структура!$W:$W,$I574))+1)+(INT(-SUMIFS(структура!$AC:$AC,структура!$W:$W,$I574))+1+SUMIFS(структура!$AC:$AC,структура!$W:$W,$I574))*SUMIFS(структура!$AB:$AB,структура!$W:$W,$I574)*SUMIFS(572:572,$1:$1,AG$1+INT(-SUMIFS(структура!$AC:$AC,структура!$W:$W,$I574))))</f>
        <v>0</v>
      </c>
      <c r="AH574" s="226">
        <f>IF(AH$7="",0,IF(AH$1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H$1+INT(-SUMIFS(структура!$AC:$AC,структура!$W:$W,$I574))+1)+(INT(-SUMIFS(структура!$AC:$AC,структура!$W:$W,$I574))+1+SUMIFS(структура!$AC:$AC,структура!$W:$W,$I574))*SUMIFS(структура!$AB:$AB,структура!$W:$W,$I574)*SUMIFS(572:572,$1:$1,AH$1+INT(-SUMIFS(структура!$AC:$AC,структура!$W:$W,$I574))))</f>
        <v>0</v>
      </c>
      <c r="AI574" s="226">
        <f>IF(AI$7="",0,IF(AI$1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I$1+INT(-SUMIFS(структура!$AC:$AC,структура!$W:$W,$I574))+1)+(INT(-SUMIFS(структура!$AC:$AC,структура!$W:$W,$I574))+1+SUMIFS(структура!$AC:$AC,структура!$W:$W,$I574))*SUMIFS(структура!$AB:$AB,структура!$W:$W,$I574)*SUMIFS(572:572,$1:$1,AI$1+INT(-SUMIFS(структура!$AC:$AC,структура!$W:$W,$I574))))</f>
        <v>0</v>
      </c>
      <c r="AJ574" s="226">
        <f>IF(AJ$7="",0,IF(AJ$1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J$1+INT(-SUMIFS(структура!$AC:$AC,структура!$W:$W,$I574))+1)+(INT(-SUMIFS(структура!$AC:$AC,структура!$W:$W,$I574))+1+SUMIFS(структура!$AC:$AC,структура!$W:$W,$I574))*SUMIFS(структура!$AB:$AB,структура!$W:$W,$I574)*SUMIFS(572:572,$1:$1,AJ$1+INT(-SUMIFS(структура!$AC:$AC,структура!$W:$W,$I574))))</f>
        <v>0</v>
      </c>
      <c r="AK574" s="226">
        <f>IF(AK$7="",0,IF(AK$1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K$1+INT(-SUMIFS(структура!$AC:$AC,структура!$W:$W,$I574))+1)+(INT(-SUMIFS(структура!$AC:$AC,структура!$W:$W,$I574))+1+SUMIFS(структура!$AC:$AC,структура!$W:$W,$I574))*SUMIFS(структура!$AB:$AB,структура!$W:$W,$I574)*SUMIFS(572:572,$1:$1,AK$1+INT(-SUMIFS(структура!$AC:$AC,структура!$W:$W,$I574))))</f>
        <v>0</v>
      </c>
      <c r="AL574" s="226">
        <f>IF(AL$7="",0,IF(AL$1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L$1+INT(-SUMIFS(структура!$AC:$AC,структура!$W:$W,$I574))+1)+(INT(-SUMIFS(структура!$AC:$AC,структура!$W:$W,$I574))+1+SUMIFS(структура!$AC:$AC,структура!$W:$W,$I574))*SUMIFS(структура!$AB:$AB,структура!$W:$W,$I574)*SUMIFS(572:572,$1:$1,AL$1+INT(-SUMIFS(структура!$AC:$AC,структура!$W:$W,$I574))))</f>
        <v>0</v>
      </c>
      <c r="AM574" s="226">
        <f>IF(AM$7="",0,IF(AM$1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M$1+INT(-SUMIFS(структура!$AC:$AC,структура!$W:$W,$I574))+1)+(INT(-SUMIFS(структура!$AC:$AC,структура!$W:$W,$I574))+1+SUMIFS(структура!$AC:$AC,структура!$W:$W,$I574))*SUMIFS(структура!$AB:$AB,структура!$W:$W,$I574)*SUMIFS(572:572,$1:$1,AM$1+INT(-SUMIFS(структура!$AC:$AC,структура!$W:$W,$I574))))</f>
        <v>0</v>
      </c>
      <c r="AN574" s="226">
        <f>IF(AN$7="",0,IF(AN$1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N$1+INT(-SUMIFS(структура!$AC:$AC,структура!$W:$W,$I574))+1)+(INT(-SUMIFS(структура!$AC:$AC,структура!$W:$W,$I574))+1+SUMIFS(структура!$AC:$AC,структура!$W:$W,$I574))*SUMIFS(структура!$AB:$AB,структура!$W:$W,$I574)*SUMIFS(572:572,$1:$1,AN$1+INT(-SUMIFS(структура!$AC:$AC,структура!$W:$W,$I574))))</f>
        <v>0</v>
      </c>
      <c r="AO574" s="226">
        <f>IF(AO$7="",0,IF(AO$1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O$1+INT(-SUMIFS(структура!$AC:$AC,структура!$W:$W,$I574))+1)+(INT(-SUMIFS(структура!$AC:$AC,структура!$W:$W,$I574))+1+SUMIFS(структура!$AC:$AC,структура!$W:$W,$I574))*SUMIFS(структура!$AB:$AB,структура!$W:$W,$I574)*SUMIFS(572:572,$1:$1,AO$1+INT(-SUMIFS(структура!$AC:$AC,структура!$W:$W,$I574))))</f>
        <v>0</v>
      </c>
      <c r="AP574" s="226">
        <f>IF(AP$7="",0,IF(AP$1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P$1+INT(-SUMIFS(структура!$AC:$AC,структура!$W:$W,$I574))+1)+(INT(-SUMIFS(структура!$AC:$AC,структура!$W:$W,$I574))+1+SUMIFS(структура!$AC:$AC,структура!$W:$W,$I574))*SUMIFS(структура!$AB:$AB,структура!$W:$W,$I574)*SUMIFS(572:572,$1:$1,AP$1+INT(-SUMIFS(структура!$AC:$AC,структура!$W:$W,$I574))))</f>
        <v>0</v>
      </c>
      <c r="AQ574" s="226">
        <f>IF(AQ$7="",0,IF(AQ$1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Q$1+INT(-SUMIFS(структура!$AC:$AC,структура!$W:$W,$I574))+1)+(INT(-SUMIFS(структура!$AC:$AC,структура!$W:$W,$I574))+1+SUMIFS(структура!$AC:$AC,структура!$W:$W,$I574))*SUMIFS(структура!$AB:$AB,структура!$W:$W,$I574)*SUMIFS(572:572,$1:$1,AQ$1+INT(-SUMIFS(структура!$AC:$AC,структура!$W:$W,$I574))))</f>
        <v>0</v>
      </c>
      <c r="AR574" s="226">
        <f>IF(AR$7="",0,IF(AR$1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R$1+INT(-SUMIFS(структура!$AC:$AC,структура!$W:$W,$I574))+1)+(INT(-SUMIFS(структура!$AC:$AC,структура!$W:$W,$I574))+1+SUMIFS(структура!$AC:$AC,структура!$W:$W,$I574))*SUMIFS(структура!$AB:$AB,структура!$W:$W,$I574)*SUMIFS(572:572,$1:$1,AR$1+INT(-SUMIFS(структура!$AC:$AC,структура!$W:$W,$I574))))</f>
        <v>0</v>
      </c>
      <c r="AS574" s="226">
        <f>IF(AS$7="",0,IF(AS$1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S$1+INT(-SUMIFS(структура!$AC:$AC,структура!$W:$W,$I574))+1)+(INT(-SUMIFS(структура!$AC:$AC,структура!$W:$W,$I574))+1+SUMIFS(структура!$AC:$AC,структура!$W:$W,$I574))*SUMIFS(структура!$AB:$AB,структура!$W:$W,$I574)*SUMIFS(572:572,$1:$1,AS$1+INT(-SUMIFS(структура!$AC:$AC,структура!$W:$W,$I574))))</f>
        <v>0</v>
      </c>
      <c r="AT574" s="226">
        <f>IF(AT$7="",0,IF(AT$1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T$1+INT(-SUMIFS(структура!$AC:$AC,структура!$W:$W,$I574))+1)+(INT(-SUMIFS(структура!$AC:$AC,структура!$W:$W,$I574))+1+SUMIFS(структура!$AC:$AC,структура!$W:$W,$I574))*SUMIFS(структура!$AB:$AB,структура!$W:$W,$I574)*SUMIFS(572:572,$1:$1,AT$1+INT(-SUMIFS(структура!$AC:$AC,структура!$W:$W,$I574))))</f>
        <v>0</v>
      </c>
      <c r="AU574" s="226">
        <f>IF(AU$7="",0,IF(AU$1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U$1+INT(-SUMIFS(структура!$AC:$AC,структура!$W:$W,$I574))+1)+(INT(-SUMIFS(структура!$AC:$AC,структура!$W:$W,$I574))+1+SUMIFS(структура!$AC:$AC,структура!$W:$W,$I574))*SUMIFS(структура!$AB:$AB,структура!$W:$W,$I574)*SUMIFS(572:572,$1:$1,AU$1+INT(-SUMIFS(структура!$AC:$AC,структура!$W:$W,$I574))))</f>
        <v>0</v>
      </c>
      <c r="AV574" s="94"/>
      <c r="AW574" s="89"/>
    </row>
    <row r="575" spans="1:49" ht="3.9" customHeight="1" x14ac:dyDescent="0.25">
      <c r="A575" s="3"/>
      <c r="B575" s="3"/>
      <c r="C575" s="3"/>
      <c r="D575" s="3"/>
      <c r="E575" s="179" t="str">
        <f>E529</f>
        <v>Объект-5</v>
      </c>
      <c r="F575" s="3"/>
      <c r="G575" s="178" t="str">
        <f>G529</f>
        <v>Заказчик-5</v>
      </c>
      <c r="H575" s="3"/>
      <c r="I575" s="169" t="str">
        <f>I568</f>
        <v>Поставщик-9</v>
      </c>
      <c r="J575" s="3"/>
      <c r="K575" s="178" t="str">
        <f>K568</f>
        <v>Поставщик-9-Материал-4</v>
      </c>
      <c r="L575" s="3"/>
      <c r="M575" s="8"/>
      <c r="N575" s="258"/>
      <c r="O575" s="3"/>
      <c r="P575" s="191"/>
      <c r="Q575" s="3"/>
      <c r="R575" s="8"/>
      <c r="S575" s="3"/>
      <c r="T575" s="8"/>
      <c r="U575" s="3"/>
      <c r="V575" s="3"/>
      <c r="W575" s="49"/>
      <c r="X575" s="192"/>
      <c r="Y575" s="192"/>
      <c r="Z575" s="192"/>
      <c r="AA575" s="192"/>
      <c r="AB575" s="192"/>
      <c r="AC575" s="192"/>
      <c r="AD575" s="192"/>
      <c r="AE575" s="192"/>
      <c r="AF575" s="192"/>
      <c r="AG575" s="192"/>
      <c r="AH575" s="192"/>
      <c r="AI575" s="192"/>
      <c r="AJ575" s="192"/>
      <c r="AK575" s="192"/>
      <c r="AL575" s="192"/>
      <c r="AM575" s="192"/>
      <c r="AN575" s="192"/>
      <c r="AO575" s="192"/>
      <c r="AP575" s="192"/>
      <c r="AQ575" s="192"/>
      <c r="AR575" s="192"/>
      <c r="AS575" s="192"/>
      <c r="AT575" s="192"/>
      <c r="AU575" s="192"/>
      <c r="AV575" s="41"/>
      <c r="AW575" s="3"/>
    </row>
    <row r="576" spans="1:49" s="95" customFormat="1" x14ac:dyDescent="0.25">
      <c r="A576" s="89"/>
      <c r="B576" s="89"/>
      <c r="C576" s="89"/>
      <c r="D576" s="89"/>
      <c r="E576" s="179" t="str">
        <f>E529</f>
        <v>Объект-5</v>
      </c>
      <c r="F576" s="89"/>
      <c r="G576" s="178" t="str">
        <f>G529</f>
        <v>Заказчик-5</v>
      </c>
      <c r="H576" s="89"/>
      <c r="I576" s="173" t="s">
        <v>372</v>
      </c>
      <c r="J576" s="20" t="s">
        <v>5</v>
      </c>
      <c r="K576" s="173" t="s">
        <v>383</v>
      </c>
      <c r="L576" s="20" t="s">
        <v>5</v>
      </c>
      <c r="M576" s="183" t="str">
        <f>KPI!$E$202</f>
        <v>объем работ изготовления</v>
      </c>
      <c r="N576" s="258"/>
      <c r="O576" s="119" t="s">
        <v>1</v>
      </c>
      <c r="P576" s="182" t="s">
        <v>10</v>
      </c>
      <c r="Q576" s="89"/>
      <c r="R576" s="186">
        <f>SUMIFS($W576:$AV576,$W$2:$AV$2,R$2)</f>
        <v>0</v>
      </c>
      <c r="S576" s="89"/>
      <c r="T576" s="186">
        <f>SUMIFS($W576:$AV576,$W$2:$AV$2,T$2)</f>
        <v>0</v>
      </c>
      <c r="U576" s="89"/>
      <c r="V576" s="89"/>
      <c r="W576" s="119" t="s">
        <v>1</v>
      </c>
      <c r="X576" s="182"/>
      <c r="Y576" s="182"/>
      <c r="Z576" s="182"/>
      <c r="AA576" s="182"/>
      <c r="AB576" s="182"/>
      <c r="AC576" s="182"/>
      <c r="AD576" s="182"/>
      <c r="AE576" s="182"/>
      <c r="AF576" s="182"/>
      <c r="AG576" s="182"/>
      <c r="AH576" s="182"/>
      <c r="AI576" s="182"/>
      <c r="AJ576" s="182"/>
      <c r="AK576" s="182"/>
      <c r="AL576" s="182"/>
      <c r="AM576" s="182"/>
      <c r="AN576" s="182"/>
      <c r="AO576" s="182"/>
      <c r="AP576" s="182"/>
      <c r="AQ576" s="182"/>
      <c r="AR576" s="182"/>
      <c r="AS576" s="182"/>
      <c r="AT576" s="182"/>
      <c r="AU576" s="182"/>
      <c r="AV576" s="94"/>
      <c r="AW576" s="89"/>
    </row>
    <row r="577" spans="1:49" s="95" customFormat="1" x14ac:dyDescent="0.25">
      <c r="A577" s="89"/>
      <c r="B577" s="89"/>
      <c r="C577" s="89"/>
      <c r="D577" s="89"/>
      <c r="E577" s="179" t="str">
        <f>E529</f>
        <v>Объект-5</v>
      </c>
      <c r="F577" s="89"/>
      <c r="G577" s="178" t="str">
        <f>G529</f>
        <v>Заказчик-5</v>
      </c>
      <c r="H577" s="89"/>
      <c r="I577" s="181" t="str">
        <f>I576</f>
        <v>Подрядчик-2</v>
      </c>
      <c r="J577" s="4"/>
      <c r="K577" s="181" t="str">
        <f>K576</f>
        <v>Подрядчик-2-Изготовл-3</v>
      </c>
      <c r="L577" s="4"/>
      <c r="M577" s="184" t="str">
        <f>KPI!$E$203</f>
        <v>стоимость работ по изготовлению за ед.изм.</v>
      </c>
      <c r="N577" s="258"/>
      <c r="O577" s="89"/>
      <c r="P577" s="189" t="str">
        <f>IF(M577="","",INDEX(KPI!$H:$H,SUMIFS(KPI!$C:$C,KPI!$E:$E,M577)))</f>
        <v>руб.</v>
      </c>
      <c r="Q577" s="89"/>
      <c r="R577" s="187">
        <f>IF(R576=0,0,R578*1000/R576)</f>
        <v>0</v>
      </c>
      <c r="S577" s="89"/>
      <c r="T577" s="187">
        <f>IF(T576=0,0,T578*1000/T576)</f>
        <v>0</v>
      </c>
      <c r="U577" s="89"/>
      <c r="V577" s="89"/>
      <c r="W577" s="119" t="s">
        <v>1</v>
      </c>
      <c r="X577" s="182"/>
      <c r="Y577" s="182"/>
      <c r="Z577" s="182"/>
      <c r="AA577" s="182"/>
      <c r="AB577" s="182"/>
      <c r="AC577" s="182"/>
      <c r="AD577" s="182"/>
      <c r="AE577" s="182"/>
      <c r="AF577" s="182"/>
      <c r="AG577" s="182"/>
      <c r="AH577" s="182"/>
      <c r="AI577" s="182"/>
      <c r="AJ577" s="182"/>
      <c r="AK577" s="182"/>
      <c r="AL577" s="182"/>
      <c r="AM577" s="182"/>
      <c r="AN577" s="182"/>
      <c r="AO577" s="182"/>
      <c r="AP577" s="182"/>
      <c r="AQ577" s="182"/>
      <c r="AR577" s="182"/>
      <c r="AS577" s="182"/>
      <c r="AT577" s="182"/>
      <c r="AU577" s="182"/>
      <c r="AV577" s="94"/>
      <c r="AW577" s="89"/>
    </row>
    <row r="578" spans="1:49" s="5" customFormat="1" x14ac:dyDescent="0.25">
      <c r="A578" s="4"/>
      <c r="B578" s="4"/>
      <c r="C578" s="4"/>
      <c r="D578" s="4"/>
      <c r="E578" s="197" t="str">
        <f>E529</f>
        <v>Объект-5</v>
      </c>
      <c r="F578" s="4"/>
      <c r="G578" s="198" t="str">
        <f>G529</f>
        <v>Заказчик-5</v>
      </c>
      <c r="H578" s="4"/>
      <c r="I578" s="198" t="str">
        <f>I576</f>
        <v>Подрядчик-2</v>
      </c>
      <c r="J578" s="4"/>
      <c r="K578" s="198" t="str">
        <f>K576</f>
        <v>Подрядчик-2-Изготовл-3</v>
      </c>
      <c r="L578" s="4"/>
      <c r="M578" s="205" t="str">
        <f>KPI!$E$150</f>
        <v>изготовление</v>
      </c>
      <c r="N578" s="258" t="str">
        <f>структура!$AL$29</f>
        <v>с/с</v>
      </c>
      <c r="O578" s="4"/>
      <c r="P578" s="211" t="str">
        <f>IF(M578="","",INDEX(KPI!$H:$H,SUMIFS(KPI!$C:$C,KPI!$E:$E,M578)))</f>
        <v>тыс.руб.</v>
      </c>
      <c r="Q578" s="4"/>
      <c r="R578" s="188">
        <f>SUMIFS($W578:$AV578,$W$2:$AV$2,R$2)</f>
        <v>0</v>
      </c>
      <c r="S578" s="4"/>
      <c r="T578" s="188">
        <f>SUMIFS($W578:$AV578,$W$2:$AV$2,T$2)</f>
        <v>0</v>
      </c>
      <c r="U578" s="4"/>
      <c r="V578" s="4"/>
      <c r="W578" s="49"/>
      <c r="X578" s="207">
        <f>X576*X577/1000</f>
        <v>0</v>
      </c>
      <c r="Y578" s="207">
        <f>Y576*Y577/1000</f>
        <v>0</v>
      </c>
      <c r="Z578" s="207">
        <f t="shared" ref="Z578:AU578" si="701">Z576*Z577/1000</f>
        <v>0</v>
      </c>
      <c r="AA578" s="207">
        <f t="shared" si="701"/>
        <v>0</v>
      </c>
      <c r="AB578" s="207">
        <f t="shared" si="701"/>
        <v>0</v>
      </c>
      <c r="AC578" s="207">
        <f t="shared" si="701"/>
        <v>0</v>
      </c>
      <c r="AD578" s="207">
        <f t="shared" si="701"/>
        <v>0</v>
      </c>
      <c r="AE578" s="207">
        <f t="shared" si="701"/>
        <v>0</v>
      </c>
      <c r="AF578" s="207">
        <f t="shared" si="701"/>
        <v>0</v>
      </c>
      <c r="AG578" s="207">
        <f t="shared" si="701"/>
        <v>0</v>
      </c>
      <c r="AH578" s="207">
        <f t="shared" si="701"/>
        <v>0</v>
      </c>
      <c r="AI578" s="207">
        <f t="shared" si="701"/>
        <v>0</v>
      </c>
      <c r="AJ578" s="207">
        <f t="shared" si="701"/>
        <v>0</v>
      </c>
      <c r="AK578" s="207">
        <f t="shared" si="701"/>
        <v>0</v>
      </c>
      <c r="AL578" s="207">
        <f t="shared" si="701"/>
        <v>0</v>
      </c>
      <c r="AM578" s="207">
        <f t="shared" si="701"/>
        <v>0</v>
      </c>
      <c r="AN578" s="207">
        <f t="shared" si="701"/>
        <v>0</v>
      </c>
      <c r="AO578" s="207">
        <f t="shared" si="701"/>
        <v>0</v>
      </c>
      <c r="AP578" s="207">
        <f t="shared" si="701"/>
        <v>0</v>
      </c>
      <c r="AQ578" s="207">
        <f t="shared" si="701"/>
        <v>0</v>
      </c>
      <c r="AR578" s="207">
        <f t="shared" si="701"/>
        <v>0</v>
      </c>
      <c r="AS578" s="207">
        <f t="shared" si="701"/>
        <v>0</v>
      </c>
      <c r="AT578" s="207">
        <f t="shared" si="701"/>
        <v>0</v>
      </c>
      <c r="AU578" s="207">
        <f t="shared" si="701"/>
        <v>0</v>
      </c>
      <c r="AV578" s="43"/>
      <c r="AW578" s="4"/>
    </row>
    <row r="579" spans="1:49" s="95" customFormat="1" x14ac:dyDescent="0.25">
      <c r="A579" s="89"/>
      <c r="B579" s="89"/>
      <c r="C579" s="89"/>
      <c r="D579" s="89"/>
      <c r="E579" s="179" t="str">
        <f>E529</f>
        <v>Объект-5</v>
      </c>
      <c r="F579" s="89"/>
      <c r="G579" s="178" t="str">
        <f>G529</f>
        <v>Заказчик-5</v>
      </c>
      <c r="H579" s="89"/>
      <c r="I579" s="181" t="str">
        <f>I576</f>
        <v>Подрядчик-2</v>
      </c>
      <c r="J579" s="4"/>
      <c r="K579" s="181" t="str">
        <f>K576</f>
        <v>Подрядчик-2-Изготовл-3</v>
      </c>
      <c r="L579" s="4"/>
      <c r="M579" s="202" t="str">
        <f>KPI!$E$33</f>
        <v>оборачив-ть изготовления в себестоимости</v>
      </c>
      <c r="N579" s="259"/>
      <c r="O579" s="22" t="s">
        <v>1</v>
      </c>
      <c r="P579" s="79"/>
      <c r="Q579" s="203"/>
      <c r="R579" s="204" t="str">
        <f>IF(M579="","",INDEX(KPI!$H:$H,SUMIFS(KPI!$C:$C,KPI!$E:$E,M579)))</f>
        <v>мес</v>
      </c>
      <c r="S579" s="203"/>
      <c r="T579" s="204"/>
      <c r="U579" s="203"/>
      <c r="V579" s="203"/>
      <c r="W579" s="116"/>
      <c r="X579" s="201"/>
      <c r="Y579" s="201"/>
      <c r="Z579" s="201"/>
      <c r="AA579" s="201"/>
      <c r="AB579" s="201"/>
      <c r="AC579" s="201"/>
      <c r="AD579" s="201"/>
      <c r="AE579" s="201"/>
      <c r="AF579" s="201"/>
      <c r="AG579" s="201"/>
      <c r="AH579" s="201"/>
      <c r="AI579" s="201"/>
      <c r="AJ579" s="201"/>
      <c r="AK579" s="201"/>
      <c r="AL579" s="201"/>
      <c r="AM579" s="201"/>
      <c r="AN579" s="201"/>
      <c r="AO579" s="201"/>
      <c r="AP579" s="201"/>
      <c r="AQ579" s="201"/>
      <c r="AR579" s="201"/>
      <c r="AS579" s="201"/>
      <c r="AT579" s="201"/>
      <c r="AU579" s="201"/>
      <c r="AV579" s="94"/>
      <c r="AW579" s="89"/>
    </row>
    <row r="580" spans="1:49" s="5" customFormat="1" x14ac:dyDescent="0.25">
      <c r="A580" s="4"/>
      <c r="B580" s="4"/>
      <c r="C580" s="4"/>
      <c r="D580" s="4"/>
      <c r="E580" s="197" t="str">
        <f>E529</f>
        <v>Объект-5</v>
      </c>
      <c r="F580" s="4"/>
      <c r="G580" s="198" t="str">
        <f>G529</f>
        <v>Заказчик-5</v>
      </c>
      <c r="H580" s="4"/>
      <c r="I580" s="198" t="str">
        <f>I576</f>
        <v>Подрядчик-2</v>
      </c>
      <c r="J580" s="4"/>
      <c r="K580" s="198" t="str">
        <f>K576</f>
        <v>Подрядчик-2-Изготовл-3</v>
      </c>
      <c r="L580" s="4"/>
      <c r="M580" s="208" t="str">
        <f>KPI!$E$34</f>
        <v>расходы изготовления</v>
      </c>
      <c r="N580" s="259" t="str">
        <f>структура!$AL$15</f>
        <v>НДС(-)</v>
      </c>
      <c r="O580" s="209"/>
      <c r="P580" s="210" t="str">
        <f>IF(M580="","",INDEX(KPI!$H:$H,SUMIFS(KPI!$C:$C,KPI!$E:$E,M580)))</f>
        <v>тыс.руб.</v>
      </c>
      <c r="Q580" s="209"/>
      <c r="R580" s="123">
        <f>SUMIFS($W580:$AV580,$W$2:$AV$2,R$2)</f>
        <v>0</v>
      </c>
      <c r="S580" s="209"/>
      <c r="T580" s="123">
        <f>SUMIFS($W580:$AV580,$W$2:$AV$2,T$2)</f>
        <v>0</v>
      </c>
      <c r="U580" s="209"/>
      <c r="V580" s="209"/>
      <c r="W580" s="49"/>
      <c r="X580" s="207">
        <f t="shared" ref="X580:AU580" si="702">IF(X$7="",0,IF(X$1=1,SUMIFS(578:578,$1:$1,"&gt;="&amp;1,$1:$1,"&lt;="&amp;INT($P579))+($P579-INT($P579))*SUMIFS(578:578,$1:$1,INT($P579)+1),0)+($P579-INT($P579))*SUMIFS(578:578,$1:$1,X$1+INT($P579)+1)+(INT($P579)+1-$P579)*SUMIFS(578:578,$1:$1,X$1+INT($P579)))</f>
        <v>0</v>
      </c>
      <c r="Y580" s="207">
        <f t="shared" si="702"/>
        <v>0</v>
      </c>
      <c r="Z580" s="207">
        <f t="shared" si="702"/>
        <v>0</v>
      </c>
      <c r="AA580" s="207">
        <f t="shared" si="702"/>
        <v>0</v>
      </c>
      <c r="AB580" s="207">
        <f t="shared" si="702"/>
        <v>0</v>
      </c>
      <c r="AC580" s="207">
        <f t="shared" si="702"/>
        <v>0</v>
      </c>
      <c r="AD580" s="207">
        <f t="shared" si="702"/>
        <v>0</v>
      </c>
      <c r="AE580" s="207">
        <f t="shared" si="702"/>
        <v>0</v>
      </c>
      <c r="AF580" s="207">
        <f t="shared" si="702"/>
        <v>0</v>
      </c>
      <c r="AG580" s="207">
        <f t="shared" si="702"/>
        <v>0</v>
      </c>
      <c r="AH580" s="207">
        <f t="shared" si="702"/>
        <v>0</v>
      </c>
      <c r="AI580" s="207">
        <f t="shared" si="702"/>
        <v>0</v>
      </c>
      <c r="AJ580" s="207">
        <f t="shared" si="702"/>
        <v>0</v>
      </c>
      <c r="AK580" s="207">
        <f t="shared" si="702"/>
        <v>0</v>
      </c>
      <c r="AL580" s="207">
        <f t="shared" si="702"/>
        <v>0</v>
      </c>
      <c r="AM580" s="207">
        <f t="shared" si="702"/>
        <v>0</v>
      </c>
      <c r="AN580" s="207">
        <f t="shared" si="702"/>
        <v>0</v>
      </c>
      <c r="AO580" s="207">
        <f t="shared" si="702"/>
        <v>0</v>
      </c>
      <c r="AP580" s="207">
        <f t="shared" si="702"/>
        <v>0</v>
      </c>
      <c r="AQ580" s="207">
        <f t="shared" si="702"/>
        <v>0</v>
      </c>
      <c r="AR580" s="207">
        <f t="shared" si="702"/>
        <v>0</v>
      </c>
      <c r="AS580" s="207">
        <f t="shared" si="702"/>
        <v>0</v>
      </c>
      <c r="AT580" s="207">
        <f t="shared" si="702"/>
        <v>0</v>
      </c>
      <c r="AU580" s="207">
        <f t="shared" si="702"/>
        <v>0</v>
      </c>
      <c r="AV580" s="43"/>
      <c r="AW580" s="4"/>
    </row>
    <row r="581" spans="1:49" s="95" customFormat="1" x14ac:dyDescent="0.25">
      <c r="A581" s="89"/>
      <c r="B581" s="89"/>
      <c r="C581" s="89"/>
      <c r="D581" s="89"/>
      <c r="E581" s="194" t="str">
        <f>E529</f>
        <v>Объект-5</v>
      </c>
      <c r="F581" s="89"/>
      <c r="G581" s="195" t="str">
        <f>G529</f>
        <v>Заказчик-5</v>
      </c>
      <c r="H581" s="89"/>
      <c r="I581" s="195" t="str">
        <f>I576</f>
        <v>Подрядчик-2</v>
      </c>
      <c r="J581" s="89"/>
      <c r="K581" s="195" t="str">
        <f>K576</f>
        <v>Подрядчик-2-Изготовл-3</v>
      </c>
      <c r="L581" s="89"/>
      <c r="M581" s="221" t="str">
        <f>KPI!$E$52</f>
        <v>отток ДС на авансы подрядчикам по изготовл-ю</v>
      </c>
      <c r="N581" s="259"/>
      <c r="O581" s="203"/>
      <c r="P581" s="222" t="str">
        <f>IF(M581="","",INDEX(KPI!$H:$H,SUMIFS(KPI!$C:$C,KPI!$E:$E,M581)))</f>
        <v>тыс.руб.</v>
      </c>
      <c r="Q581" s="203"/>
      <c r="R581" s="223">
        <f>SUMIFS($W581:$AV581,$W$2:$AV$2,R$2)</f>
        <v>0</v>
      </c>
      <c r="S581" s="203"/>
      <c r="T581" s="223">
        <f>SUMIFS($W581:$AV581,$W$2:$AV$2,T$2)</f>
        <v>0</v>
      </c>
      <c r="U581" s="203"/>
      <c r="V581" s="203"/>
      <c r="W581" s="116"/>
      <c r="X581" s="225">
        <f>IF(X$7="",0,IF(X$1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X$1+INT(SUMIFS(структура!$AA:$AA,структура!$W:$W,$I581))+1)+(INT(SUMIFS(структура!$AA:$AA,структура!$W:$W,$I581))+1-SUMIFS(структура!$AA:$AA,структура!$W:$W,$I581))*SUMIFS(структура!$Z:$Z,структура!$W:$W,$I581)*SUMIFS(580:580,$1:$1,X$1+INT(SUMIFS(структура!$AA:$AA,структура!$W:$W,$I581))))</f>
        <v>0</v>
      </c>
      <c r="Y581" s="225">
        <f>IF(Y$7="",0,IF(Y$1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Y$1+INT(SUMIFS(структура!$AA:$AA,структура!$W:$W,$I581))+1)+(INT(SUMIFS(структура!$AA:$AA,структура!$W:$W,$I581))+1-SUMIFS(структура!$AA:$AA,структура!$W:$W,$I581))*SUMIFS(структура!$Z:$Z,структура!$W:$W,$I581)*SUMIFS(580:580,$1:$1,Y$1+INT(SUMIFS(структура!$AA:$AA,структура!$W:$W,$I581))))</f>
        <v>0</v>
      </c>
      <c r="Z581" s="225">
        <f>IF(Z$7="",0,IF(Z$1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Z$1+INT(SUMIFS(структура!$AA:$AA,структура!$W:$W,$I581))+1)+(INT(SUMIFS(структура!$AA:$AA,структура!$W:$W,$I581))+1-SUMIFS(структура!$AA:$AA,структура!$W:$W,$I581))*SUMIFS(структура!$Z:$Z,структура!$W:$W,$I581)*SUMIFS(580:580,$1:$1,Z$1+INT(SUMIFS(структура!$AA:$AA,структура!$W:$W,$I581))))</f>
        <v>0</v>
      </c>
      <c r="AA581" s="225">
        <f>IF(AA$7="",0,IF(AA$1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A$1+INT(SUMIFS(структура!$AA:$AA,структура!$W:$W,$I581))+1)+(INT(SUMIFS(структура!$AA:$AA,структура!$W:$W,$I581))+1-SUMIFS(структура!$AA:$AA,структура!$W:$W,$I581))*SUMIFS(структура!$Z:$Z,структура!$W:$W,$I581)*SUMIFS(580:580,$1:$1,AA$1+INT(SUMIFS(структура!$AA:$AA,структура!$W:$W,$I581))))</f>
        <v>0</v>
      </c>
      <c r="AB581" s="225">
        <f>IF(AB$7="",0,IF(AB$1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B$1+INT(SUMIFS(структура!$AA:$AA,структура!$W:$W,$I581))+1)+(INT(SUMIFS(структура!$AA:$AA,структура!$W:$W,$I581))+1-SUMIFS(структура!$AA:$AA,структура!$W:$W,$I581))*SUMIFS(структура!$Z:$Z,структура!$W:$W,$I581)*SUMIFS(580:580,$1:$1,AB$1+INT(SUMIFS(структура!$AA:$AA,структура!$W:$W,$I581))))</f>
        <v>0</v>
      </c>
      <c r="AC581" s="225">
        <f>IF(AC$7="",0,IF(AC$1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C$1+INT(SUMIFS(структура!$AA:$AA,структура!$W:$W,$I581))+1)+(INT(SUMIFS(структура!$AA:$AA,структура!$W:$W,$I581))+1-SUMIFS(структура!$AA:$AA,структура!$W:$W,$I581))*SUMIFS(структура!$Z:$Z,структура!$W:$W,$I581)*SUMIFS(580:580,$1:$1,AC$1+INT(SUMIFS(структура!$AA:$AA,структура!$W:$W,$I581))))</f>
        <v>0</v>
      </c>
      <c r="AD581" s="225">
        <f>IF(AD$7="",0,IF(AD$1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D$1+INT(SUMIFS(структура!$AA:$AA,структура!$W:$W,$I581))+1)+(INT(SUMIFS(структура!$AA:$AA,структура!$W:$W,$I581))+1-SUMIFS(структура!$AA:$AA,структура!$W:$W,$I581))*SUMIFS(структура!$Z:$Z,структура!$W:$W,$I581)*SUMIFS(580:580,$1:$1,AD$1+INT(SUMIFS(структура!$AA:$AA,структура!$W:$W,$I581))))</f>
        <v>0</v>
      </c>
      <c r="AE581" s="225">
        <f>IF(AE$7="",0,IF(AE$1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E$1+INT(SUMIFS(структура!$AA:$AA,структура!$W:$W,$I581))+1)+(INT(SUMIFS(структура!$AA:$AA,структура!$W:$W,$I581))+1-SUMIFS(структура!$AA:$AA,структура!$W:$W,$I581))*SUMIFS(структура!$Z:$Z,структура!$W:$W,$I581)*SUMIFS(580:580,$1:$1,AE$1+INT(SUMIFS(структура!$AA:$AA,структура!$W:$W,$I581))))</f>
        <v>0</v>
      </c>
      <c r="AF581" s="225">
        <f>IF(AF$7="",0,IF(AF$1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F$1+INT(SUMIFS(структура!$AA:$AA,структура!$W:$W,$I581))+1)+(INT(SUMIFS(структура!$AA:$AA,структура!$W:$W,$I581))+1-SUMIFS(структура!$AA:$AA,структура!$W:$W,$I581))*SUMIFS(структура!$Z:$Z,структура!$W:$W,$I581)*SUMIFS(580:580,$1:$1,AF$1+INT(SUMIFS(структура!$AA:$AA,структура!$W:$W,$I581))))</f>
        <v>0</v>
      </c>
      <c r="AG581" s="225">
        <f>IF(AG$7="",0,IF(AG$1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G$1+INT(SUMIFS(структура!$AA:$AA,структура!$W:$W,$I581))+1)+(INT(SUMIFS(структура!$AA:$AA,структура!$W:$W,$I581))+1-SUMIFS(структура!$AA:$AA,структура!$W:$W,$I581))*SUMIFS(структура!$Z:$Z,структура!$W:$W,$I581)*SUMIFS(580:580,$1:$1,AG$1+INT(SUMIFS(структура!$AA:$AA,структура!$W:$W,$I581))))</f>
        <v>0</v>
      </c>
      <c r="AH581" s="225">
        <f>IF(AH$7="",0,IF(AH$1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H$1+INT(SUMIFS(структура!$AA:$AA,структура!$W:$W,$I581))+1)+(INT(SUMIFS(структура!$AA:$AA,структура!$W:$W,$I581))+1-SUMIFS(структура!$AA:$AA,структура!$W:$W,$I581))*SUMIFS(структура!$Z:$Z,структура!$W:$W,$I581)*SUMIFS(580:580,$1:$1,AH$1+INT(SUMIFS(структура!$AA:$AA,структура!$W:$W,$I581))))</f>
        <v>0</v>
      </c>
      <c r="AI581" s="225">
        <f>IF(AI$7="",0,IF(AI$1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I$1+INT(SUMIFS(структура!$AA:$AA,структура!$W:$W,$I581))+1)+(INT(SUMIFS(структура!$AA:$AA,структура!$W:$W,$I581))+1-SUMIFS(структура!$AA:$AA,структура!$W:$W,$I581))*SUMIFS(структура!$Z:$Z,структура!$W:$W,$I581)*SUMIFS(580:580,$1:$1,AI$1+INT(SUMIFS(структура!$AA:$AA,структура!$W:$W,$I581))))</f>
        <v>0</v>
      </c>
      <c r="AJ581" s="225">
        <f>IF(AJ$7="",0,IF(AJ$1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J$1+INT(SUMIFS(структура!$AA:$AA,структура!$W:$W,$I581))+1)+(INT(SUMIFS(структура!$AA:$AA,структура!$W:$W,$I581))+1-SUMIFS(структура!$AA:$AA,структура!$W:$W,$I581))*SUMIFS(структура!$Z:$Z,структура!$W:$W,$I581)*SUMIFS(580:580,$1:$1,AJ$1+INT(SUMIFS(структура!$AA:$AA,структура!$W:$W,$I581))))</f>
        <v>0</v>
      </c>
      <c r="AK581" s="225">
        <f>IF(AK$7="",0,IF(AK$1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K$1+INT(SUMIFS(структура!$AA:$AA,структура!$W:$W,$I581))+1)+(INT(SUMIFS(структура!$AA:$AA,структура!$W:$W,$I581))+1-SUMIFS(структура!$AA:$AA,структура!$W:$W,$I581))*SUMIFS(структура!$Z:$Z,структура!$W:$W,$I581)*SUMIFS(580:580,$1:$1,AK$1+INT(SUMIFS(структура!$AA:$AA,структура!$W:$W,$I581))))</f>
        <v>0</v>
      </c>
      <c r="AL581" s="225">
        <f>IF(AL$7="",0,IF(AL$1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L$1+INT(SUMIFS(структура!$AA:$AA,структура!$W:$W,$I581))+1)+(INT(SUMIFS(структура!$AA:$AA,структура!$W:$W,$I581))+1-SUMIFS(структура!$AA:$AA,структура!$W:$W,$I581))*SUMIFS(структура!$Z:$Z,структура!$W:$W,$I581)*SUMIFS(580:580,$1:$1,AL$1+INT(SUMIFS(структура!$AA:$AA,структура!$W:$W,$I581))))</f>
        <v>0</v>
      </c>
      <c r="AM581" s="225">
        <f>IF(AM$7="",0,IF(AM$1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M$1+INT(SUMIFS(структура!$AA:$AA,структура!$W:$W,$I581))+1)+(INT(SUMIFS(структура!$AA:$AA,структура!$W:$W,$I581))+1-SUMIFS(структура!$AA:$AA,структура!$W:$W,$I581))*SUMIFS(структура!$Z:$Z,структура!$W:$W,$I581)*SUMIFS(580:580,$1:$1,AM$1+INT(SUMIFS(структура!$AA:$AA,структура!$W:$W,$I581))))</f>
        <v>0</v>
      </c>
      <c r="AN581" s="225">
        <f>IF(AN$7="",0,IF(AN$1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N$1+INT(SUMIFS(структура!$AA:$AA,структура!$W:$W,$I581))+1)+(INT(SUMIFS(структура!$AA:$AA,структура!$W:$W,$I581))+1-SUMIFS(структура!$AA:$AA,структура!$W:$W,$I581))*SUMIFS(структура!$Z:$Z,структура!$W:$W,$I581)*SUMIFS(580:580,$1:$1,AN$1+INT(SUMIFS(структура!$AA:$AA,структура!$W:$W,$I581))))</f>
        <v>0</v>
      </c>
      <c r="AO581" s="225">
        <f>IF(AO$7="",0,IF(AO$1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O$1+INT(SUMIFS(структура!$AA:$AA,структура!$W:$W,$I581))+1)+(INT(SUMIFS(структура!$AA:$AA,структура!$W:$W,$I581))+1-SUMIFS(структура!$AA:$AA,структура!$W:$W,$I581))*SUMIFS(структура!$Z:$Z,структура!$W:$W,$I581)*SUMIFS(580:580,$1:$1,AO$1+INT(SUMIFS(структура!$AA:$AA,структура!$W:$W,$I581))))</f>
        <v>0</v>
      </c>
      <c r="AP581" s="225">
        <f>IF(AP$7="",0,IF(AP$1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P$1+INT(SUMIFS(структура!$AA:$AA,структура!$W:$W,$I581))+1)+(INT(SUMIFS(структура!$AA:$AA,структура!$W:$W,$I581))+1-SUMIFS(структура!$AA:$AA,структура!$W:$W,$I581))*SUMIFS(структура!$Z:$Z,структура!$W:$W,$I581)*SUMIFS(580:580,$1:$1,AP$1+INT(SUMIFS(структура!$AA:$AA,структура!$W:$W,$I581))))</f>
        <v>0</v>
      </c>
      <c r="AQ581" s="225">
        <f>IF(AQ$7="",0,IF(AQ$1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Q$1+INT(SUMIFS(структура!$AA:$AA,структура!$W:$W,$I581))+1)+(INT(SUMIFS(структура!$AA:$AA,структура!$W:$W,$I581))+1-SUMIFS(структура!$AA:$AA,структура!$W:$W,$I581))*SUMIFS(структура!$Z:$Z,структура!$W:$W,$I581)*SUMIFS(580:580,$1:$1,AQ$1+INT(SUMIFS(структура!$AA:$AA,структура!$W:$W,$I581))))</f>
        <v>0</v>
      </c>
      <c r="AR581" s="225">
        <f>IF(AR$7="",0,IF(AR$1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R$1+INT(SUMIFS(структура!$AA:$AA,структура!$W:$W,$I581))+1)+(INT(SUMIFS(структура!$AA:$AA,структура!$W:$W,$I581))+1-SUMIFS(структура!$AA:$AA,структура!$W:$W,$I581))*SUMIFS(структура!$Z:$Z,структура!$W:$W,$I581)*SUMIFS(580:580,$1:$1,AR$1+INT(SUMIFS(структура!$AA:$AA,структура!$W:$W,$I581))))</f>
        <v>0</v>
      </c>
      <c r="AS581" s="225">
        <f>IF(AS$7="",0,IF(AS$1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S$1+INT(SUMIFS(структура!$AA:$AA,структура!$W:$W,$I581))+1)+(INT(SUMIFS(структура!$AA:$AA,структура!$W:$W,$I581))+1-SUMIFS(структура!$AA:$AA,структура!$W:$W,$I581))*SUMIFS(структура!$Z:$Z,структура!$W:$W,$I581)*SUMIFS(580:580,$1:$1,AS$1+INT(SUMIFS(структура!$AA:$AA,структура!$W:$W,$I581))))</f>
        <v>0</v>
      </c>
      <c r="AT581" s="225">
        <f>IF(AT$7="",0,IF(AT$1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T$1+INT(SUMIFS(структура!$AA:$AA,структура!$W:$W,$I581))+1)+(INT(SUMIFS(структура!$AA:$AA,структура!$W:$W,$I581))+1-SUMIFS(структура!$AA:$AA,структура!$W:$W,$I581))*SUMIFS(структура!$Z:$Z,структура!$W:$W,$I581)*SUMIFS(580:580,$1:$1,AT$1+INT(SUMIFS(структура!$AA:$AA,структура!$W:$W,$I581))))</f>
        <v>0</v>
      </c>
      <c r="AU581" s="225">
        <f>IF(AU$7="",0,IF(AU$1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U$1+INT(SUMIFS(структура!$AA:$AA,структура!$W:$W,$I581))+1)+(INT(SUMIFS(структура!$AA:$AA,структура!$W:$W,$I581))+1-SUMIFS(структура!$AA:$AA,структура!$W:$W,$I581))*SUMIFS(структура!$Z:$Z,структура!$W:$W,$I581)*SUMIFS(580:580,$1:$1,AU$1+INT(SUMIFS(структура!$AA:$AA,структура!$W:$W,$I581))))</f>
        <v>0</v>
      </c>
      <c r="AV581" s="94"/>
      <c r="AW581" s="89"/>
    </row>
    <row r="582" spans="1:49" s="95" customFormat="1" x14ac:dyDescent="0.25">
      <c r="A582" s="89"/>
      <c r="B582" s="89"/>
      <c r="C582" s="89"/>
      <c r="D582" s="89"/>
      <c r="E582" s="194" t="str">
        <f>E529</f>
        <v>Объект-5</v>
      </c>
      <c r="F582" s="89"/>
      <c r="G582" s="195" t="str">
        <f>G529</f>
        <v>Заказчик-5</v>
      </c>
      <c r="H582" s="89"/>
      <c r="I582" s="195" t="str">
        <f>I576</f>
        <v>Подрядчик-2</v>
      </c>
      <c r="J582" s="89"/>
      <c r="K582" s="195" t="str">
        <f>K576</f>
        <v>Подрядчик-2-Изготовл-3</v>
      </c>
      <c r="L582" s="89"/>
      <c r="M582" s="185" t="str">
        <f>KPI!$E$56</f>
        <v>отток ДС на расчет с подрядчиками по изготовл.</v>
      </c>
      <c r="N582" s="259"/>
      <c r="O582" s="203"/>
      <c r="P582" s="190" t="str">
        <f>IF(M582="","",INDEX(KPI!$H:$H,SUMIFS(KPI!$C:$C,KPI!$E:$E,M582)))</f>
        <v>тыс.руб.</v>
      </c>
      <c r="Q582" s="203"/>
      <c r="R582" s="224">
        <f>SUMIFS($W582:$AV582,$W$2:$AV$2,R$2)</f>
        <v>0</v>
      </c>
      <c r="S582" s="203"/>
      <c r="T582" s="224">
        <f>SUMIFS($W582:$AV582,$W$2:$AV$2,T$2)</f>
        <v>0</v>
      </c>
      <c r="U582" s="203"/>
      <c r="V582" s="203"/>
      <c r="W582" s="116"/>
      <c r="X582" s="226">
        <f>IF(X$7="",0,IF(X$1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X$1+INT(-SUMIFS(структура!$AC:$AC,структура!$W:$W,$I582))+1)+(INT(-SUMIFS(структура!$AC:$AC,структура!$W:$W,$I582))+1+SUMIFS(структура!$AC:$AC,структура!$W:$W,$I582))*SUMIFS(структура!$AB:$AB,структура!$W:$W,$I582)*SUMIFS(580:580,$1:$1,X$1+INT(-SUMIFS(структура!$AC:$AC,структура!$W:$W,$I582))))</f>
        <v>0</v>
      </c>
      <c r="Y582" s="226">
        <f>IF(Y$7="",0,IF(Y$1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Y$1+INT(-SUMIFS(структура!$AC:$AC,структура!$W:$W,$I582))+1)+(INT(-SUMIFS(структура!$AC:$AC,структура!$W:$W,$I582))+1+SUMIFS(структура!$AC:$AC,структура!$W:$W,$I582))*SUMIFS(структура!$AB:$AB,структура!$W:$W,$I582)*SUMIFS(580:580,$1:$1,Y$1+INT(-SUMIFS(структура!$AC:$AC,структура!$W:$W,$I582))))</f>
        <v>0</v>
      </c>
      <c r="Z582" s="226">
        <f>IF(Z$7="",0,IF(Z$1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Z$1+INT(-SUMIFS(структура!$AC:$AC,структура!$W:$W,$I582))+1)+(INT(-SUMIFS(структура!$AC:$AC,структура!$W:$W,$I582))+1+SUMIFS(структура!$AC:$AC,структура!$W:$W,$I582))*SUMIFS(структура!$AB:$AB,структура!$W:$W,$I582)*SUMIFS(580:580,$1:$1,Z$1+INT(-SUMIFS(структура!$AC:$AC,структура!$W:$W,$I582))))</f>
        <v>0</v>
      </c>
      <c r="AA582" s="226">
        <f>IF(AA$7="",0,IF(AA$1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A$1+INT(-SUMIFS(структура!$AC:$AC,структура!$W:$W,$I582))+1)+(INT(-SUMIFS(структура!$AC:$AC,структура!$W:$W,$I582))+1+SUMIFS(структура!$AC:$AC,структура!$W:$W,$I582))*SUMIFS(структура!$AB:$AB,структура!$W:$W,$I582)*SUMIFS(580:580,$1:$1,AA$1+INT(-SUMIFS(структура!$AC:$AC,структура!$W:$W,$I582))))</f>
        <v>0</v>
      </c>
      <c r="AB582" s="226">
        <f>IF(AB$7="",0,IF(AB$1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B$1+INT(-SUMIFS(структура!$AC:$AC,структура!$W:$W,$I582))+1)+(INT(-SUMIFS(структура!$AC:$AC,структура!$W:$W,$I582))+1+SUMIFS(структура!$AC:$AC,структура!$W:$W,$I582))*SUMIFS(структура!$AB:$AB,структура!$W:$W,$I582)*SUMIFS(580:580,$1:$1,AB$1+INT(-SUMIFS(структура!$AC:$AC,структура!$W:$W,$I582))))</f>
        <v>0</v>
      </c>
      <c r="AC582" s="226">
        <f>IF(AC$7="",0,IF(AC$1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C$1+INT(-SUMIFS(структура!$AC:$AC,структура!$W:$W,$I582))+1)+(INT(-SUMIFS(структура!$AC:$AC,структура!$W:$W,$I582))+1+SUMIFS(структура!$AC:$AC,структура!$W:$W,$I582))*SUMIFS(структура!$AB:$AB,структура!$W:$W,$I582)*SUMIFS(580:580,$1:$1,AC$1+INT(-SUMIFS(структура!$AC:$AC,структура!$W:$W,$I582))))</f>
        <v>0</v>
      </c>
      <c r="AD582" s="226">
        <f>IF(AD$7="",0,IF(AD$1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D$1+INT(-SUMIFS(структура!$AC:$AC,структура!$W:$W,$I582))+1)+(INT(-SUMIFS(структура!$AC:$AC,структура!$W:$W,$I582))+1+SUMIFS(структура!$AC:$AC,структура!$W:$W,$I582))*SUMIFS(структура!$AB:$AB,структура!$W:$W,$I582)*SUMIFS(580:580,$1:$1,AD$1+INT(-SUMIFS(структура!$AC:$AC,структура!$W:$W,$I582))))</f>
        <v>0</v>
      </c>
      <c r="AE582" s="226">
        <f>IF(AE$7="",0,IF(AE$1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E$1+INT(-SUMIFS(структура!$AC:$AC,структура!$W:$W,$I582))+1)+(INT(-SUMIFS(структура!$AC:$AC,структура!$W:$W,$I582))+1+SUMIFS(структура!$AC:$AC,структура!$W:$W,$I582))*SUMIFS(структура!$AB:$AB,структура!$W:$W,$I582)*SUMIFS(580:580,$1:$1,AE$1+INT(-SUMIFS(структура!$AC:$AC,структура!$W:$W,$I582))))</f>
        <v>0</v>
      </c>
      <c r="AF582" s="226">
        <f>IF(AF$7="",0,IF(AF$1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F$1+INT(-SUMIFS(структура!$AC:$AC,структура!$W:$W,$I582))+1)+(INT(-SUMIFS(структура!$AC:$AC,структура!$W:$W,$I582))+1+SUMIFS(структура!$AC:$AC,структура!$W:$W,$I582))*SUMIFS(структура!$AB:$AB,структура!$W:$W,$I582)*SUMIFS(580:580,$1:$1,AF$1+INT(-SUMIFS(структура!$AC:$AC,структура!$W:$W,$I582))))</f>
        <v>0</v>
      </c>
      <c r="AG582" s="226">
        <f>IF(AG$7="",0,IF(AG$1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G$1+INT(-SUMIFS(структура!$AC:$AC,структура!$W:$W,$I582))+1)+(INT(-SUMIFS(структура!$AC:$AC,структура!$W:$W,$I582))+1+SUMIFS(структура!$AC:$AC,структура!$W:$W,$I582))*SUMIFS(структура!$AB:$AB,структура!$W:$W,$I582)*SUMIFS(580:580,$1:$1,AG$1+INT(-SUMIFS(структура!$AC:$AC,структура!$W:$W,$I582))))</f>
        <v>0</v>
      </c>
      <c r="AH582" s="226">
        <f>IF(AH$7="",0,IF(AH$1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H$1+INT(-SUMIFS(структура!$AC:$AC,структура!$W:$W,$I582))+1)+(INT(-SUMIFS(структура!$AC:$AC,структура!$W:$W,$I582))+1+SUMIFS(структура!$AC:$AC,структура!$W:$W,$I582))*SUMIFS(структура!$AB:$AB,структура!$W:$W,$I582)*SUMIFS(580:580,$1:$1,AH$1+INT(-SUMIFS(структура!$AC:$AC,структура!$W:$W,$I582))))</f>
        <v>0</v>
      </c>
      <c r="AI582" s="226">
        <f>IF(AI$7="",0,IF(AI$1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I$1+INT(-SUMIFS(структура!$AC:$AC,структура!$W:$W,$I582))+1)+(INT(-SUMIFS(структура!$AC:$AC,структура!$W:$W,$I582))+1+SUMIFS(структура!$AC:$AC,структура!$W:$W,$I582))*SUMIFS(структура!$AB:$AB,структура!$W:$W,$I582)*SUMIFS(580:580,$1:$1,AI$1+INT(-SUMIFS(структура!$AC:$AC,структура!$W:$W,$I582))))</f>
        <v>0</v>
      </c>
      <c r="AJ582" s="226">
        <f>IF(AJ$7="",0,IF(AJ$1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J$1+INT(-SUMIFS(структура!$AC:$AC,структура!$W:$W,$I582))+1)+(INT(-SUMIFS(структура!$AC:$AC,структура!$W:$W,$I582))+1+SUMIFS(структура!$AC:$AC,структура!$W:$W,$I582))*SUMIFS(структура!$AB:$AB,структура!$W:$W,$I582)*SUMIFS(580:580,$1:$1,AJ$1+INT(-SUMIFS(структура!$AC:$AC,структура!$W:$W,$I582))))</f>
        <v>0</v>
      </c>
      <c r="AK582" s="226">
        <f>IF(AK$7="",0,IF(AK$1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K$1+INT(-SUMIFS(структура!$AC:$AC,структура!$W:$W,$I582))+1)+(INT(-SUMIFS(структура!$AC:$AC,структура!$W:$W,$I582))+1+SUMIFS(структура!$AC:$AC,структура!$W:$W,$I582))*SUMIFS(структура!$AB:$AB,структура!$W:$W,$I582)*SUMIFS(580:580,$1:$1,AK$1+INT(-SUMIFS(структура!$AC:$AC,структура!$W:$W,$I582))))</f>
        <v>0</v>
      </c>
      <c r="AL582" s="226">
        <f>IF(AL$7="",0,IF(AL$1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L$1+INT(-SUMIFS(структура!$AC:$AC,структура!$W:$W,$I582))+1)+(INT(-SUMIFS(структура!$AC:$AC,структура!$W:$W,$I582))+1+SUMIFS(структура!$AC:$AC,структура!$W:$W,$I582))*SUMIFS(структура!$AB:$AB,структура!$W:$W,$I582)*SUMIFS(580:580,$1:$1,AL$1+INT(-SUMIFS(структура!$AC:$AC,структура!$W:$W,$I582))))</f>
        <v>0</v>
      </c>
      <c r="AM582" s="226">
        <f>IF(AM$7="",0,IF(AM$1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M$1+INT(-SUMIFS(структура!$AC:$AC,структура!$W:$W,$I582))+1)+(INT(-SUMIFS(структура!$AC:$AC,структура!$W:$W,$I582))+1+SUMIFS(структура!$AC:$AC,структура!$W:$W,$I582))*SUMIFS(структура!$AB:$AB,структура!$W:$W,$I582)*SUMIFS(580:580,$1:$1,AM$1+INT(-SUMIFS(структура!$AC:$AC,структура!$W:$W,$I582))))</f>
        <v>0</v>
      </c>
      <c r="AN582" s="226">
        <f>IF(AN$7="",0,IF(AN$1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N$1+INT(-SUMIFS(структура!$AC:$AC,структура!$W:$W,$I582))+1)+(INT(-SUMIFS(структура!$AC:$AC,структура!$W:$W,$I582))+1+SUMIFS(структура!$AC:$AC,структура!$W:$W,$I582))*SUMIFS(структура!$AB:$AB,структура!$W:$W,$I582)*SUMIFS(580:580,$1:$1,AN$1+INT(-SUMIFS(структура!$AC:$AC,структура!$W:$W,$I582))))</f>
        <v>0</v>
      </c>
      <c r="AO582" s="226">
        <f>IF(AO$7="",0,IF(AO$1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O$1+INT(-SUMIFS(структура!$AC:$AC,структура!$W:$W,$I582))+1)+(INT(-SUMIFS(структура!$AC:$AC,структура!$W:$W,$I582))+1+SUMIFS(структура!$AC:$AC,структура!$W:$W,$I582))*SUMIFS(структура!$AB:$AB,структура!$W:$W,$I582)*SUMIFS(580:580,$1:$1,AO$1+INT(-SUMIFS(структура!$AC:$AC,структура!$W:$W,$I582))))</f>
        <v>0</v>
      </c>
      <c r="AP582" s="226">
        <f>IF(AP$7="",0,IF(AP$1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P$1+INT(-SUMIFS(структура!$AC:$AC,структура!$W:$W,$I582))+1)+(INT(-SUMIFS(структура!$AC:$AC,структура!$W:$W,$I582))+1+SUMIFS(структура!$AC:$AC,структура!$W:$W,$I582))*SUMIFS(структура!$AB:$AB,структура!$W:$W,$I582)*SUMIFS(580:580,$1:$1,AP$1+INT(-SUMIFS(структура!$AC:$AC,структура!$W:$W,$I582))))</f>
        <v>0</v>
      </c>
      <c r="AQ582" s="226">
        <f>IF(AQ$7="",0,IF(AQ$1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Q$1+INT(-SUMIFS(структура!$AC:$AC,структура!$W:$W,$I582))+1)+(INT(-SUMIFS(структура!$AC:$AC,структура!$W:$W,$I582))+1+SUMIFS(структура!$AC:$AC,структура!$W:$W,$I582))*SUMIFS(структура!$AB:$AB,структура!$W:$W,$I582)*SUMIFS(580:580,$1:$1,AQ$1+INT(-SUMIFS(структура!$AC:$AC,структура!$W:$W,$I582))))</f>
        <v>0</v>
      </c>
      <c r="AR582" s="226">
        <f>IF(AR$7="",0,IF(AR$1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R$1+INT(-SUMIFS(структура!$AC:$AC,структура!$W:$W,$I582))+1)+(INT(-SUMIFS(структура!$AC:$AC,структура!$W:$W,$I582))+1+SUMIFS(структура!$AC:$AC,структура!$W:$W,$I582))*SUMIFS(структура!$AB:$AB,структура!$W:$W,$I582)*SUMIFS(580:580,$1:$1,AR$1+INT(-SUMIFS(структура!$AC:$AC,структура!$W:$W,$I582))))</f>
        <v>0</v>
      </c>
      <c r="AS582" s="226">
        <f>IF(AS$7="",0,IF(AS$1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S$1+INT(-SUMIFS(структура!$AC:$AC,структура!$W:$W,$I582))+1)+(INT(-SUMIFS(структура!$AC:$AC,структура!$W:$W,$I582))+1+SUMIFS(структура!$AC:$AC,структура!$W:$W,$I582))*SUMIFS(структура!$AB:$AB,структура!$W:$W,$I582)*SUMIFS(580:580,$1:$1,AS$1+INT(-SUMIFS(структура!$AC:$AC,структура!$W:$W,$I582))))</f>
        <v>0</v>
      </c>
      <c r="AT582" s="226">
        <f>IF(AT$7="",0,IF(AT$1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T$1+INT(-SUMIFS(структура!$AC:$AC,структура!$W:$W,$I582))+1)+(INT(-SUMIFS(структура!$AC:$AC,структура!$W:$W,$I582))+1+SUMIFS(структура!$AC:$AC,структура!$W:$W,$I582))*SUMIFS(структура!$AB:$AB,структура!$W:$W,$I582)*SUMIFS(580:580,$1:$1,AT$1+INT(-SUMIFS(структура!$AC:$AC,структура!$W:$W,$I582))))</f>
        <v>0</v>
      </c>
      <c r="AU582" s="226">
        <f>IF(AU$7="",0,IF(AU$1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U$1+INT(-SUMIFS(структура!$AC:$AC,структура!$W:$W,$I582))+1)+(INT(-SUMIFS(структура!$AC:$AC,структура!$W:$W,$I582))+1+SUMIFS(структура!$AC:$AC,структура!$W:$W,$I582))*SUMIFS(структура!$AB:$AB,структура!$W:$W,$I582)*SUMIFS(580:580,$1:$1,AU$1+INT(-SUMIFS(структура!$AC:$AC,структура!$W:$W,$I582))))</f>
        <v>0</v>
      </c>
      <c r="AV582" s="94"/>
      <c r="AW582" s="89"/>
    </row>
    <row r="583" spans="1:49" ht="3.9" customHeight="1" x14ac:dyDescent="0.25">
      <c r="A583" s="3"/>
      <c r="B583" s="3"/>
      <c r="C583" s="3"/>
      <c r="D583" s="3"/>
      <c r="E583" s="179" t="str">
        <f>E529</f>
        <v>Объект-5</v>
      </c>
      <c r="F583" s="3"/>
      <c r="G583" s="178" t="str">
        <f>G529</f>
        <v>Заказчик-5</v>
      </c>
      <c r="H583" s="3"/>
      <c r="I583" s="169" t="str">
        <f>I576</f>
        <v>Подрядчик-2</v>
      </c>
      <c r="J583" s="3"/>
      <c r="K583" s="178" t="str">
        <f>K576</f>
        <v>Подрядчик-2-Изготовл-3</v>
      </c>
      <c r="L583" s="3"/>
      <c r="M583" s="8"/>
      <c r="N583" s="258"/>
      <c r="O583" s="3"/>
      <c r="P583" s="191"/>
      <c r="Q583" s="3"/>
      <c r="R583" s="8"/>
      <c r="S583" s="3"/>
      <c r="T583" s="8"/>
      <c r="U583" s="3"/>
      <c r="V583" s="3"/>
      <c r="W583" s="49"/>
      <c r="X583" s="192"/>
      <c r="Y583" s="192"/>
      <c r="Z583" s="192"/>
      <c r="AA583" s="192"/>
      <c r="AB583" s="192"/>
      <c r="AC583" s="192"/>
      <c r="AD583" s="192"/>
      <c r="AE583" s="192"/>
      <c r="AF583" s="192"/>
      <c r="AG583" s="192"/>
      <c r="AH583" s="192"/>
      <c r="AI583" s="192"/>
      <c r="AJ583" s="192"/>
      <c r="AK583" s="192"/>
      <c r="AL583" s="192"/>
      <c r="AM583" s="192"/>
      <c r="AN583" s="192"/>
      <c r="AO583" s="192"/>
      <c r="AP583" s="192"/>
      <c r="AQ583" s="192"/>
      <c r="AR583" s="192"/>
      <c r="AS583" s="192"/>
      <c r="AT583" s="192"/>
      <c r="AU583" s="192"/>
      <c r="AV583" s="41"/>
      <c r="AW583" s="3"/>
    </row>
    <row r="584" spans="1:49" s="95" customFormat="1" x14ac:dyDescent="0.25">
      <c r="A584" s="89"/>
      <c r="B584" s="89"/>
      <c r="C584" s="89"/>
      <c r="D584" s="89"/>
      <c r="E584" s="179" t="str">
        <f>E529</f>
        <v>Объект-5</v>
      </c>
      <c r="F584" s="89"/>
      <c r="G584" s="178" t="str">
        <f>G529</f>
        <v>Заказчик-5</v>
      </c>
      <c r="H584" s="89"/>
      <c r="I584" s="173" t="s">
        <v>374</v>
      </c>
      <c r="J584" s="20" t="s">
        <v>5</v>
      </c>
      <c r="K584" s="173" t="s">
        <v>388</v>
      </c>
      <c r="L584" s="20" t="s">
        <v>5</v>
      </c>
      <c r="M584" s="183" t="str">
        <f>KPI!$E$204</f>
        <v>объем подрядных работ</v>
      </c>
      <c r="N584" s="258"/>
      <c r="O584" s="119" t="s">
        <v>1</v>
      </c>
      <c r="P584" s="182" t="s">
        <v>363</v>
      </c>
      <c r="Q584" s="89"/>
      <c r="R584" s="186">
        <f>SUMIFS($W584:$AV584,$W$2:$AV$2,R$2)</f>
        <v>0</v>
      </c>
      <c r="S584" s="89"/>
      <c r="T584" s="186">
        <f>SUMIFS($W584:$AV584,$W$2:$AV$2,T$2)</f>
        <v>0</v>
      </c>
      <c r="U584" s="89"/>
      <c r="V584" s="89"/>
      <c r="W584" s="119" t="s">
        <v>1</v>
      </c>
      <c r="X584" s="182"/>
      <c r="Y584" s="182"/>
      <c r="Z584" s="182"/>
      <c r="AA584" s="182"/>
      <c r="AB584" s="182"/>
      <c r="AC584" s="182"/>
      <c r="AD584" s="182"/>
      <c r="AE584" s="182"/>
      <c r="AF584" s="182"/>
      <c r="AG584" s="182"/>
      <c r="AH584" s="182"/>
      <c r="AI584" s="182"/>
      <c r="AJ584" s="182"/>
      <c r="AK584" s="182"/>
      <c r="AL584" s="182"/>
      <c r="AM584" s="182"/>
      <c r="AN584" s="182"/>
      <c r="AO584" s="182"/>
      <c r="AP584" s="182"/>
      <c r="AQ584" s="182"/>
      <c r="AR584" s="182"/>
      <c r="AS584" s="182"/>
      <c r="AT584" s="182"/>
      <c r="AU584" s="182"/>
      <c r="AV584" s="94"/>
      <c r="AW584" s="89"/>
    </row>
    <row r="585" spans="1:49" s="95" customFormat="1" x14ac:dyDescent="0.25">
      <c r="A585" s="89"/>
      <c r="B585" s="89"/>
      <c r="C585" s="89"/>
      <c r="D585" s="89"/>
      <c r="E585" s="179" t="str">
        <f>E529</f>
        <v>Объект-5</v>
      </c>
      <c r="F585" s="89"/>
      <c r="G585" s="178" t="str">
        <f>G529</f>
        <v>Заказчик-5</v>
      </c>
      <c r="H585" s="89"/>
      <c r="I585" s="181" t="str">
        <f>I584</f>
        <v>Подрядчик-4</v>
      </c>
      <c r="J585" s="4"/>
      <c r="K585" s="181" t="str">
        <f>K584</f>
        <v>Подрядчик-4-Работы-2</v>
      </c>
      <c r="L585" s="4"/>
      <c r="M585" s="184" t="str">
        <f>KPI!$E$205</f>
        <v>стоимость подрядных работ за ед.изм.</v>
      </c>
      <c r="N585" s="258"/>
      <c r="O585" s="89"/>
      <c r="P585" s="189" t="str">
        <f>IF(M585="","",INDEX(KPI!$H:$H,SUMIFS(KPI!$C:$C,KPI!$E:$E,M585)))</f>
        <v>руб.</v>
      </c>
      <c r="Q585" s="89"/>
      <c r="R585" s="187">
        <f>IF(R584=0,0,R586*1000/R584)</f>
        <v>0</v>
      </c>
      <c r="S585" s="89"/>
      <c r="T585" s="187">
        <f>IF(T584=0,0,T586*1000/T584)</f>
        <v>0</v>
      </c>
      <c r="U585" s="89"/>
      <c r="V585" s="89"/>
      <c r="W585" s="119" t="s">
        <v>1</v>
      </c>
      <c r="X585" s="182"/>
      <c r="Y585" s="182"/>
      <c r="Z585" s="182"/>
      <c r="AA585" s="182"/>
      <c r="AB585" s="182"/>
      <c r="AC585" s="182"/>
      <c r="AD585" s="182"/>
      <c r="AE585" s="182"/>
      <c r="AF585" s="182"/>
      <c r="AG585" s="182"/>
      <c r="AH585" s="182"/>
      <c r="AI585" s="182"/>
      <c r="AJ585" s="182"/>
      <c r="AK585" s="182"/>
      <c r="AL585" s="182"/>
      <c r="AM585" s="182"/>
      <c r="AN585" s="182"/>
      <c r="AO585" s="182"/>
      <c r="AP585" s="182"/>
      <c r="AQ585" s="182"/>
      <c r="AR585" s="182"/>
      <c r="AS585" s="182"/>
      <c r="AT585" s="182"/>
      <c r="AU585" s="182"/>
      <c r="AV585" s="94"/>
      <c r="AW585" s="89"/>
    </row>
    <row r="586" spans="1:49" s="5" customFormat="1" x14ac:dyDescent="0.25">
      <c r="A586" s="4"/>
      <c r="B586" s="4"/>
      <c r="C586" s="4"/>
      <c r="D586" s="4"/>
      <c r="E586" s="197" t="str">
        <f>E529</f>
        <v>Объект-5</v>
      </c>
      <c r="F586" s="4"/>
      <c r="G586" s="198" t="str">
        <f>G529</f>
        <v>Заказчик-5</v>
      </c>
      <c r="H586" s="4"/>
      <c r="I586" s="198" t="str">
        <f>I584</f>
        <v>Подрядчик-4</v>
      </c>
      <c r="J586" s="4"/>
      <c r="K586" s="198" t="str">
        <f>K584</f>
        <v>Подрядчик-4-Работы-2</v>
      </c>
      <c r="L586" s="4"/>
      <c r="M586" s="205" t="str">
        <f>KPI!$E$151</f>
        <v>подрядные работы</v>
      </c>
      <c r="N586" s="258" t="str">
        <f>структура!$AL$29</f>
        <v>с/с</v>
      </c>
      <c r="O586" s="4"/>
      <c r="P586" s="211" t="str">
        <f>IF(M586="","",INDEX(KPI!$H:$H,SUMIFS(KPI!$C:$C,KPI!$E:$E,M586)))</f>
        <v>тыс.руб.</v>
      </c>
      <c r="Q586" s="4"/>
      <c r="R586" s="188">
        <f>SUMIFS($W586:$AV586,$W$2:$AV$2,R$2)</f>
        <v>0</v>
      </c>
      <c r="S586" s="4"/>
      <c r="T586" s="188">
        <f>SUMIFS($W586:$AV586,$W$2:$AV$2,T$2)</f>
        <v>0</v>
      </c>
      <c r="U586" s="4"/>
      <c r="V586" s="4"/>
      <c r="W586" s="49"/>
      <c r="X586" s="207">
        <f>X584*X585/1000</f>
        <v>0</v>
      </c>
      <c r="Y586" s="207">
        <f>Y584*Y585/1000</f>
        <v>0</v>
      </c>
      <c r="Z586" s="207">
        <f t="shared" ref="Z586:AU586" si="703">Z584*Z585/1000</f>
        <v>0</v>
      </c>
      <c r="AA586" s="207">
        <f t="shared" si="703"/>
        <v>0</v>
      </c>
      <c r="AB586" s="207">
        <f t="shared" si="703"/>
        <v>0</v>
      </c>
      <c r="AC586" s="207">
        <f t="shared" si="703"/>
        <v>0</v>
      </c>
      <c r="AD586" s="207">
        <f t="shared" si="703"/>
        <v>0</v>
      </c>
      <c r="AE586" s="207">
        <f t="shared" si="703"/>
        <v>0</v>
      </c>
      <c r="AF586" s="207">
        <f t="shared" si="703"/>
        <v>0</v>
      </c>
      <c r="AG586" s="207">
        <f t="shared" si="703"/>
        <v>0</v>
      </c>
      <c r="AH586" s="207">
        <f t="shared" si="703"/>
        <v>0</v>
      </c>
      <c r="AI586" s="207">
        <f t="shared" si="703"/>
        <v>0</v>
      </c>
      <c r="AJ586" s="207">
        <f t="shared" si="703"/>
        <v>0</v>
      </c>
      <c r="AK586" s="207">
        <f t="shared" si="703"/>
        <v>0</v>
      </c>
      <c r="AL586" s="207">
        <f t="shared" si="703"/>
        <v>0</v>
      </c>
      <c r="AM586" s="207">
        <f t="shared" si="703"/>
        <v>0</v>
      </c>
      <c r="AN586" s="207">
        <f t="shared" si="703"/>
        <v>0</v>
      </c>
      <c r="AO586" s="207">
        <f t="shared" si="703"/>
        <v>0</v>
      </c>
      <c r="AP586" s="207">
        <f t="shared" si="703"/>
        <v>0</v>
      </c>
      <c r="AQ586" s="207">
        <f t="shared" si="703"/>
        <v>0</v>
      </c>
      <c r="AR586" s="207">
        <f t="shared" si="703"/>
        <v>0</v>
      </c>
      <c r="AS586" s="207">
        <f t="shared" si="703"/>
        <v>0</v>
      </c>
      <c r="AT586" s="207">
        <f t="shared" si="703"/>
        <v>0</v>
      </c>
      <c r="AU586" s="207">
        <f t="shared" si="703"/>
        <v>0</v>
      </c>
      <c r="AV586" s="43"/>
      <c r="AW586" s="4"/>
    </row>
    <row r="587" spans="1:49" s="95" customFormat="1" x14ac:dyDescent="0.25">
      <c r="A587" s="89"/>
      <c r="B587" s="89"/>
      <c r="C587" s="89"/>
      <c r="D587" s="89"/>
      <c r="E587" s="179" t="str">
        <f>E529</f>
        <v>Объект-5</v>
      </c>
      <c r="F587" s="89"/>
      <c r="G587" s="178" t="str">
        <f>G529</f>
        <v>Заказчик-5</v>
      </c>
      <c r="H587" s="89"/>
      <c r="I587" s="181" t="str">
        <f>I584</f>
        <v>Подрядчик-4</v>
      </c>
      <c r="J587" s="4"/>
      <c r="K587" s="181" t="str">
        <f>K584</f>
        <v>Подрядчик-4-Работы-2</v>
      </c>
      <c r="L587" s="4"/>
      <c r="M587" s="202" t="str">
        <f>KPI!$E$35</f>
        <v>оборачив-ть работ в себестоимости</v>
      </c>
      <c r="N587" s="259"/>
      <c r="O587" s="22" t="s">
        <v>1</v>
      </c>
      <c r="P587" s="79"/>
      <c r="Q587" s="203"/>
      <c r="R587" s="204" t="str">
        <f>IF(M587="","",INDEX(KPI!$H:$H,SUMIFS(KPI!$C:$C,KPI!$E:$E,M587)))</f>
        <v>мес</v>
      </c>
      <c r="S587" s="203"/>
      <c r="T587" s="204"/>
      <c r="U587" s="203"/>
      <c r="V587" s="203"/>
      <c r="W587" s="116"/>
      <c r="X587" s="201"/>
      <c r="Y587" s="201"/>
      <c r="Z587" s="201"/>
      <c r="AA587" s="201"/>
      <c r="AB587" s="201"/>
      <c r="AC587" s="201"/>
      <c r="AD587" s="201"/>
      <c r="AE587" s="201"/>
      <c r="AF587" s="201"/>
      <c r="AG587" s="201"/>
      <c r="AH587" s="201"/>
      <c r="AI587" s="201"/>
      <c r="AJ587" s="201"/>
      <c r="AK587" s="201"/>
      <c r="AL587" s="201"/>
      <c r="AM587" s="201"/>
      <c r="AN587" s="201"/>
      <c r="AO587" s="201"/>
      <c r="AP587" s="201"/>
      <c r="AQ587" s="201"/>
      <c r="AR587" s="201"/>
      <c r="AS587" s="201"/>
      <c r="AT587" s="201"/>
      <c r="AU587" s="201"/>
      <c r="AV587" s="94"/>
      <c r="AW587" s="89"/>
    </row>
    <row r="588" spans="1:49" s="5" customFormat="1" x14ac:dyDescent="0.25">
      <c r="A588" s="4"/>
      <c r="B588" s="4"/>
      <c r="C588" s="4"/>
      <c r="D588" s="4"/>
      <c r="E588" s="197" t="str">
        <f>E529</f>
        <v>Объект-5</v>
      </c>
      <c r="F588" s="4"/>
      <c r="G588" s="198" t="str">
        <f>G529</f>
        <v>Заказчик-5</v>
      </c>
      <c r="H588" s="4"/>
      <c r="I588" s="198" t="str">
        <f>I584</f>
        <v>Подрядчик-4</v>
      </c>
      <c r="J588" s="4"/>
      <c r="K588" s="198" t="str">
        <f>K584</f>
        <v>Подрядчик-4-Работы-2</v>
      </c>
      <c r="L588" s="4"/>
      <c r="M588" s="208" t="str">
        <f>KPI!$E$36</f>
        <v>подрядные строительно-монтажные работы</v>
      </c>
      <c r="N588" s="259" t="str">
        <f>структура!$AL$15</f>
        <v>НДС(-)</v>
      </c>
      <c r="O588" s="209"/>
      <c r="P588" s="210" t="str">
        <f>IF(M588="","",INDEX(KPI!$H:$H,SUMIFS(KPI!$C:$C,KPI!$E:$E,M588)))</f>
        <v>тыс.руб.</v>
      </c>
      <c r="Q588" s="209"/>
      <c r="R588" s="123">
        <f>SUMIFS($W588:$AV588,$W$2:$AV$2,R$2)</f>
        <v>0</v>
      </c>
      <c r="S588" s="209"/>
      <c r="T588" s="123">
        <f>SUMIFS($W588:$AV588,$W$2:$AV$2,T$2)</f>
        <v>0</v>
      </c>
      <c r="U588" s="209"/>
      <c r="V588" s="209"/>
      <c r="W588" s="49"/>
      <c r="X588" s="207">
        <f t="shared" ref="X588:AU588" si="704">IF(X$7="",0,IF(X$1=1,SUMIFS(586:586,$1:$1,"&gt;="&amp;1,$1:$1,"&lt;="&amp;INT($P587))+($P587-INT($P587))*SUMIFS(586:586,$1:$1,INT($P587)+1),0)+($P587-INT($P587))*SUMIFS(586:586,$1:$1,X$1+INT($P587)+1)+(INT($P587)+1-$P587)*SUMIFS(586:586,$1:$1,X$1+INT($P587)))</f>
        <v>0</v>
      </c>
      <c r="Y588" s="207">
        <f t="shared" si="704"/>
        <v>0</v>
      </c>
      <c r="Z588" s="207">
        <f t="shared" si="704"/>
        <v>0</v>
      </c>
      <c r="AA588" s="207">
        <f t="shared" si="704"/>
        <v>0</v>
      </c>
      <c r="AB588" s="207">
        <f t="shared" si="704"/>
        <v>0</v>
      </c>
      <c r="AC588" s="207">
        <f t="shared" si="704"/>
        <v>0</v>
      </c>
      <c r="AD588" s="207">
        <f t="shared" si="704"/>
        <v>0</v>
      </c>
      <c r="AE588" s="207">
        <f t="shared" si="704"/>
        <v>0</v>
      </c>
      <c r="AF588" s="207">
        <f t="shared" si="704"/>
        <v>0</v>
      </c>
      <c r="AG588" s="207">
        <f t="shared" si="704"/>
        <v>0</v>
      </c>
      <c r="AH588" s="207">
        <f t="shared" si="704"/>
        <v>0</v>
      </c>
      <c r="AI588" s="207">
        <f t="shared" si="704"/>
        <v>0</v>
      </c>
      <c r="AJ588" s="207">
        <f t="shared" si="704"/>
        <v>0</v>
      </c>
      <c r="AK588" s="207">
        <f t="shared" si="704"/>
        <v>0</v>
      </c>
      <c r="AL588" s="207">
        <f t="shared" si="704"/>
        <v>0</v>
      </c>
      <c r="AM588" s="207">
        <f t="shared" si="704"/>
        <v>0</v>
      </c>
      <c r="AN588" s="207">
        <f t="shared" si="704"/>
        <v>0</v>
      </c>
      <c r="AO588" s="207">
        <f t="shared" si="704"/>
        <v>0</v>
      </c>
      <c r="AP588" s="207">
        <f t="shared" si="704"/>
        <v>0</v>
      </c>
      <c r="AQ588" s="207">
        <f t="shared" si="704"/>
        <v>0</v>
      </c>
      <c r="AR588" s="207">
        <f t="shared" si="704"/>
        <v>0</v>
      </c>
      <c r="AS588" s="207">
        <f t="shared" si="704"/>
        <v>0</v>
      </c>
      <c r="AT588" s="207">
        <f t="shared" si="704"/>
        <v>0</v>
      </c>
      <c r="AU588" s="207">
        <f t="shared" si="704"/>
        <v>0</v>
      </c>
      <c r="AV588" s="43"/>
      <c r="AW588" s="4"/>
    </row>
    <row r="589" spans="1:49" s="95" customFormat="1" x14ac:dyDescent="0.25">
      <c r="A589" s="89"/>
      <c r="B589" s="89"/>
      <c r="C589" s="89"/>
      <c r="D589" s="89"/>
      <c r="E589" s="194" t="str">
        <f>E529</f>
        <v>Объект-5</v>
      </c>
      <c r="F589" s="89"/>
      <c r="G589" s="195" t="str">
        <f>G529</f>
        <v>Заказчик-5</v>
      </c>
      <c r="H589" s="89"/>
      <c r="I589" s="195" t="str">
        <f>I584</f>
        <v>Подрядчик-4</v>
      </c>
      <c r="J589" s="89"/>
      <c r="K589" s="195" t="str">
        <f>K584</f>
        <v>Подрядчик-4-Работы-2</v>
      </c>
      <c r="L589" s="89"/>
      <c r="M589" s="221" t="str">
        <f>KPI!$E$60</f>
        <v>отток ДС на авансы по подрядным работам</v>
      </c>
      <c r="N589" s="259"/>
      <c r="O589" s="203"/>
      <c r="P589" s="222" t="str">
        <f>IF(M589="","",INDEX(KPI!$H:$H,SUMIFS(KPI!$C:$C,KPI!$E:$E,M589)))</f>
        <v>тыс.руб.</v>
      </c>
      <c r="Q589" s="203"/>
      <c r="R589" s="223">
        <f>SUMIFS($W589:$AV589,$W$2:$AV$2,R$2)</f>
        <v>0</v>
      </c>
      <c r="S589" s="203"/>
      <c r="T589" s="223">
        <f>SUMIFS($W589:$AV589,$W$2:$AV$2,T$2)</f>
        <v>0</v>
      </c>
      <c r="U589" s="203"/>
      <c r="V589" s="203"/>
      <c r="W589" s="116"/>
      <c r="X589" s="225">
        <f>IF(X$7="",0,IF(X$1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X$1+INT(SUMIFS(структура!$AA:$AA,структура!$W:$W,$I589))+1)+(INT(SUMIFS(структура!$AA:$AA,структура!$W:$W,$I589))+1-SUMIFS(структура!$AA:$AA,структура!$W:$W,$I589))*SUMIFS(структура!$Z:$Z,структура!$W:$W,$I589)*SUMIFS(588:588,$1:$1,X$1+INT(SUMIFS(структура!$AA:$AA,структура!$W:$W,$I589))))</f>
        <v>0</v>
      </c>
      <c r="Y589" s="225">
        <f>IF(Y$7="",0,IF(Y$1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Y$1+INT(SUMIFS(структура!$AA:$AA,структура!$W:$W,$I589))+1)+(INT(SUMIFS(структура!$AA:$AA,структура!$W:$W,$I589))+1-SUMIFS(структура!$AA:$AA,структура!$W:$W,$I589))*SUMIFS(структура!$Z:$Z,структура!$W:$W,$I589)*SUMIFS(588:588,$1:$1,Y$1+INT(SUMIFS(структура!$AA:$AA,структура!$W:$W,$I589))))</f>
        <v>0</v>
      </c>
      <c r="Z589" s="225">
        <f>IF(Z$7="",0,IF(Z$1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Z$1+INT(SUMIFS(структура!$AA:$AA,структура!$W:$W,$I589))+1)+(INT(SUMIFS(структура!$AA:$AA,структура!$W:$W,$I589))+1-SUMIFS(структура!$AA:$AA,структура!$W:$W,$I589))*SUMIFS(структура!$Z:$Z,структура!$W:$W,$I589)*SUMIFS(588:588,$1:$1,Z$1+INT(SUMIFS(структура!$AA:$AA,структура!$W:$W,$I589))))</f>
        <v>0</v>
      </c>
      <c r="AA589" s="225">
        <f>IF(AA$7="",0,IF(AA$1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A$1+INT(SUMIFS(структура!$AA:$AA,структура!$W:$W,$I589))+1)+(INT(SUMIFS(структура!$AA:$AA,структура!$W:$W,$I589))+1-SUMIFS(структура!$AA:$AA,структура!$W:$W,$I589))*SUMIFS(структура!$Z:$Z,структура!$W:$W,$I589)*SUMIFS(588:588,$1:$1,AA$1+INT(SUMIFS(структура!$AA:$AA,структура!$W:$W,$I589))))</f>
        <v>0</v>
      </c>
      <c r="AB589" s="225">
        <f>IF(AB$7="",0,IF(AB$1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B$1+INT(SUMIFS(структура!$AA:$AA,структура!$W:$W,$I589))+1)+(INT(SUMIFS(структура!$AA:$AA,структура!$W:$W,$I589))+1-SUMIFS(структура!$AA:$AA,структура!$W:$W,$I589))*SUMIFS(структура!$Z:$Z,структура!$W:$W,$I589)*SUMIFS(588:588,$1:$1,AB$1+INT(SUMIFS(структура!$AA:$AA,структура!$W:$W,$I589))))</f>
        <v>0</v>
      </c>
      <c r="AC589" s="225">
        <f>IF(AC$7="",0,IF(AC$1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C$1+INT(SUMIFS(структура!$AA:$AA,структура!$W:$W,$I589))+1)+(INT(SUMIFS(структура!$AA:$AA,структура!$W:$W,$I589))+1-SUMIFS(структура!$AA:$AA,структура!$W:$W,$I589))*SUMIFS(структура!$Z:$Z,структура!$W:$W,$I589)*SUMIFS(588:588,$1:$1,AC$1+INT(SUMIFS(структура!$AA:$AA,структура!$W:$W,$I589))))</f>
        <v>0</v>
      </c>
      <c r="AD589" s="225">
        <f>IF(AD$7="",0,IF(AD$1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D$1+INT(SUMIFS(структура!$AA:$AA,структура!$W:$W,$I589))+1)+(INT(SUMIFS(структура!$AA:$AA,структура!$W:$W,$I589))+1-SUMIFS(структура!$AA:$AA,структура!$W:$W,$I589))*SUMIFS(структура!$Z:$Z,структура!$W:$W,$I589)*SUMIFS(588:588,$1:$1,AD$1+INT(SUMIFS(структура!$AA:$AA,структура!$W:$W,$I589))))</f>
        <v>0</v>
      </c>
      <c r="AE589" s="225">
        <f>IF(AE$7="",0,IF(AE$1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E$1+INT(SUMIFS(структура!$AA:$AA,структура!$W:$W,$I589))+1)+(INT(SUMIFS(структура!$AA:$AA,структура!$W:$W,$I589))+1-SUMIFS(структура!$AA:$AA,структура!$W:$W,$I589))*SUMIFS(структура!$Z:$Z,структура!$W:$W,$I589)*SUMIFS(588:588,$1:$1,AE$1+INT(SUMIFS(структура!$AA:$AA,структура!$W:$W,$I589))))</f>
        <v>0</v>
      </c>
      <c r="AF589" s="225">
        <f>IF(AF$7="",0,IF(AF$1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F$1+INT(SUMIFS(структура!$AA:$AA,структура!$W:$W,$I589))+1)+(INT(SUMIFS(структура!$AA:$AA,структура!$W:$W,$I589))+1-SUMIFS(структура!$AA:$AA,структура!$W:$W,$I589))*SUMIFS(структура!$Z:$Z,структура!$W:$W,$I589)*SUMIFS(588:588,$1:$1,AF$1+INT(SUMIFS(структура!$AA:$AA,структура!$W:$W,$I589))))</f>
        <v>0</v>
      </c>
      <c r="AG589" s="225">
        <f>IF(AG$7="",0,IF(AG$1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G$1+INT(SUMIFS(структура!$AA:$AA,структура!$W:$W,$I589))+1)+(INT(SUMIFS(структура!$AA:$AA,структура!$W:$W,$I589))+1-SUMIFS(структура!$AA:$AA,структура!$W:$W,$I589))*SUMIFS(структура!$Z:$Z,структура!$W:$W,$I589)*SUMIFS(588:588,$1:$1,AG$1+INT(SUMIFS(структура!$AA:$AA,структура!$W:$W,$I589))))</f>
        <v>0</v>
      </c>
      <c r="AH589" s="225">
        <f>IF(AH$7="",0,IF(AH$1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H$1+INT(SUMIFS(структура!$AA:$AA,структура!$W:$W,$I589))+1)+(INT(SUMIFS(структура!$AA:$AA,структура!$W:$W,$I589))+1-SUMIFS(структура!$AA:$AA,структура!$W:$W,$I589))*SUMIFS(структура!$Z:$Z,структура!$W:$W,$I589)*SUMIFS(588:588,$1:$1,AH$1+INT(SUMIFS(структура!$AA:$AA,структура!$W:$W,$I589))))</f>
        <v>0</v>
      </c>
      <c r="AI589" s="225">
        <f>IF(AI$7="",0,IF(AI$1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I$1+INT(SUMIFS(структура!$AA:$AA,структура!$W:$W,$I589))+1)+(INT(SUMIFS(структура!$AA:$AA,структура!$W:$W,$I589))+1-SUMIFS(структура!$AA:$AA,структура!$W:$W,$I589))*SUMIFS(структура!$Z:$Z,структура!$W:$W,$I589)*SUMIFS(588:588,$1:$1,AI$1+INT(SUMIFS(структура!$AA:$AA,структура!$W:$W,$I589))))</f>
        <v>0</v>
      </c>
      <c r="AJ589" s="225">
        <f>IF(AJ$7="",0,IF(AJ$1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J$1+INT(SUMIFS(структура!$AA:$AA,структура!$W:$W,$I589))+1)+(INT(SUMIFS(структура!$AA:$AA,структура!$W:$W,$I589))+1-SUMIFS(структура!$AA:$AA,структура!$W:$W,$I589))*SUMIFS(структура!$Z:$Z,структура!$W:$W,$I589)*SUMIFS(588:588,$1:$1,AJ$1+INT(SUMIFS(структура!$AA:$AA,структура!$W:$W,$I589))))</f>
        <v>0</v>
      </c>
      <c r="AK589" s="225">
        <f>IF(AK$7="",0,IF(AK$1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K$1+INT(SUMIFS(структура!$AA:$AA,структура!$W:$W,$I589))+1)+(INT(SUMIFS(структура!$AA:$AA,структура!$W:$W,$I589))+1-SUMIFS(структура!$AA:$AA,структура!$W:$W,$I589))*SUMIFS(структура!$Z:$Z,структура!$W:$W,$I589)*SUMIFS(588:588,$1:$1,AK$1+INT(SUMIFS(структура!$AA:$AA,структура!$W:$W,$I589))))</f>
        <v>0</v>
      </c>
      <c r="AL589" s="225">
        <f>IF(AL$7="",0,IF(AL$1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L$1+INT(SUMIFS(структура!$AA:$AA,структура!$W:$W,$I589))+1)+(INT(SUMIFS(структура!$AA:$AA,структура!$W:$W,$I589))+1-SUMIFS(структура!$AA:$AA,структура!$W:$W,$I589))*SUMIFS(структура!$Z:$Z,структура!$W:$W,$I589)*SUMIFS(588:588,$1:$1,AL$1+INT(SUMIFS(структура!$AA:$AA,структура!$W:$W,$I589))))</f>
        <v>0</v>
      </c>
      <c r="AM589" s="225">
        <f>IF(AM$7="",0,IF(AM$1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M$1+INT(SUMIFS(структура!$AA:$AA,структура!$W:$W,$I589))+1)+(INT(SUMIFS(структура!$AA:$AA,структура!$W:$W,$I589))+1-SUMIFS(структура!$AA:$AA,структура!$W:$W,$I589))*SUMIFS(структура!$Z:$Z,структура!$W:$W,$I589)*SUMIFS(588:588,$1:$1,AM$1+INT(SUMIFS(структура!$AA:$AA,структура!$W:$W,$I589))))</f>
        <v>0</v>
      </c>
      <c r="AN589" s="225">
        <f>IF(AN$7="",0,IF(AN$1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N$1+INT(SUMIFS(структура!$AA:$AA,структура!$W:$W,$I589))+1)+(INT(SUMIFS(структура!$AA:$AA,структура!$W:$W,$I589))+1-SUMIFS(структура!$AA:$AA,структура!$W:$W,$I589))*SUMIFS(структура!$Z:$Z,структура!$W:$W,$I589)*SUMIFS(588:588,$1:$1,AN$1+INT(SUMIFS(структура!$AA:$AA,структура!$W:$W,$I589))))</f>
        <v>0</v>
      </c>
      <c r="AO589" s="225">
        <f>IF(AO$7="",0,IF(AO$1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O$1+INT(SUMIFS(структура!$AA:$AA,структура!$W:$W,$I589))+1)+(INT(SUMIFS(структура!$AA:$AA,структура!$W:$W,$I589))+1-SUMIFS(структура!$AA:$AA,структура!$W:$W,$I589))*SUMIFS(структура!$Z:$Z,структура!$W:$W,$I589)*SUMIFS(588:588,$1:$1,AO$1+INT(SUMIFS(структура!$AA:$AA,структура!$W:$W,$I589))))</f>
        <v>0</v>
      </c>
      <c r="AP589" s="225">
        <f>IF(AP$7="",0,IF(AP$1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P$1+INT(SUMIFS(структура!$AA:$AA,структура!$W:$W,$I589))+1)+(INT(SUMIFS(структура!$AA:$AA,структура!$W:$W,$I589))+1-SUMIFS(структура!$AA:$AA,структура!$W:$W,$I589))*SUMIFS(структура!$Z:$Z,структура!$W:$W,$I589)*SUMIFS(588:588,$1:$1,AP$1+INT(SUMIFS(структура!$AA:$AA,структура!$W:$W,$I589))))</f>
        <v>0</v>
      </c>
      <c r="AQ589" s="225">
        <f>IF(AQ$7="",0,IF(AQ$1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Q$1+INT(SUMIFS(структура!$AA:$AA,структура!$W:$W,$I589))+1)+(INT(SUMIFS(структура!$AA:$AA,структура!$W:$W,$I589))+1-SUMIFS(структура!$AA:$AA,структура!$W:$W,$I589))*SUMIFS(структура!$Z:$Z,структура!$W:$W,$I589)*SUMIFS(588:588,$1:$1,AQ$1+INT(SUMIFS(структура!$AA:$AA,структура!$W:$W,$I589))))</f>
        <v>0</v>
      </c>
      <c r="AR589" s="225">
        <f>IF(AR$7="",0,IF(AR$1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R$1+INT(SUMIFS(структура!$AA:$AA,структура!$W:$W,$I589))+1)+(INT(SUMIFS(структура!$AA:$AA,структура!$W:$W,$I589))+1-SUMIFS(структура!$AA:$AA,структура!$W:$W,$I589))*SUMIFS(структура!$Z:$Z,структура!$W:$W,$I589)*SUMIFS(588:588,$1:$1,AR$1+INT(SUMIFS(структура!$AA:$AA,структура!$W:$W,$I589))))</f>
        <v>0</v>
      </c>
      <c r="AS589" s="225">
        <f>IF(AS$7="",0,IF(AS$1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S$1+INT(SUMIFS(структура!$AA:$AA,структура!$W:$W,$I589))+1)+(INT(SUMIFS(структура!$AA:$AA,структура!$W:$W,$I589))+1-SUMIFS(структура!$AA:$AA,структура!$W:$W,$I589))*SUMIFS(структура!$Z:$Z,структура!$W:$W,$I589)*SUMIFS(588:588,$1:$1,AS$1+INT(SUMIFS(структура!$AA:$AA,структура!$W:$W,$I589))))</f>
        <v>0</v>
      </c>
      <c r="AT589" s="225">
        <f>IF(AT$7="",0,IF(AT$1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T$1+INT(SUMIFS(структура!$AA:$AA,структура!$W:$W,$I589))+1)+(INT(SUMIFS(структура!$AA:$AA,структура!$W:$W,$I589))+1-SUMIFS(структура!$AA:$AA,структура!$W:$W,$I589))*SUMIFS(структура!$Z:$Z,структура!$W:$W,$I589)*SUMIFS(588:588,$1:$1,AT$1+INT(SUMIFS(структура!$AA:$AA,структура!$W:$W,$I589))))</f>
        <v>0</v>
      </c>
      <c r="AU589" s="225">
        <f>IF(AU$7="",0,IF(AU$1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U$1+INT(SUMIFS(структура!$AA:$AA,структура!$W:$W,$I589))+1)+(INT(SUMIFS(структура!$AA:$AA,структура!$W:$W,$I589))+1-SUMIFS(структура!$AA:$AA,структура!$W:$W,$I589))*SUMIFS(структура!$Z:$Z,структура!$W:$W,$I589)*SUMIFS(588:588,$1:$1,AU$1+INT(SUMIFS(структура!$AA:$AA,структура!$W:$W,$I589))))</f>
        <v>0</v>
      </c>
      <c r="AV589" s="94"/>
      <c r="AW589" s="89"/>
    </row>
    <row r="590" spans="1:49" s="95" customFormat="1" x14ac:dyDescent="0.25">
      <c r="A590" s="89"/>
      <c r="B590" s="89"/>
      <c r="C590" s="89"/>
      <c r="D590" s="89"/>
      <c r="E590" s="194" t="str">
        <f>E529</f>
        <v>Объект-5</v>
      </c>
      <c r="F590" s="89"/>
      <c r="G590" s="195" t="str">
        <f>G529</f>
        <v>Заказчик-5</v>
      </c>
      <c r="H590" s="89"/>
      <c r="I590" s="195" t="str">
        <f>I584</f>
        <v>Подрядчик-4</v>
      </c>
      <c r="J590" s="89"/>
      <c r="K590" s="195" t="str">
        <f>K584</f>
        <v>Подрядчик-4-Работы-2</v>
      </c>
      <c r="L590" s="89"/>
      <c r="M590" s="185" t="str">
        <f>KPI!$E$64</f>
        <v>отток ДС на расчет по подрядным работам</v>
      </c>
      <c r="N590" s="259"/>
      <c r="O590" s="203"/>
      <c r="P590" s="190" t="str">
        <f>IF(M590="","",INDEX(KPI!$H:$H,SUMIFS(KPI!$C:$C,KPI!$E:$E,M590)))</f>
        <v>тыс.руб.</v>
      </c>
      <c r="Q590" s="203"/>
      <c r="R590" s="224">
        <f>SUMIFS($W590:$AV590,$W$2:$AV$2,R$2)</f>
        <v>0</v>
      </c>
      <c r="S590" s="203"/>
      <c r="T590" s="224">
        <f>SUMIFS($W590:$AV590,$W$2:$AV$2,T$2)</f>
        <v>0</v>
      </c>
      <c r="U590" s="203"/>
      <c r="V590" s="203"/>
      <c r="W590" s="116"/>
      <c r="X590" s="226">
        <f>IF(X$7="",0,IF(X$1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X$1+INT(-SUMIFS(структура!$AC:$AC,структура!$W:$W,$I590))+1)+(INT(-SUMIFS(структура!$AC:$AC,структура!$W:$W,$I590))+1+SUMIFS(структура!$AC:$AC,структура!$W:$W,$I590))*SUMIFS(структура!$AB:$AB,структура!$W:$W,$I590)*SUMIFS(588:588,$1:$1,X$1+INT(-SUMIFS(структура!$AC:$AC,структура!$W:$W,$I590))))</f>
        <v>0</v>
      </c>
      <c r="Y590" s="226">
        <f>IF(Y$7="",0,IF(Y$1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Y$1+INT(-SUMIFS(структура!$AC:$AC,структура!$W:$W,$I590))+1)+(INT(-SUMIFS(структура!$AC:$AC,структура!$W:$W,$I590))+1+SUMIFS(структура!$AC:$AC,структура!$W:$W,$I590))*SUMIFS(структура!$AB:$AB,структура!$W:$W,$I590)*SUMIFS(588:588,$1:$1,Y$1+INT(-SUMIFS(структура!$AC:$AC,структура!$W:$W,$I590))))</f>
        <v>0</v>
      </c>
      <c r="Z590" s="226">
        <f>IF(Z$7="",0,IF(Z$1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Z$1+INT(-SUMIFS(структура!$AC:$AC,структура!$W:$W,$I590))+1)+(INT(-SUMIFS(структура!$AC:$AC,структура!$W:$W,$I590))+1+SUMIFS(структура!$AC:$AC,структура!$W:$W,$I590))*SUMIFS(структура!$AB:$AB,структура!$W:$W,$I590)*SUMIFS(588:588,$1:$1,Z$1+INT(-SUMIFS(структура!$AC:$AC,структура!$W:$W,$I590))))</f>
        <v>0</v>
      </c>
      <c r="AA590" s="226">
        <f>IF(AA$7="",0,IF(AA$1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A$1+INT(-SUMIFS(структура!$AC:$AC,структура!$W:$W,$I590))+1)+(INT(-SUMIFS(структура!$AC:$AC,структура!$W:$W,$I590))+1+SUMIFS(структура!$AC:$AC,структура!$W:$W,$I590))*SUMIFS(структура!$AB:$AB,структура!$W:$W,$I590)*SUMIFS(588:588,$1:$1,AA$1+INT(-SUMIFS(структура!$AC:$AC,структура!$W:$W,$I590))))</f>
        <v>0</v>
      </c>
      <c r="AB590" s="226">
        <f>IF(AB$7="",0,IF(AB$1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B$1+INT(-SUMIFS(структура!$AC:$AC,структура!$W:$W,$I590))+1)+(INT(-SUMIFS(структура!$AC:$AC,структура!$W:$W,$I590))+1+SUMIFS(структура!$AC:$AC,структура!$W:$W,$I590))*SUMIFS(структура!$AB:$AB,структура!$W:$W,$I590)*SUMIFS(588:588,$1:$1,AB$1+INT(-SUMIFS(структура!$AC:$AC,структура!$W:$W,$I590))))</f>
        <v>0</v>
      </c>
      <c r="AC590" s="226">
        <f>IF(AC$7="",0,IF(AC$1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C$1+INT(-SUMIFS(структура!$AC:$AC,структура!$W:$W,$I590))+1)+(INT(-SUMIFS(структура!$AC:$AC,структура!$W:$W,$I590))+1+SUMIFS(структура!$AC:$AC,структура!$W:$W,$I590))*SUMIFS(структура!$AB:$AB,структура!$W:$W,$I590)*SUMIFS(588:588,$1:$1,AC$1+INT(-SUMIFS(структура!$AC:$AC,структура!$W:$W,$I590))))</f>
        <v>0</v>
      </c>
      <c r="AD590" s="226">
        <f>IF(AD$7="",0,IF(AD$1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D$1+INT(-SUMIFS(структура!$AC:$AC,структура!$W:$W,$I590))+1)+(INT(-SUMIFS(структура!$AC:$AC,структура!$W:$W,$I590))+1+SUMIFS(структура!$AC:$AC,структура!$W:$W,$I590))*SUMIFS(структура!$AB:$AB,структура!$W:$W,$I590)*SUMIFS(588:588,$1:$1,AD$1+INT(-SUMIFS(структура!$AC:$AC,структура!$W:$W,$I590))))</f>
        <v>0</v>
      </c>
      <c r="AE590" s="226">
        <f>IF(AE$7="",0,IF(AE$1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E$1+INT(-SUMIFS(структура!$AC:$AC,структура!$W:$W,$I590))+1)+(INT(-SUMIFS(структура!$AC:$AC,структура!$W:$W,$I590))+1+SUMIFS(структура!$AC:$AC,структура!$W:$W,$I590))*SUMIFS(структура!$AB:$AB,структура!$W:$W,$I590)*SUMIFS(588:588,$1:$1,AE$1+INT(-SUMIFS(структура!$AC:$AC,структура!$W:$W,$I590))))</f>
        <v>0</v>
      </c>
      <c r="AF590" s="226">
        <f>IF(AF$7="",0,IF(AF$1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F$1+INT(-SUMIFS(структура!$AC:$AC,структура!$W:$W,$I590))+1)+(INT(-SUMIFS(структура!$AC:$AC,структура!$W:$W,$I590))+1+SUMIFS(структура!$AC:$AC,структура!$W:$W,$I590))*SUMIFS(структура!$AB:$AB,структура!$W:$W,$I590)*SUMIFS(588:588,$1:$1,AF$1+INT(-SUMIFS(структура!$AC:$AC,структура!$W:$W,$I590))))</f>
        <v>0</v>
      </c>
      <c r="AG590" s="226">
        <f>IF(AG$7="",0,IF(AG$1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G$1+INT(-SUMIFS(структура!$AC:$AC,структура!$W:$W,$I590))+1)+(INT(-SUMIFS(структура!$AC:$AC,структура!$W:$W,$I590))+1+SUMIFS(структура!$AC:$AC,структура!$W:$W,$I590))*SUMIFS(структура!$AB:$AB,структура!$W:$W,$I590)*SUMIFS(588:588,$1:$1,AG$1+INT(-SUMIFS(структура!$AC:$AC,структура!$W:$W,$I590))))</f>
        <v>0</v>
      </c>
      <c r="AH590" s="226">
        <f>IF(AH$7="",0,IF(AH$1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H$1+INT(-SUMIFS(структура!$AC:$AC,структура!$W:$W,$I590))+1)+(INT(-SUMIFS(структура!$AC:$AC,структура!$W:$W,$I590))+1+SUMIFS(структура!$AC:$AC,структура!$W:$W,$I590))*SUMIFS(структура!$AB:$AB,структура!$W:$W,$I590)*SUMIFS(588:588,$1:$1,AH$1+INT(-SUMIFS(структура!$AC:$AC,структура!$W:$W,$I590))))</f>
        <v>0</v>
      </c>
      <c r="AI590" s="226">
        <f>IF(AI$7="",0,IF(AI$1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I$1+INT(-SUMIFS(структура!$AC:$AC,структура!$W:$W,$I590))+1)+(INT(-SUMIFS(структура!$AC:$AC,структура!$W:$W,$I590))+1+SUMIFS(структура!$AC:$AC,структура!$W:$W,$I590))*SUMIFS(структура!$AB:$AB,структура!$W:$W,$I590)*SUMIFS(588:588,$1:$1,AI$1+INT(-SUMIFS(структура!$AC:$AC,структура!$W:$W,$I590))))</f>
        <v>0</v>
      </c>
      <c r="AJ590" s="226">
        <f>IF(AJ$7="",0,IF(AJ$1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J$1+INT(-SUMIFS(структура!$AC:$AC,структура!$W:$W,$I590))+1)+(INT(-SUMIFS(структура!$AC:$AC,структура!$W:$W,$I590))+1+SUMIFS(структура!$AC:$AC,структура!$W:$W,$I590))*SUMIFS(структура!$AB:$AB,структура!$W:$W,$I590)*SUMIFS(588:588,$1:$1,AJ$1+INT(-SUMIFS(структура!$AC:$AC,структура!$W:$W,$I590))))</f>
        <v>0</v>
      </c>
      <c r="AK590" s="226">
        <f>IF(AK$7="",0,IF(AK$1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K$1+INT(-SUMIFS(структура!$AC:$AC,структура!$W:$W,$I590))+1)+(INT(-SUMIFS(структура!$AC:$AC,структура!$W:$W,$I590))+1+SUMIFS(структура!$AC:$AC,структура!$W:$W,$I590))*SUMIFS(структура!$AB:$AB,структура!$W:$W,$I590)*SUMIFS(588:588,$1:$1,AK$1+INT(-SUMIFS(структура!$AC:$AC,структура!$W:$W,$I590))))</f>
        <v>0</v>
      </c>
      <c r="AL590" s="226">
        <f>IF(AL$7="",0,IF(AL$1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L$1+INT(-SUMIFS(структура!$AC:$AC,структура!$W:$W,$I590))+1)+(INT(-SUMIFS(структура!$AC:$AC,структура!$W:$W,$I590))+1+SUMIFS(структура!$AC:$AC,структура!$W:$W,$I590))*SUMIFS(структура!$AB:$AB,структура!$W:$W,$I590)*SUMIFS(588:588,$1:$1,AL$1+INT(-SUMIFS(структура!$AC:$AC,структура!$W:$W,$I590))))</f>
        <v>0</v>
      </c>
      <c r="AM590" s="226">
        <f>IF(AM$7="",0,IF(AM$1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M$1+INT(-SUMIFS(структура!$AC:$AC,структура!$W:$W,$I590))+1)+(INT(-SUMIFS(структура!$AC:$AC,структура!$W:$W,$I590))+1+SUMIFS(структура!$AC:$AC,структура!$W:$W,$I590))*SUMIFS(структура!$AB:$AB,структура!$W:$W,$I590)*SUMIFS(588:588,$1:$1,AM$1+INT(-SUMIFS(структура!$AC:$AC,структура!$W:$W,$I590))))</f>
        <v>0</v>
      </c>
      <c r="AN590" s="226">
        <f>IF(AN$7="",0,IF(AN$1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N$1+INT(-SUMIFS(структура!$AC:$AC,структура!$W:$W,$I590))+1)+(INT(-SUMIFS(структура!$AC:$AC,структура!$W:$W,$I590))+1+SUMIFS(структура!$AC:$AC,структура!$W:$W,$I590))*SUMIFS(структура!$AB:$AB,структура!$W:$W,$I590)*SUMIFS(588:588,$1:$1,AN$1+INT(-SUMIFS(структура!$AC:$AC,структура!$W:$W,$I590))))</f>
        <v>0</v>
      </c>
      <c r="AO590" s="226">
        <f>IF(AO$7="",0,IF(AO$1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O$1+INT(-SUMIFS(структура!$AC:$AC,структура!$W:$W,$I590))+1)+(INT(-SUMIFS(структура!$AC:$AC,структура!$W:$W,$I590))+1+SUMIFS(структура!$AC:$AC,структура!$W:$W,$I590))*SUMIFS(структура!$AB:$AB,структура!$W:$W,$I590)*SUMIFS(588:588,$1:$1,AO$1+INT(-SUMIFS(структура!$AC:$AC,структура!$W:$W,$I590))))</f>
        <v>0</v>
      </c>
      <c r="AP590" s="226">
        <f>IF(AP$7="",0,IF(AP$1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P$1+INT(-SUMIFS(структура!$AC:$AC,структура!$W:$W,$I590))+1)+(INT(-SUMIFS(структура!$AC:$AC,структура!$W:$W,$I590))+1+SUMIFS(структура!$AC:$AC,структура!$W:$W,$I590))*SUMIFS(структура!$AB:$AB,структура!$W:$W,$I590)*SUMIFS(588:588,$1:$1,AP$1+INT(-SUMIFS(структура!$AC:$AC,структура!$W:$W,$I590))))</f>
        <v>0</v>
      </c>
      <c r="AQ590" s="226">
        <f>IF(AQ$7="",0,IF(AQ$1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Q$1+INT(-SUMIFS(структура!$AC:$AC,структура!$W:$W,$I590))+1)+(INT(-SUMIFS(структура!$AC:$AC,структура!$W:$W,$I590))+1+SUMIFS(структура!$AC:$AC,структура!$W:$W,$I590))*SUMIFS(структура!$AB:$AB,структура!$W:$W,$I590)*SUMIFS(588:588,$1:$1,AQ$1+INT(-SUMIFS(структура!$AC:$AC,структура!$W:$W,$I590))))</f>
        <v>0</v>
      </c>
      <c r="AR590" s="226">
        <f>IF(AR$7="",0,IF(AR$1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R$1+INT(-SUMIFS(структура!$AC:$AC,структура!$W:$W,$I590))+1)+(INT(-SUMIFS(структура!$AC:$AC,структура!$W:$W,$I590))+1+SUMIFS(структура!$AC:$AC,структура!$W:$W,$I590))*SUMIFS(структура!$AB:$AB,структура!$W:$W,$I590)*SUMIFS(588:588,$1:$1,AR$1+INT(-SUMIFS(структура!$AC:$AC,структура!$W:$W,$I590))))</f>
        <v>0</v>
      </c>
      <c r="AS590" s="226">
        <f>IF(AS$7="",0,IF(AS$1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S$1+INT(-SUMIFS(структура!$AC:$AC,структура!$W:$W,$I590))+1)+(INT(-SUMIFS(структура!$AC:$AC,структура!$W:$W,$I590))+1+SUMIFS(структура!$AC:$AC,структура!$W:$W,$I590))*SUMIFS(структура!$AB:$AB,структура!$W:$W,$I590)*SUMIFS(588:588,$1:$1,AS$1+INT(-SUMIFS(структура!$AC:$AC,структура!$W:$W,$I590))))</f>
        <v>0</v>
      </c>
      <c r="AT590" s="226">
        <f>IF(AT$7="",0,IF(AT$1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T$1+INT(-SUMIFS(структура!$AC:$AC,структура!$W:$W,$I590))+1)+(INT(-SUMIFS(структура!$AC:$AC,структура!$W:$W,$I590))+1+SUMIFS(структура!$AC:$AC,структура!$W:$W,$I590))*SUMIFS(структура!$AB:$AB,структура!$W:$W,$I590)*SUMIFS(588:588,$1:$1,AT$1+INT(-SUMIFS(структура!$AC:$AC,структура!$W:$W,$I590))))</f>
        <v>0</v>
      </c>
      <c r="AU590" s="226">
        <f>IF(AU$7="",0,IF(AU$1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U$1+INT(-SUMIFS(структура!$AC:$AC,структура!$W:$W,$I590))+1)+(INT(-SUMIFS(структура!$AC:$AC,структура!$W:$W,$I590))+1+SUMIFS(структура!$AC:$AC,структура!$W:$W,$I590))*SUMIFS(структура!$AB:$AB,структура!$W:$W,$I590)*SUMIFS(588:588,$1:$1,AU$1+INT(-SUMIFS(структура!$AC:$AC,структура!$W:$W,$I590))))</f>
        <v>0</v>
      </c>
      <c r="AV590" s="94"/>
      <c r="AW590" s="89"/>
    </row>
    <row r="591" spans="1:49" ht="3.9" customHeight="1" x14ac:dyDescent="0.25">
      <c r="A591" s="3"/>
      <c r="B591" s="3"/>
      <c r="C591" s="3"/>
      <c r="D591" s="3"/>
      <c r="E591" s="179" t="str">
        <f>E529</f>
        <v>Объект-5</v>
      </c>
      <c r="F591" s="3"/>
      <c r="G591" s="178" t="str">
        <f>G529</f>
        <v>Заказчик-5</v>
      </c>
      <c r="H591" s="3"/>
      <c r="I591" s="169" t="str">
        <f>I584</f>
        <v>Подрядчик-4</v>
      </c>
      <c r="J591" s="89"/>
      <c r="K591" s="178" t="str">
        <f>K584</f>
        <v>Подрядчик-4-Работы-2</v>
      </c>
      <c r="L591" s="3"/>
      <c r="M591" s="8"/>
      <c r="N591" s="258"/>
      <c r="O591" s="3"/>
      <c r="P591" s="191"/>
      <c r="Q591" s="3"/>
      <c r="R591" s="8"/>
      <c r="S591" s="3"/>
      <c r="T591" s="8"/>
      <c r="U591" s="3"/>
      <c r="V591" s="3"/>
      <c r="W591" s="49"/>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41"/>
      <c r="AW591" s="3"/>
    </row>
    <row r="592" spans="1:49" s="95" customFormat="1" x14ac:dyDescent="0.25">
      <c r="A592" s="89"/>
      <c r="B592" s="89"/>
      <c r="C592" s="89"/>
      <c r="D592" s="89"/>
      <c r="E592" s="179" t="str">
        <f>E529</f>
        <v>Объект-5</v>
      </c>
      <c r="F592" s="89"/>
      <c r="G592" s="178" t="str">
        <f>G529</f>
        <v>Заказчик-5</v>
      </c>
      <c r="H592" s="89"/>
      <c r="I592" s="177" t="str">
        <f>структура!$AH$8</f>
        <v>Рабочие</v>
      </c>
      <c r="J592" s="89"/>
      <c r="K592" s="173" t="s">
        <v>427</v>
      </c>
      <c r="L592" s="20" t="s">
        <v>5</v>
      </c>
      <c r="M592" s="183" t="str">
        <f>KPI!$E$206</f>
        <v>кол-во ставок (8ч/дн) в месяц</v>
      </c>
      <c r="N592" s="258"/>
      <c r="O592" s="89"/>
      <c r="P592" s="189" t="str">
        <f>IF(M592="","",INDEX(KPI!$H:$H,SUMIFS(KPI!$C:$C,KPI!$E:$E,M592)))</f>
        <v>ставки</v>
      </c>
      <c r="Q592" s="89"/>
      <c r="R592" s="220">
        <f>SUMIFS($W592:$AV592,$W$2:$AV$2,R$2)</f>
        <v>0</v>
      </c>
      <c r="S592" s="89"/>
      <c r="T592" s="220">
        <f>SUMIFS($W592:$AV592,$W$2:$AV$2,T$2)</f>
        <v>0</v>
      </c>
      <c r="U592" s="89"/>
      <c r="V592" s="89"/>
      <c r="W592" s="119" t="s">
        <v>1</v>
      </c>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94"/>
      <c r="AW592" s="89"/>
    </row>
    <row r="593" spans="1:49" s="95" customFormat="1" x14ac:dyDescent="0.25">
      <c r="A593" s="89"/>
      <c r="B593" s="89"/>
      <c r="C593" s="89"/>
      <c r="D593" s="89"/>
      <c r="E593" s="179" t="str">
        <f>E529</f>
        <v>Объект-5</v>
      </c>
      <c r="F593" s="89"/>
      <c r="G593" s="178" t="str">
        <f>G529</f>
        <v>Заказчик-5</v>
      </c>
      <c r="H593" s="89"/>
      <c r="I593" s="181" t="str">
        <f>I592</f>
        <v>Рабочие</v>
      </c>
      <c r="J593" s="4"/>
      <c r="K593" s="173" t="s">
        <v>428</v>
      </c>
      <c r="L593" s="20" t="s">
        <v>5</v>
      </c>
      <c r="M593" s="183" t="str">
        <f>KPI!$E$206</f>
        <v>кол-во ставок (8ч/дн) в месяц</v>
      </c>
      <c r="N593" s="258"/>
      <c r="O593" s="89"/>
      <c r="P593" s="189" t="str">
        <f>IF(M593="","",INDEX(KPI!$H:$H,SUMIFS(KPI!$C:$C,KPI!$E:$E,M593)))</f>
        <v>ставки</v>
      </c>
      <c r="Q593" s="89"/>
      <c r="R593" s="220">
        <f>SUMIFS($W593:$AV593,$W$2:$AV$2,R$2)</f>
        <v>0</v>
      </c>
      <c r="S593" s="89"/>
      <c r="T593" s="220">
        <f>SUMIFS($W593:$AV593,$W$2:$AV$2,T$2)</f>
        <v>0</v>
      </c>
      <c r="U593" s="89"/>
      <c r="V593" s="89"/>
      <c r="W593" s="119" t="s">
        <v>1</v>
      </c>
      <c r="X593" s="216"/>
      <c r="Y593" s="216"/>
      <c r="Z593" s="216"/>
      <c r="AA593" s="216"/>
      <c r="AB593" s="216"/>
      <c r="AC593" s="216"/>
      <c r="AD593" s="216"/>
      <c r="AE593" s="216"/>
      <c r="AF593" s="216"/>
      <c r="AG593" s="216"/>
      <c r="AH593" s="216"/>
      <c r="AI593" s="216"/>
      <c r="AJ593" s="216"/>
      <c r="AK593" s="216"/>
      <c r="AL593" s="216"/>
      <c r="AM593" s="216"/>
      <c r="AN593" s="216"/>
      <c r="AO593" s="216"/>
      <c r="AP593" s="216"/>
      <c r="AQ593" s="216"/>
      <c r="AR593" s="216"/>
      <c r="AS593" s="216"/>
      <c r="AT593" s="216"/>
      <c r="AU593" s="216"/>
      <c r="AV593" s="94"/>
      <c r="AW593" s="89"/>
    </row>
    <row r="594" spans="1:49" s="95" customFormat="1" x14ac:dyDescent="0.25">
      <c r="A594" s="89"/>
      <c r="B594" s="89"/>
      <c r="C594" s="89"/>
      <c r="D594" s="89"/>
      <c r="E594" s="179" t="str">
        <f>E529</f>
        <v>Объект-5</v>
      </c>
      <c r="F594" s="89"/>
      <c r="G594" s="178" t="str">
        <f>G529</f>
        <v>Заказчик-5</v>
      </c>
      <c r="H594" s="89"/>
      <c r="I594" s="181" t="str">
        <f>I593</f>
        <v>Рабочие</v>
      </c>
      <c r="J594" s="4"/>
      <c r="K594" s="173" t="s">
        <v>430</v>
      </c>
      <c r="L594" s="20" t="s">
        <v>5</v>
      </c>
      <c r="M594" s="183" t="str">
        <f>KPI!$E$206</f>
        <v>кол-во ставок (8ч/дн) в месяц</v>
      </c>
      <c r="N594" s="258"/>
      <c r="O594" s="89"/>
      <c r="P594" s="189" t="str">
        <f>IF(M594="","",INDEX(KPI!$H:$H,SUMIFS(KPI!$C:$C,KPI!$E:$E,M594)))</f>
        <v>ставки</v>
      </c>
      <c r="Q594" s="89"/>
      <c r="R594" s="220">
        <f>SUMIFS($W594:$AV594,$W$2:$AV$2,R$2)</f>
        <v>0</v>
      </c>
      <c r="S594" s="89"/>
      <c r="T594" s="220">
        <f>SUMIFS($W594:$AV594,$W$2:$AV$2,T$2)</f>
        <v>0</v>
      </c>
      <c r="U594" s="89"/>
      <c r="V594" s="89"/>
      <c r="W594" s="119" t="s">
        <v>1</v>
      </c>
      <c r="X594" s="216"/>
      <c r="Y594" s="216"/>
      <c r="Z594" s="216"/>
      <c r="AA594" s="216"/>
      <c r="AB594" s="216"/>
      <c r="AC594" s="216"/>
      <c r="AD594" s="216"/>
      <c r="AE594" s="216"/>
      <c r="AF594" s="216"/>
      <c r="AG594" s="216"/>
      <c r="AH594" s="216"/>
      <c r="AI594" s="216"/>
      <c r="AJ594" s="216"/>
      <c r="AK594" s="216"/>
      <c r="AL594" s="216"/>
      <c r="AM594" s="216"/>
      <c r="AN594" s="216"/>
      <c r="AO594" s="216"/>
      <c r="AP594" s="216"/>
      <c r="AQ594" s="216"/>
      <c r="AR594" s="216"/>
      <c r="AS594" s="216"/>
      <c r="AT594" s="216"/>
      <c r="AU594" s="216"/>
      <c r="AV594" s="94"/>
      <c r="AW594" s="89"/>
    </row>
    <row r="595" spans="1:49" s="95" customFormat="1" x14ac:dyDescent="0.25">
      <c r="A595" s="89"/>
      <c r="B595" s="89"/>
      <c r="C595" s="89"/>
      <c r="D595" s="89"/>
      <c r="E595" s="179" t="str">
        <f>E529</f>
        <v>Объект-5</v>
      </c>
      <c r="F595" s="89"/>
      <c r="G595" s="178" t="str">
        <f>G529</f>
        <v>Заказчик-5</v>
      </c>
      <c r="H595" s="89"/>
      <c r="I595" s="181" t="str">
        <f>I594</f>
        <v>Рабочие</v>
      </c>
      <c r="J595" s="4"/>
      <c r="K595" s="173" t="s">
        <v>433</v>
      </c>
      <c r="L595" s="20" t="s">
        <v>5</v>
      </c>
      <c r="M595" s="183" t="str">
        <f>KPI!$E$206</f>
        <v>кол-во ставок (8ч/дн) в месяц</v>
      </c>
      <c r="N595" s="258"/>
      <c r="O595" s="89"/>
      <c r="P595" s="189" t="str">
        <f>IF(M595="","",INDEX(KPI!$H:$H,SUMIFS(KPI!$C:$C,KPI!$E:$E,M595)))</f>
        <v>ставки</v>
      </c>
      <c r="Q595" s="89"/>
      <c r="R595" s="220">
        <f>SUMIFS($W595:$AV595,$W$2:$AV$2,R$2)</f>
        <v>0</v>
      </c>
      <c r="S595" s="89"/>
      <c r="T595" s="220">
        <f>SUMIFS($W595:$AV595,$W$2:$AV$2,T$2)</f>
        <v>0</v>
      </c>
      <c r="U595" s="89"/>
      <c r="V595" s="89"/>
      <c r="W595" s="119" t="s">
        <v>1</v>
      </c>
      <c r="X595" s="216"/>
      <c r="Y595" s="216"/>
      <c r="Z595" s="216"/>
      <c r="AA595" s="216"/>
      <c r="AB595" s="216"/>
      <c r="AC595" s="216"/>
      <c r="AD595" s="216"/>
      <c r="AE595" s="216"/>
      <c r="AF595" s="216"/>
      <c r="AG595" s="216"/>
      <c r="AH595" s="216"/>
      <c r="AI595" s="216"/>
      <c r="AJ595" s="216"/>
      <c r="AK595" s="216"/>
      <c r="AL595" s="216"/>
      <c r="AM595" s="216"/>
      <c r="AN595" s="216"/>
      <c r="AO595" s="216"/>
      <c r="AP595" s="216"/>
      <c r="AQ595" s="216"/>
      <c r="AR595" s="216"/>
      <c r="AS595" s="216"/>
      <c r="AT595" s="216"/>
      <c r="AU595" s="216"/>
      <c r="AV595" s="94"/>
      <c r="AW595" s="89"/>
    </row>
    <row r="596" spans="1:49" s="95" customFormat="1" x14ac:dyDescent="0.25">
      <c r="A596" s="89"/>
      <c r="B596" s="89"/>
      <c r="C596" s="89"/>
      <c r="D596" s="89"/>
      <c r="E596" s="179" t="str">
        <f>E529</f>
        <v>Объект-5</v>
      </c>
      <c r="F596" s="89"/>
      <c r="G596" s="178" t="str">
        <f>G529</f>
        <v>Заказчик-5</v>
      </c>
      <c r="H596" s="89"/>
      <c r="I596" s="181" t="str">
        <f>I595</f>
        <v>Рабочие</v>
      </c>
      <c r="J596" s="4"/>
      <c r="K596" s="173" t="s">
        <v>438</v>
      </c>
      <c r="L596" s="20" t="s">
        <v>5</v>
      </c>
      <c r="M596" s="183" t="str">
        <f>KPI!$E$206</f>
        <v>кол-во ставок (8ч/дн) в месяц</v>
      </c>
      <c r="N596" s="258"/>
      <c r="O596" s="89"/>
      <c r="P596" s="189" t="str">
        <f>IF(M596="","",INDEX(KPI!$H:$H,SUMIFS(KPI!$C:$C,KPI!$E:$E,M596)))</f>
        <v>ставки</v>
      </c>
      <c r="Q596" s="89"/>
      <c r="R596" s="220">
        <f>SUMIFS($W596:$AV596,$W$2:$AV$2,R$2)</f>
        <v>0</v>
      </c>
      <c r="S596" s="89"/>
      <c r="T596" s="220">
        <f>SUMIFS($W596:$AV596,$W$2:$AV$2,T$2)</f>
        <v>0</v>
      </c>
      <c r="U596" s="89"/>
      <c r="V596" s="89"/>
      <c r="W596" s="119" t="s">
        <v>1</v>
      </c>
      <c r="X596" s="216"/>
      <c r="Y596" s="216"/>
      <c r="Z596" s="216"/>
      <c r="AA596" s="216"/>
      <c r="AB596" s="216"/>
      <c r="AC596" s="216"/>
      <c r="AD596" s="216"/>
      <c r="AE596" s="216"/>
      <c r="AF596" s="216"/>
      <c r="AG596" s="216"/>
      <c r="AH596" s="216"/>
      <c r="AI596" s="216"/>
      <c r="AJ596" s="216"/>
      <c r="AK596" s="216"/>
      <c r="AL596" s="216"/>
      <c r="AM596" s="216"/>
      <c r="AN596" s="216"/>
      <c r="AO596" s="216"/>
      <c r="AP596" s="216"/>
      <c r="AQ596" s="216"/>
      <c r="AR596" s="216"/>
      <c r="AS596" s="216"/>
      <c r="AT596" s="216"/>
      <c r="AU596" s="216"/>
      <c r="AV596" s="94"/>
      <c r="AW596" s="89"/>
    </row>
    <row r="597" spans="1:49" ht="3.9" customHeight="1" x14ac:dyDescent="0.25">
      <c r="A597" s="3"/>
      <c r="B597" s="3"/>
      <c r="C597" s="3"/>
      <c r="D597" s="3"/>
      <c r="E597" s="179" t="str">
        <f>E529</f>
        <v>Объект-5</v>
      </c>
      <c r="F597" s="3"/>
      <c r="G597" s="178" t="str">
        <f>G529</f>
        <v>Заказчик-5</v>
      </c>
      <c r="H597" s="3"/>
      <c r="I597" s="181" t="str">
        <f>I592</f>
        <v>Рабочие</v>
      </c>
      <c r="J597" s="4"/>
      <c r="K597" s="178"/>
      <c r="L597" s="3"/>
      <c r="M597" s="218"/>
      <c r="N597" s="258"/>
      <c r="O597" s="3"/>
      <c r="P597" s="91"/>
      <c r="Q597" s="3"/>
      <c r="R597" s="218"/>
      <c r="S597" s="3"/>
      <c r="T597" s="218"/>
      <c r="U597" s="3"/>
      <c r="V597" s="3"/>
      <c r="W597" s="49"/>
      <c r="X597" s="219"/>
      <c r="Y597" s="219"/>
      <c r="Z597" s="219"/>
      <c r="AA597" s="219"/>
      <c r="AB597" s="219"/>
      <c r="AC597" s="219"/>
      <c r="AD597" s="219"/>
      <c r="AE597" s="219"/>
      <c r="AF597" s="219"/>
      <c r="AG597" s="219"/>
      <c r="AH597" s="219"/>
      <c r="AI597" s="219"/>
      <c r="AJ597" s="219"/>
      <c r="AK597" s="219"/>
      <c r="AL597" s="219"/>
      <c r="AM597" s="219"/>
      <c r="AN597" s="219"/>
      <c r="AO597" s="219"/>
      <c r="AP597" s="219"/>
      <c r="AQ597" s="219"/>
      <c r="AR597" s="219"/>
      <c r="AS597" s="219"/>
      <c r="AT597" s="219"/>
      <c r="AU597" s="219"/>
      <c r="AV597" s="41"/>
      <c r="AW597" s="3"/>
    </row>
    <row r="598" spans="1:49" s="95" customFormat="1" x14ac:dyDescent="0.25">
      <c r="A598" s="89"/>
      <c r="B598" s="89"/>
      <c r="C598" s="89"/>
      <c r="D598" s="89"/>
      <c r="E598" s="179" t="str">
        <f>E529</f>
        <v>Объект-5</v>
      </c>
      <c r="F598" s="89"/>
      <c r="G598" s="178" t="str">
        <f>G529</f>
        <v>Заказчик-5</v>
      </c>
      <c r="H598" s="89"/>
      <c r="I598" s="181" t="str">
        <f>I592</f>
        <v>Рабочие</v>
      </c>
      <c r="J598" s="4"/>
      <c r="K598" s="181"/>
      <c r="L598" s="4"/>
      <c r="M598" s="184" t="str">
        <f>KPI!$E$207</f>
        <v>оклад за одну ставку</v>
      </c>
      <c r="N598" s="258"/>
      <c r="O598" s="89"/>
      <c r="P598" s="189" t="str">
        <f>IF(M598="","",INDEX(KPI!$H:$H,SUMIFS(KPI!$C:$C,KPI!$E:$E,M598)))</f>
        <v>руб.</v>
      </c>
      <c r="Q598" s="89"/>
      <c r="R598" s="187">
        <f>IF(SUM(R592:R597)=0,0,R599*1000/SUM(R592:R597))</f>
        <v>0</v>
      </c>
      <c r="S598" s="89"/>
      <c r="T598" s="187">
        <f>IF(SUM(T592:T597)=0,0,T599*1000/SUM(T592:T597))</f>
        <v>0</v>
      </c>
      <c r="U598" s="89"/>
      <c r="V598" s="89"/>
      <c r="W598" s="119" t="s">
        <v>1</v>
      </c>
      <c r="X598" s="182"/>
      <c r="Y598" s="182"/>
      <c r="Z598" s="182"/>
      <c r="AA598" s="182"/>
      <c r="AB598" s="182"/>
      <c r="AC598" s="182"/>
      <c r="AD598" s="182"/>
      <c r="AE598" s="182"/>
      <c r="AF598" s="182"/>
      <c r="AG598" s="182"/>
      <c r="AH598" s="182"/>
      <c r="AI598" s="182"/>
      <c r="AJ598" s="182"/>
      <c r="AK598" s="182"/>
      <c r="AL598" s="182"/>
      <c r="AM598" s="182"/>
      <c r="AN598" s="182"/>
      <c r="AO598" s="182"/>
      <c r="AP598" s="182"/>
      <c r="AQ598" s="182"/>
      <c r="AR598" s="182"/>
      <c r="AS598" s="182"/>
      <c r="AT598" s="182"/>
      <c r="AU598" s="182"/>
      <c r="AV598" s="94"/>
      <c r="AW598" s="89"/>
    </row>
    <row r="599" spans="1:49" s="5" customFormat="1" x14ac:dyDescent="0.25">
      <c r="A599" s="4"/>
      <c r="B599" s="4"/>
      <c r="C599" s="4"/>
      <c r="D599" s="4"/>
      <c r="E599" s="197" t="str">
        <f>E529</f>
        <v>Объект-5</v>
      </c>
      <c r="F599" s="4"/>
      <c r="G599" s="198" t="str">
        <f>G529</f>
        <v>Заказчик-5</v>
      </c>
      <c r="H599" s="4"/>
      <c r="I599" s="198" t="str">
        <f>I592</f>
        <v>Рабочие</v>
      </c>
      <c r="J599" s="4"/>
      <c r="K599" s="198"/>
      <c r="L599" s="4"/>
      <c r="M599" s="205" t="str">
        <f>KPI!$E$152</f>
        <v>ФОТ</v>
      </c>
      <c r="N599" s="258" t="str">
        <f>структура!$AL$29</f>
        <v>с/с</v>
      </c>
      <c r="O599" s="4"/>
      <c r="P599" s="206" t="str">
        <f>IF(M599="","",INDEX(KPI!$H:$H,SUMIFS(KPI!$C:$C,KPI!$E:$E,M599)))</f>
        <v>тыс.руб.</v>
      </c>
      <c r="Q599" s="4"/>
      <c r="R599" s="188">
        <f>SUMIFS($W599:$AV599,$W$2:$AV$2,R$2)</f>
        <v>0</v>
      </c>
      <c r="S599" s="4"/>
      <c r="T599" s="188">
        <f>SUMIFS($W599:$AV599,$W$2:$AV$2,T$2)</f>
        <v>0</v>
      </c>
      <c r="U599" s="4"/>
      <c r="V599" s="4"/>
      <c r="W599" s="49"/>
      <c r="X599" s="207">
        <f>SUM(X592:X597)*X598/1000</f>
        <v>0</v>
      </c>
      <c r="Y599" s="207">
        <f t="shared" ref="Y599" si="705">SUM(Y592:Y597)*Y598/1000</f>
        <v>0</v>
      </c>
      <c r="Z599" s="207">
        <f t="shared" ref="Z599" si="706">SUM(Z592:Z597)*Z598/1000</f>
        <v>0</v>
      </c>
      <c r="AA599" s="207">
        <f t="shared" ref="AA599" si="707">SUM(AA592:AA597)*AA598/1000</f>
        <v>0</v>
      </c>
      <c r="AB599" s="207">
        <f t="shared" ref="AB599" si="708">SUM(AB592:AB597)*AB598/1000</f>
        <v>0</v>
      </c>
      <c r="AC599" s="207">
        <f t="shared" ref="AC599" si="709">SUM(AC592:AC597)*AC598/1000</f>
        <v>0</v>
      </c>
      <c r="AD599" s="207">
        <f t="shared" ref="AD599" si="710">SUM(AD592:AD597)*AD598/1000</f>
        <v>0</v>
      </c>
      <c r="AE599" s="207">
        <f t="shared" ref="AE599" si="711">SUM(AE592:AE597)*AE598/1000</f>
        <v>0</v>
      </c>
      <c r="AF599" s="207">
        <f t="shared" ref="AF599" si="712">SUM(AF592:AF597)*AF598/1000</f>
        <v>0</v>
      </c>
      <c r="AG599" s="207">
        <f t="shared" ref="AG599" si="713">SUM(AG592:AG597)*AG598/1000</f>
        <v>0</v>
      </c>
      <c r="AH599" s="207">
        <f t="shared" ref="AH599" si="714">SUM(AH592:AH597)*AH598/1000</f>
        <v>0</v>
      </c>
      <c r="AI599" s="207">
        <f t="shared" ref="AI599" si="715">SUM(AI592:AI597)*AI598/1000</f>
        <v>0</v>
      </c>
      <c r="AJ599" s="207">
        <f t="shared" ref="AJ599" si="716">SUM(AJ592:AJ597)*AJ598/1000</f>
        <v>0</v>
      </c>
      <c r="AK599" s="207">
        <f t="shared" ref="AK599" si="717">SUM(AK592:AK597)*AK598/1000</f>
        <v>0</v>
      </c>
      <c r="AL599" s="207">
        <f t="shared" ref="AL599" si="718">SUM(AL592:AL597)*AL598/1000</f>
        <v>0</v>
      </c>
      <c r="AM599" s="207">
        <f t="shared" ref="AM599" si="719">SUM(AM592:AM597)*AM598/1000</f>
        <v>0</v>
      </c>
      <c r="AN599" s="207">
        <f t="shared" ref="AN599" si="720">SUM(AN592:AN597)*AN598/1000</f>
        <v>0</v>
      </c>
      <c r="AO599" s="207">
        <f t="shared" ref="AO599" si="721">SUM(AO592:AO597)*AO598/1000</f>
        <v>0</v>
      </c>
      <c r="AP599" s="207">
        <f t="shared" ref="AP599" si="722">SUM(AP592:AP597)*AP598/1000</f>
        <v>0</v>
      </c>
      <c r="AQ599" s="207">
        <f t="shared" ref="AQ599" si="723">SUM(AQ592:AQ597)*AQ598/1000</f>
        <v>0</v>
      </c>
      <c r="AR599" s="207">
        <f t="shared" ref="AR599" si="724">SUM(AR592:AR597)*AR598/1000</f>
        <v>0</v>
      </c>
      <c r="AS599" s="207">
        <f t="shared" ref="AS599" si="725">SUM(AS592:AS597)*AS598/1000</f>
        <v>0</v>
      </c>
      <c r="AT599" s="207">
        <f t="shared" ref="AT599" si="726">SUM(AT592:AT597)*AT598/1000</f>
        <v>0</v>
      </c>
      <c r="AU599" s="207">
        <f t="shared" ref="AU599" si="727">SUM(AU592:AU597)*AU598/1000</f>
        <v>0</v>
      </c>
      <c r="AV599" s="43"/>
      <c r="AW599" s="4"/>
    </row>
    <row r="600" spans="1:49" s="95" customFormat="1" x14ac:dyDescent="0.25">
      <c r="A600" s="89"/>
      <c r="B600" s="89"/>
      <c r="C600" s="89"/>
      <c r="D600" s="89"/>
      <c r="E600" s="179" t="str">
        <f>E529</f>
        <v>Объект-5</v>
      </c>
      <c r="F600" s="89"/>
      <c r="G600" s="178" t="str">
        <f>G529</f>
        <v>Заказчик-5</v>
      </c>
      <c r="H600" s="89"/>
      <c r="I600" s="181" t="str">
        <f>I592</f>
        <v>Рабочие</v>
      </c>
      <c r="J600" s="4"/>
      <c r="K600" s="181"/>
      <c r="L600" s="4"/>
      <c r="M600" s="202" t="str">
        <f>KPI!$E$35</f>
        <v>оборачив-ть работ в себестоимости</v>
      </c>
      <c r="N600" s="259"/>
      <c r="O600" s="22" t="s">
        <v>1</v>
      </c>
      <c r="P600" s="79"/>
      <c r="Q600" s="203"/>
      <c r="R600" s="204" t="str">
        <f>IF(M600="","",INDEX(KPI!$H:$H,SUMIFS(KPI!$C:$C,KPI!$E:$E,M600)))</f>
        <v>мес</v>
      </c>
      <c r="S600" s="203"/>
      <c r="T600" s="204"/>
      <c r="U600" s="203"/>
      <c r="V600" s="203"/>
      <c r="W600" s="116"/>
      <c r="X600" s="201"/>
      <c r="Y600" s="201"/>
      <c r="Z600" s="201"/>
      <c r="AA600" s="201"/>
      <c r="AB600" s="201"/>
      <c r="AC600" s="201"/>
      <c r="AD600" s="201"/>
      <c r="AE600" s="201"/>
      <c r="AF600" s="201"/>
      <c r="AG600" s="201"/>
      <c r="AH600" s="201"/>
      <c r="AI600" s="201"/>
      <c r="AJ600" s="201"/>
      <c r="AK600" s="201"/>
      <c r="AL600" s="201"/>
      <c r="AM600" s="201"/>
      <c r="AN600" s="201"/>
      <c r="AO600" s="201"/>
      <c r="AP600" s="201"/>
      <c r="AQ600" s="201"/>
      <c r="AR600" s="201"/>
      <c r="AS600" s="201"/>
      <c r="AT600" s="201"/>
      <c r="AU600" s="201"/>
      <c r="AV600" s="94"/>
      <c r="AW600" s="89"/>
    </row>
    <row r="601" spans="1:49" s="5" customFormat="1" x14ac:dyDescent="0.25">
      <c r="A601" s="4"/>
      <c r="B601" s="4"/>
      <c r="C601" s="4"/>
      <c r="D601" s="4"/>
      <c r="E601" s="197" t="str">
        <f>E529</f>
        <v>Объект-5</v>
      </c>
      <c r="F601" s="4"/>
      <c r="G601" s="198" t="str">
        <f>G529</f>
        <v>Заказчик-5</v>
      </c>
      <c r="H601" s="4"/>
      <c r="I601" s="198" t="str">
        <f>I592</f>
        <v>Рабочие</v>
      </c>
      <c r="J601" s="4"/>
      <c r="K601" s="198"/>
      <c r="L601" s="4"/>
      <c r="M601" s="208" t="str">
        <f>KPI!$E$37</f>
        <v>ФОТ собственных строителей</v>
      </c>
      <c r="N601" s="259"/>
      <c r="O601" s="209"/>
      <c r="P601" s="210" t="str">
        <f>IF(M601="","",INDEX(KPI!$H:$H,SUMIFS(KPI!$C:$C,KPI!$E:$E,M601)))</f>
        <v>тыс.руб.</v>
      </c>
      <c r="Q601" s="209"/>
      <c r="R601" s="123">
        <f>SUMIFS($W601:$AV601,$W$2:$AV$2,R$2)</f>
        <v>0</v>
      </c>
      <c r="S601" s="209"/>
      <c r="T601" s="123">
        <f>SUMIFS($W601:$AV601,$W$2:$AV$2,T$2)</f>
        <v>0</v>
      </c>
      <c r="U601" s="209"/>
      <c r="V601" s="209"/>
      <c r="W601" s="49"/>
      <c r="X601" s="207">
        <f t="shared" ref="X601:AU601" si="728">IF(X$7="",0,IF(X$1=1,SUMIFS(599:599,$1:$1,"&gt;="&amp;1,$1:$1,"&lt;="&amp;INT($P600))+($P600-INT($P600))*SUMIFS(599:599,$1:$1,INT($P600)+1),0)+($P600-INT($P600))*SUMIFS(599:599,$1:$1,X$1+INT($P600)+1)+(INT($P600)+1-$P600)*SUMIFS(599:599,$1:$1,X$1+INT($P600)))</f>
        <v>0</v>
      </c>
      <c r="Y601" s="207">
        <f t="shared" si="728"/>
        <v>0</v>
      </c>
      <c r="Z601" s="207">
        <f t="shared" si="728"/>
        <v>0</v>
      </c>
      <c r="AA601" s="207">
        <f t="shared" si="728"/>
        <v>0</v>
      </c>
      <c r="AB601" s="207">
        <f t="shared" si="728"/>
        <v>0</v>
      </c>
      <c r="AC601" s="207">
        <f t="shared" si="728"/>
        <v>0</v>
      </c>
      <c r="AD601" s="207">
        <f t="shared" si="728"/>
        <v>0</v>
      </c>
      <c r="AE601" s="207">
        <f t="shared" si="728"/>
        <v>0</v>
      </c>
      <c r="AF601" s="207">
        <f t="shared" si="728"/>
        <v>0</v>
      </c>
      <c r="AG601" s="207">
        <f t="shared" si="728"/>
        <v>0</v>
      </c>
      <c r="AH601" s="207">
        <f t="shared" si="728"/>
        <v>0</v>
      </c>
      <c r="AI601" s="207">
        <f t="shared" si="728"/>
        <v>0</v>
      </c>
      <c r="AJ601" s="207">
        <f t="shared" si="728"/>
        <v>0</v>
      </c>
      <c r="AK601" s="207">
        <f t="shared" si="728"/>
        <v>0</v>
      </c>
      <c r="AL601" s="207">
        <f t="shared" si="728"/>
        <v>0</v>
      </c>
      <c r="AM601" s="207">
        <f t="shared" si="728"/>
        <v>0</v>
      </c>
      <c r="AN601" s="207">
        <f t="shared" si="728"/>
        <v>0</v>
      </c>
      <c r="AO601" s="207">
        <f t="shared" si="728"/>
        <v>0</v>
      </c>
      <c r="AP601" s="207">
        <f t="shared" si="728"/>
        <v>0</v>
      </c>
      <c r="AQ601" s="207">
        <f t="shared" si="728"/>
        <v>0</v>
      </c>
      <c r="AR601" s="207">
        <f t="shared" si="728"/>
        <v>0</v>
      </c>
      <c r="AS601" s="207">
        <f t="shared" si="728"/>
        <v>0</v>
      </c>
      <c r="AT601" s="207">
        <f t="shared" si="728"/>
        <v>0</v>
      </c>
      <c r="AU601" s="207">
        <f t="shared" si="728"/>
        <v>0</v>
      </c>
      <c r="AV601" s="43"/>
      <c r="AW601" s="4"/>
    </row>
    <row r="602" spans="1:49" s="95" customFormat="1" x14ac:dyDescent="0.25">
      <c r="A602" s="89"/>
      <c r="B602" s="89"/>
      <c r="C602" s="89"/>
      <c r="D602" s="89"/>
      <c r="E602" s="194" t="str">
        <f>E529</f>
        <v>Объект-5</v>
      </c>
      <c r="F602" s="89"/>
      <c r="G602" s="195" t="str">
        <f>G529</f>
        <v>Заказчик-5</v>
      </c>
      <c r="H602" s="89"/>
      <c r="I602" s="195" t="str">
        <f>I592</f>
        <v>Рабочие</v>
      </c>
      <c r="J602" s="89"/>
      <c r="K602" s="195"/>
      <c r="L602" s="89"/>
      <c r="M602" s="221" t="str">
        <f>KPI!$E$68</f>
        <v>отток ДС на авансы по ФОТ строителей</v>
      </c>
      <c r="N602" s="259"/>
      <c r="O602" s="203"/>
      <c r="P602" s="222" t="str">
        <f>IF(M602="","",INDEX(KPI!$H:$H,SUMIFS(KPI!$C:$C,KPI!$E:$E,M602)))</f>
        <v>тыс.руб.</v>
      </c>
      <c r="Q602" s="203"/>
      <c r="R602" s="223">
        <f>SUMIFS($W602:$AV602,$W$2:$AV$2,R$2)</f>
        <v>0</v>
      </c>
      <c r="S602" s="203"/>
      <c r="T602" s="223">
        <f>SUMIFS($W602:$AV602,$W$2:$AV$2,T$2)</f>
        <v>0</v>
      </c>
      <c r="U602" s="203"/>
      <c r="V602" s="203"/>
      <c r="W602" s="116"/>
      <c r="X602" s="225">
        <f>IF(X$7="",0,IF(X$1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X$1+INT(SUMIFS(структура!$AA:$AA,структура!$W:$W,$I602))+1)+(INT(SUMIFS(структура!$AA:$AA,структура!$W:$W,$I602))+1-SUMIFS(структура!$AA:$AA,структура!$W:$W,$I602))*SUMIFS(структура!$Z:$Z,структура!$W:$W,$I602)*SUMIFS(601:601,$1:$1,X$1+INT(SUMIFS(структура!$AA:$AA,структура!$W:$W,$I602))))</f>
        <v>0</v>
      </c>
      <c r="Y602" s="225">
        <f>IF(Y$7="",0,IF(Y$1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Y$1+INT(SUMIFS(структура!$AA:$AA,структура!$W:$W,$I602))+1)+(INT(SUMIFS(структура!$AA:$AA,структура!$W:$W,$I602))+1-SUMIFS(структура!$AA:$AA,структура!$W:$W,$I602))*SUMIFS(структура!$Z:$Z,структура!$W:$W,$I602)*SUMIFS(601:601,$1:$1,Y$1+INT(SUMIFS(структура!$AA:$AA,структура!$W:$W,$I602))))</f>
        <v>0</v>
      </c>
      <c r="Z602" s="225">
        <f>IF(Z$7="",0,IF(Z$1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Z$1+INT(SUMIFS(структура!$AA:$AA,структура!$W:$W,$I602))+1)+(INT(SUMIFS(структура!$AA:$AA,структура!$W:$W,$I602))+1-SUMIFS(структура!$AA:$AA,структура!$W:$W,$I602))*SUMIFS(структура!$Z:$Z,структура!$W:$W,$I602)*SUMIFS(601:601,$1:$1,Z$1+INT(SUMIFS(структура!$AA:$AA,структура!$W:$W,$I602))))</f>
        <v>0</v>
      </c>
      <c r="AA602" s="225">
        <f>IF(AA$7="",0,IF(AA$1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A$1+INT(SUMIFS(структура!$AA:$AA,структура!$W:$W,$I602))+1)+(INT(SUMIFS(структура!$AA:$AA,структура!$W:$W,$I602))+1-SUMIFS(структура!$AA:$AA,структура!$W:$W,$I602))*SUMIFS(структура!$Z:$Z,структура!$W:$W,$I602)*SUMIFS(601:601,$1:$1,AA$1+INT(SUMIFS(структура!$AA:$AA,структура!$W:$W,$I602))))</f>
        <v>0</v>
      </c>
      <c r="AB602" s="225">
        <f>IF(AB$7="",0,IF(AB$1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B$1+INT(SUMIFS(структура!$AA:$AA,структура!$W:$W,$I602))+1)+(INT(SUMIFS(структура!$AA:$AA,структура!$W:$W,$I602))+1-SUMIFS(структура!$AA:$AA,структура!$W:$W,$I602))*SUMIFS(структура!$Z:$Z,структура!$W:$W,$I602)*SUMIFS(601:601,$1:$1,AB$1+INT(SUMIFS(структура!$AA:$AA,структура!$W:$W,$I602))))</f>
        <v>0</v>
      </c>
      <c r="AC602" s="225">
        <f>IF(AC$7="",0,IF(AC$1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C$1+INT(SUMIFS(структура!$AA:$AA,структура!$W:$W,$I602))+1)+(INT(SUMIFS(структура!$AA:$AA,структура!$W:$W,$I602))+1-SUMIFS(структура!$AA:$AA,структура!$W:$W,$I602))*SUMIFS(структура!$Z:$Z,структура!$W:$W,$I602)*SUMIFS(601:601,$1:$1,AC$1+INT(SUMIFS(структура!$AA:$AA,структура!$W:$W,$I602))))</f>
        <v>0</v>
      </c>
      <c r="AD602" s="225">
        <f>IF(AD$7="",0,IF(AD$1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D$1+INT(SUMIFS(структура!$AA:$AA,структура!$W:$W,$I602))+1)+(INT(SUMIFS(структура!$AA:$AA,структура!$W:$W,$I602))+1-SUMIFS(структура!$AA:$AA,структура!$W:$W,$I602))*SUMIFS(структура!$Z:$Z,структура!$W:$W,$I602)*SUMIFS(601:601,$1:$1,AD$1+INT(SUMIFS(структура!$AA:$AA,структура!$W:$W,$I602))))</f>
        <v>0</v>
      </c>
      <c r="AE602" s="225">
        <f>IF(AE$7="",0,IF(AE$1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E$1+INT(SUMIFS(структура!$AA:$AA,структура!$W:$W,$I602))+1)+(INT(SUMIFS(структура!$AA:$AA,структура!$W:$W,$I602))+1-SUMIFS(структура!$AA:$AA,структура!$W:$W,$I602))*SUMIFS(структура!$Z:$Z,структура!$W:$W,$I602)*SUMIFS(601:601,$1:$1,AE$1+INT(SUMIFS(структура!$AA:$AA,структура!$W:$W,$I602))))</f>
        <v>0</v>
      </c>
      <c r="AF602" s="225">
        <f>IF(AF$7="",0,IF(AF$1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F$1+INT(SUMIFS(структура!$AA:$AA,структура!$W:$W,$I602))+1)+(INT(SUMIFS(структура!$AA:$AA,структура!$W:$W,$I602))+1-SUMIFS(структура!$AA:$AA,структура!$W:$W,$I602))*SUMIFS(структура!$Z:$Z,структура!$W:$W,$I602)*SUMIFS(601:601,$1:$1,AF$1+INT(SUMIFS(структура!$AA:$AA,структура!$W:$W,$I602))))</f>
        <v>0</v>
      </c>
      <c r="AG602" s="225">
        <f>IF(AG$7="",0,IF(AG$1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G$1+INT(SUMIFS(структура!$AA:$AA,структура!$W:$W,$I602))+1)+(INT(SUMIFS(структура!$AA:$AA,структура!$W:$W,$I602))+1-SUMIFS(структура!$AA:$AA,структура!$W:$W,$I602))*SUMIFS(структура!$Z:$Z,структура!$W:$W,$I602)*SUMIFS(601:601,$1:$1,AG$1+INT(SUMIFS(структура!$AA:$AA,структура!$W:$W,$I602))))</f>
        <v>0</v>
      </c>
      <c r="AH602" s="225">
        <f>IF(AH$7="",0,IF(AH$1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H$1+INT(SUMIFS(структура!$AA:$AA,структура!$W:$W,$I602))+1)+(INT(SUMIFS(структура!$AA:$AA,структура!$W:$W,$I602))+1-SUMIFS(структура!$AA:$AA,структура!$W:$W,$I602))*SUMIFS(структура!$Z:$Z,структура!$W:$W,$I602)*SUMIFS(601:601,$1:$1,AH$1+INT(SUMIFS(структура!$AA:$AA,структура!$W:$W,$I602))))</f>
        <v>0</v>
      </c>
      <c r="AI602" s="225">
        <f>IF(AI$7="",0,IF(AI$1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I$1+INT(SUMIFS(структура!$AA:$AA,структура!$W:$W,$I602))+1)+(INT(SUMIFS(структура!$AA:$AA,структура!$W:$W,$I602))+1-SUMIFS(структура!$AA:$AA,структура!$W:$W,$I602))*SUMIFS(структура!$Z:$Z,структура!$W:$W,$I602)*SUMIFS(601:601,$1:$1,AI$1+INT(SUMIFS(структура!$AA:$AA,структура!$W:$W,$I602))))</f>
        <v>0</v>
      </c>
      <c r="AJ602" s="225">
        <f>IF(AJ$7="",0,IF(AJ$1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J$1+INT(SUMIFS(структура!$AA:$AA,структура!$W:$W,$I602))+1)+(INT(SUMIFS(структура!$AA:$AA,структура!$W:$W,$I602))+1-SUMIFS(структура!$AA:$AA,структура!$W:$W,$I602))*SUMIFS(структура!$Z:$Z,структура!$W:$W,$I602)*SUMIFS(601:601,$1:$1,AJ$1+INT(SUMIFS(структура!$AA:$AA,структура!$W:$W,$I602))))</f>
        <v>0</v>
      </c>
      <c r="AK602" s="225">
        <f>IF(AK$7="",0,IF(AK$1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K$1+INT(SUMIFS(структура!$AA:$AA,структура!$W:$W,$I602))+1)+(INT(SUMIFS(структура!$AA:$AA,структура!$W:$W,$I602))+1-SUMIFS(структура!$AA:$AA,структура!$W:$W,$I602))*SUMIFS(структура!$Z:$Z,структура!$W:$W,$I602)*SUMIFS(601:601,$1:$1,AK$1+INT(SUMIFS(структура!$AA:$AA,структура!$W:$W,$I602))))</f>
        <v>0</v>
      </c>
      <c r="AL602" s="225">
        <f>IF(AL$7="",0,IF(AL$1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L$1+INT(SUMIFS(структура!$AA:$AA,структура!$W:$W,$I602))+1)+(INT(SUMIFS(структура!$AA:$AA,структура!$W:$W,$I602))+1-SUMIFS(структура!$AA:$AA,структура!$W:$W,$I602))*SUMIFS(структура!$Z:$Z,структура!$W:$W,$I602)*SUMIFS(601:601,$1:$1,AL$1+INT(SUMIFS(структура!$AA:$AA,структура!$W:$W,$I602))))</f>
        <v>0</v>
      </c>
      <c r="AM602" s="225">
        <f>IF(AM$7="",0,IF(AM$1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M$1+INT(SUMIFS(структура!$AA:$AA,структура!$W:$W,$I602))+1)+(INT(SUMIFS(структура!$AA:$AA,структура!$W:$W,$I602))+1-SUMIFS(структура!$AA:$AA,структура!$W:$W,$I602))*SUMIFS(структура!$Z:$Z,структура!$W:$W,$I602)*SUMIFS(601:601,$1:$1,AM$1+INT(SUMIFS(структура!$AA:$AA,структура!$W:$W,$I602))))</f>
        <v>0</v>
      </c>
      <c r="AN602" s="225">
        <f>IF(AN$7="",0,IF(AN$1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N$1+INT(SUMIFS(структура!$AA:$AA,структура!$W:$W,$I602))+1)+(INT(SUMIFS(структура!$AA:$AA,структура!$W:$W,$I602))+1-SUMIFS(структура!$AA:$AA,структура!$W:$W,$I602))*SUMIFS(структура!$Z:$Z,структура!$W:$W,$I602)*SUMIFS(601:601,$1:$1,AN$1+INT(SUMIFS(структура!$AA:$AA,структура!$W:$W,$I602))))</f>
        <v>0</v>
      </c>
      <c r="AO602" s="225">
        <f>IF(AO$7="",0,IF(AO$1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O$1+INT(SUMIFS(структура!$AA:$AA,структура!$W:$W,$I602))+1)+(INT(SUMIFS(структура!$AA:$AA,структура!$W:$W,$I602))+1-SUMIFS(структура!$AA:$AA,структура!$W:$W,$I602))*SUMIFS(структура!$Z:$Z,структура!$W:$W,$I602)*SUMIFS(601:601,$1:$1,AO$1+INT(SUMIFS(структура!$AA:$AA,структура!$W:$W,$I602))))</f>
        <v>0</v>
      </c>
      <c r="AP602" s="225">
        <f>IF(AP$7="",0,IF(AP$1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P$1+INT(SUMIFS(структура!$AA:$AA,структура!$W:$W,$I602))+1)+(INT(SUMIFS(структура!$AA:$AA,структура!$W:$W,$I602))+1-SUMIFS(структура!$AA:$AA,структура!$W:$W,$I602))*SUMIFS(структура!$Z:$Z,структура!$W:$W,$I602)*SUMIFS(601:601,$1:$1,AP$1+INT(SUMIFS(структура!$AA:$AA,структура!$W:$W,$I602))))</f>
        <v>0</v>
      </c>
      <c r="AQ602" s="225">
        <f>IF(AQ$7="",0,IF(AQ$1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Q$1+INT(SUMIFS(структура!$AA:$AA,структура!$W:$W,$I602))+1)+(INT(SUMIFS(структура!$AA:$AA,структура!$W:$W,$I602))+1-SUMIFS(структура!$AA:$AA,структура!$W:$W,$I602))*SUMIFS(структура!$Z:$Z,структура!$W:$W,$I602)*SUMIFS(601:601,$1:$1,AQ$1+INT(SUMIFS(структура!$AA:$AA,структура!$W:$W,$I602))))</f>
        <v>0</v>
      </c>
      <c r="AR602" s="225">
        <f>IF(AR$7="",0,IF(AR$1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R$1+INT(SUMIFS(структура!$AA:$AA,структура!$W:$W,$I602))+1)+(INT(SUMIFS(структура!$AA:$AA,структура!$W:$W,$I602))+1-SUMIFS(структура!$AA:$AA,структура!$W:$W,$I602))*SUMIFS(структура!$Z:$Z,структура!$W:$W,$I602)*SUMIFS(601:601,$1:$1,AR$1+INT(SUMIFS(структура!$AA:$AA,структура!$W:$W,$I602))))</f>
        <v>0</v>
      </c>
      <c r="AS602" s="225">
        <f>IF(AS$7="",0,IF(AS$1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S$1+INT(SUMIFS(структура!$AA:$AA,структура!$W:$W,$I602))+1)+(INT(SUMIFS(структура!$AA:$AA,структура!$W:$W,$I602))+1-SUMIFS(структура!$AA:$AA,структура!$W:$W,$I602))*SUMIFS(структура!$Z:$Z,структура!$W:$W,$I602)*SUMIFS(601:601,$1:$1,AS$1+INT(SUMIFS(структура!$AA:$AA,структура!$W:$W,$I602))))</f>
        <v>0</v>
      </c>
      <c r="AT602" s="225">
        <f>IF(AT$7="",0,IF(AT$1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T$1+INT(SUMIFS(структура!$AA:$AA,структура!$W:$W,$I602))+1)+(INT(SUMIFS(структура!$AA:$AA,структура!$W:$W,$I602))+1-SUMIFS(структура!$AA:$AA,структура!$W:$W,$I602))*SUMIFS(структура!$Z:$Z,структура!$W:$W,$I602)*SUMIFS(601:601,$1:$1,AT$1+INT(SUMIFS(структура!$AA:$AA,структура!$W:$W,$I602))))</f>
        <v>0</v>
      </c>
      <c r="AU602" s="225">
        <f>IF(AU$7="",0,IF(AU$1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U$1+INT(SUMIFS(структура!$AA:$AA,структура!$W:$W,$I602))+1)+(INT(SUMIFS(структура!$AA:$AA,структура!$W:$W,$I602))+1-SUMIFS(структура!$AA:$AA,структура!$W:$W,$I602))*SUMIFS(структура!$Z:$Z,структура!$W:$W,$I602)*SUMIFS(601:601,$1:$1,AU$1+INT(SUMIFS(структура!$AA:$AA,структура!$W:$W,$I602))))</f>
        <v>0</v>
      </c>
      <c r="AV602" s="94"/>
      <c r="AW602" s="89"/>
    </row>
    <row r="603" spans="1:49" s="95" customFormat="1" x14ac:dyDescent="0.25">
      <c r="A603" s="89"/>
      <c r="B603" s="89"/>
      <c r="C603" s="89"/>
      <c r="D603" s="89"/>
      <c r="E603" s="194" t="str">
        <f>E529</f>
        <v>Объект-5</v>
      </c>
      <c r="F603" s="89"/>
      <c r="G603" s="195" t="str">
        <f>G529</f>
        <v>Заказчик-5</v>
      </c>
      <c r="H603" s="89"/>
      <c r="I603" s="195" t="str">
        <f>I592</f>
        <v>Рабочие</v>
      </c>
      <c r="J603" s="89"/>
      <c r="K603" s="195"/>
      <c r="L603" s="89"/>
      <c r="M603" s="185" t="str">
        <f>KPI!$E$72</f>
        <v>отток ДС на расчет по ФОТ строителей</v>
      </c>
      <c r="N603" s="259"/>
      <c r="O603" s="203"/>
      <c r="P603" s="190" t="str">
        <f>IF(M603="","",INDEX(KPI!$H:$H,SUMIFS(KPI!$C:$C,KPI!$E:$E,M603)))</f>
        <v>тыс.руб.</v>
      </c>
      <c r="Q603" s="203"/>
      <c r="R603" s="224">
        <f>SUMIFS($W603:$AV603,$W$2:$AV$2,R$2)</f>
        <v>0</v>
      </c>
      <c r="S603" s="203"/>
      <c r="T603" s="224">
        <f>SUMIFS($W603:$AV603,$W$2:$AV$2,T$2)</f>
        <v>0</v>
      </c>
      <c r="U603" s="203"/>
      <c r="V603" s="203"/>
      <c r="W603" s="116"/>
      <c r="X603" s="226">
        <f>IF(X$7="",0,IF(X$1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X$1+INT(-SUMIFS(структура!$AC:$AC,структура!$W:$W,$I603))+1)+(INT(-SUMIFS(структура!$AC:$AC,структура!$W:$W,$I603))+1+SUMIFS(структура!$AC:$AC,структура!$W:$W,$I603))*SUMIFS(структура!$AB:$AB,структура!$W:$W,$I603)*SUMIFS(601:601,$1:$1,X$1+INT(-SUMIFS(структура!$AC:$AC,структура!$W:$W,$I603))))</f>
        <v>0</v>
      </c>
      <c r="Y603" s="226">
        <f>IF(Y$7="",0,IF(Y$1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Y$1+INT(-SUMIFS(структура!$AC:$AC,структура!$W:$W,$I603))+1)+(INT(-SUMIFS(структура!$AC:$AC,структура!$W:$W,$I603))+1+SUMIFS(структура!$AC:$AC,структура!$W:$W,$I603))*SUMIFS(структура!$AB:$AB,структура!$W:$W,$I603)*SUMIFS(601:601,$1:$1,Y$1+INT(-SUMIFS(структура!$AC:$AC,структура!$W:$W,$I603))))</f>
        <v>0</v>
      </c>
      <c r="Z603" s="226">
        <f>IF(Z$7="",0,IF(Z$1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Z$1+INT(-SUMIFS(структура!$AC:$AC,структура!$W:$W,$I603))+1)+(INT(-SUMIFS(структура!$AC:$AC,структура!$W:$W,$I603))+1+SUMIFS(структура!$AC:$AC,структура!$W:$W,$I603))*SUMIFS(структура!$AB:$AB,структура!$W:$W,$I603)*SUMIFS(601:601,$1:$1,Z$1+INT(-SUMIFS(структура!$AC:$AC,структура!$W:$W,$I603))))</f>
        <v>0</v>
      </c>
      <c r="AA603" s="226">
        <f>IF(AA$7="",0,IF(AA$1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A$1+INT(-SUMIFS(структура!$AC:$AC,структура!$W:$W,$I603))+1)+(INT(-SUMIFS(структура!$AC:$AC,структура!$W:$W,$I603))+1+SUMIFS(структура!$AC:$AC,структура!$W:$W,$I603))*SUMIFS(структура!$AB:$AB,структура!$W:$W,$I603)*SUMIFS(601:601,$1:$1,AA$1+INT(-SUMIFS(структура!$AC:$AC,структура!$W:$W,$I603))))</f>
        <v>0</v>
      </c>
      <c r="AB603" s="226">
        <f>IF(AB$7="",0,IF(AB$1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B$1+INT(-SUMIFS(структура!$AC:$AC,структура!$W:$W,$I603))+1)+(INT(-SUMIFS(структура!$AC:$AC,структура!$W:$W,$I603))+1+SUMIFS(структура!$AC:$AC,структура!$W:$W,$I603))*SUMIFS(структура!$AB:$AB,структура!$W:$W,$I603)*SUMIFS(601:601,$1:$1,AB$1+INT(-SUMIFS(структура!$AC:$AC,структура!$W:$W,$I603))))</f>
        <v>0</v>
      </c>
      <c r="AC603" s="226">
        <f>IF(AC$7="",0,IF(AC$1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C$1+INT(-SUMIFS(структура!$AC:$AC,структура!$W:$W,$I603))+1)+(INT(-SUMIFS(структура!$AC:$AC,структура!$W:$W,$I603))+1+SUMIFS(структура!$AC:$AC,структура!$W:$W,$I603))*SUMIFS(структура!$AB:$AB,структура!$W:$W,$I603)*SUMIFS(601:601,$1:$1,AC$1+INT(-SUMIFS(структура!$AC:$AC,структура!$W:$W,$I603))))</f>
        <v>0</v>
      </c>
      <c r="AD603" s="226">
        <f>IF(AD$7="",0,IF(AD$1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D$1+INT(-SUMIFS(структура!$AC:$AC,структура!$W:$W,$I603))+1)+(INT(-SUMIFS(структура!$AC:$AC,структура!$W:$W,$I603))+1+SUMIFS(структура!$AC:$AC,структура!$W:$W,$I603))*SUMIFS(структура!$AB:$AB,структура!$W:$W,$I603)*SUMIFS(601:601,$1:$1,AD$1+INT(-SUMIFS(структура!$AC:$AC,структура!$W:$W,$I603))))</f>
        <v>0</v>
      </c>
      <c r="AE603" s="226">
        <f>IF(AE$7="",0,IF(AE$1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E$1+INT(-SUMIFS(структура!$AC:$AC,структура!$W:$W,$I603))+1)+(INT(-SUMIFS(структура!$AC:$AC,структура!$W:$W,$I603))+1+SUMIFS(структура!$AC:$AC,структура!$W:$W,$I603))*SUMIFS(структура!$AB:$AB,структура!$W:$W,$I603)*SUMIFS(601:601,$1:$1,AE$1+INT(-SUMIFS(структура!$AC:$AC,структура!$W:$W,$I603))))</f>
        <v>0</v>
      </c>
      <c r="AF603" s="226">
        <f>IF(AF$7="",0,IF(AF$1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F$1+INT(-SUMIFS(структура!$AC:$AC,структура!$W:$W,$I603))+1)+(INT(-SUMIFS(структура!$AC:$AC,структура!$W:$W,$I603))+1+SUMIFS(структура!$AC:$AC,структура!$W:$W,$I603))*SUMIFS(структура!$AB:$AB,структура!$W:$W,$I603)*SUMIFS(601:601,$1:$1,AF$1+INT(-SUMIFS(структура!$AC:$AC,структура!$W:$W,$I603))))</f>
        <v>0</v>
      </c>
      <c r="AG603" s="226">
        <f>IF(AG$7="",0,IF(AG$1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G$1+INT(-SUMIFS(структура!$AC:$AC,структура!$W:$W,$I603))+1)+(INT(-SUMIFS(структура!$AC:$AC,структура!$W:$W,$I603))+1+SUMIFS(структура!$AC:$AC,структура!$W:$W,$I603))*SUMIFS(структура!$AB:$AB,структура!$W:$W,$I603)*SUMIFS(601:601,$1:$1,AG$1+INT(-SUMIFS(структура!$AC:$AC,структура!$W:$W,$I603))))</f>
        <v>0</v>
      </c>
      <c r="AH603" s="226">
        <f>IF(AH$7="",0,IF(AH$1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H$1+INT(-SUMIFS(структура!$AC:$AC,структура!$W:$W,$I603))+1)+(INT(-SUMIFS(структура!$AC:$AC,структура!$W:$W,$I603))+1+SUMIFS(структура!$AC:$AC,структура!$W:$W,$I603))*SUMIFS(структура!$AB:$AB,структура!$W:$W,$I603)*SUMIFS(601:601,$1:$1,AH$1+INT(-SUMIFS(структура!$AC:$AC,структура!$W:$W,$I603))))</f>
        <v>0</v>
      </c>
      <c r="AI603" s="226">
        <f>IF(AI$7="",0,IF(AI$1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I$1+INT(-SUMIFS(структура!$AC:$AC,структура!$W:$W,$I603))+1)+(INT(-SUMIFS(структура!$AC:$AC,структура!$W:$W,$I603))+1+SUMIFS(структура!$AC:$AC,структура!$W:$W,$I603))*SUMIFS(структура!$AB:$AB,структура!$W:$W,$I603)*SUMIFS(601:601,$1:$1,AI$1+INT(-SUMIFS(структура!$AC:$AC,структура!$W:$W,$I603))))</f>
        <v>0</v>
      </c>
      <c r="AJ603" s="226">
        <f>IF(AJ$7="",0,IF(AJ$1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J$1+INT(-SUMIFS(структура!$AC:$AC,структура!$W:$W,$I603))+1)+(INT(-SUMIFS(структура!$AC:$AC,структура!$W:$W,$I603))+1+SUMIFS(структура!$AC:$AC,структура!$W:$W,$I603))*SUMIFS(структура!$AB:$AB,структура!$W:$W,$I603)*SUMIFS(601:601,$1:$1,AJ$1+INT(-SUMIFS(структура!$AC:$AC,структура!$W:$W,$I603))))</f>
        <v>0</v>
      </c>
      <c r="AK603" s="226">
        <f>IF(AK$7="",0,IF(AK$1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K$1+INT(-SUMIFS(структура!$AC:$AC,структура!$W:$W,$I603))+1)+(INT(-SUMIFS(структура!$AC:$AC,структура!$W:$W,$I603))+1+SUMIFS(структура!$AC:$AC,структура!$W:$W,$I603))*SUMIFS(структура!$AB:$AB,структура!$W:$W,$I603)*SUMIFS(601:601,$1:$1,AK$1+INT(-SUMIFS(структура!$AC:$AC,структура!$W:$W,$I603))))</f>
        <v>0</v>
      </c>
      <c r="AL603" s="226">
        <f>IF(AL$7="",0,IF(AL$1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L$1+INT(-SUMIFS(структура!$AC:$AC,структура!$W:$W,$I603))+1)+(INT(-SUMIFS(структура!$AC:$AC,структура!$W:$W,$I603))+1+SUMIFS(структура!$AC:$AC,структура!$W:$W,$I603))*SUMIFS(структура!$AB:$AB,структура!$W:$W,$I603)*SUMIFS(601:601,$1:$1,AL$1+INT(-SUMIFS(структура!$AC:$AC,структура!$W:$W,$I603))))</f>
        <v>0</v>
      </c>
      <c r="AM603" s="226">
        <f>IF(AM$7="",0,IF(AM$1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M$1+INT(-SUMIFS(структура!$AC:$AC,структура!$W:$W,$I603))+1)+(INT(-SUMIFS(структура!$AC:$AC,структура!$W:$W,$I603))+1+SUMIFS(структура!$AC:$AC,структура!$W:$W,$I603))*SUMIFS(структура!$AB:$AB,структура!$W:$W,$I603)*SUMIFS(601:601,$1:$1,AM$1+INT(-SUMIFS(структура!$AC:$AC,структура!$W:$W,$I603))))</f>
        <v>0</v>
      </c>
      <c r="AN603" s="226">
        <f>IF(AN$7="",0,IF(AN$1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N$1+INT(-SUMIFS(структура!$AC:$AC,структура!$W:$W,$I603))+1)+(INT(-SUMIFS(структура!$AC:$AC,структура!$W:$W,$I603))+1+SUMIFS(структура!$AC:$AC,структура!$W:$W,$I603))*SUMIFS(структура!$AB:$AB,структура!$W:$W,$I603)*SUMIFS(601:601,$1:$1,AN$1+INT(-SUMIFS(структура!$AC:$AC,структура!$W:$W,$I603))))</f>
        <v>0</v>
      </c>
      <c r="AO603" s="226">
        <f>IF(AO$7="",0,IF(AO$1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O$1+INT(-SUMIFS(структура!$AC:$AC,структура!$W:$W,$I603))+1)+(INT(-SUMIFS(структура!$AC:$AC,структура!$W:$W,$I603))+1+SUMIFS(структура!$AC:$AC,структура!$W:$W,$I603))*SUMIFS(структура!$AB:$AB,структура!$W:$W,$I603)*SUMIFS(601:601,$1:$1,AO$1+INT(-SUMIFS(структура!$AC:$AC,структура!$W:$W,$I603))))</f>
        <v>0</v>
      </c>
      <c r="AP603" s="226">
        <f>IF(AP$7="",0,IF(AP$1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P$1+INT(-SUMIFS(структура!$AC:$AC,структура!$W:$W,$I603))+1)+(INT(-SUMIFS(структура!$AC:$AC,структура!$W:$W,$I603))+1+SUMIFS(структура!$AC:$AC,структура!$W:$W,$I603))*SUMIFS(структура!$AB:$AB,структура!$W:$W,$I603)*SUMIFS(601:601,$1:$1,AP$1+INT(-SUMIFS(структура!$AC:$AC,структура!$W:$W,$I603))))</f>
        <v>0</v>
      </c>
      <c r="AQ603" s="226">
        <f>IF(AQ$7="",0,IF(AQ$1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Q$1+INT(-SUMIFS(структура!$AC:$AC,структура!$W:$W,$I603))+1)+(INT(-SUMIFS(структура!$AC:$AC,структура!$W:$W,$I603))+1+SUMIFS(структура!$AC:$AC,структура!$W:$W,$I603))*SUMIFS(структура!$AB:$AB,структура!$W:$W,$I603)*SUMIFS(601:601,$1:$1,AQ$1+INT(-SUMIFS(структура!$AC:$AC,структура!$W:$W,$I603))))</f>
        <v>0</v>
      </c>
      <c r="AR603" s="226">
        <f>IF(AR$7="",0,IF(AR$1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R$1+INT(-SUMIFS(структура!$AC:$AC,структура!$W:$W,$I603))+1)+(INT(-SUMIFS(структура!$AC:$AC,структура!$W:$W,$I603))+1+SUMIFS(структура!$AC:$AC,структура!$W:$W,$I603))*SUMIFS(структура!$AB:$AB,структура!$W:$W,$I603)*SUMIFS(601:601,$1:$1,AR$1+INT(-SUMIFS(структура!$AC:$AC,структура!$W:$W,$I603))))</f>
        <v>0</v>
      </c>
      <c r="AS603" s="226">
        <f>IF(AS$7="",0,IF(AS$1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S$1+INT(-SUMIFS(структура!$AC:$AC,структура!$W:$W,$I603))+1)+(INT(-SUMIFS(структура!$AC:$AC,структура!$W:$W,$I603))+1+SUMIFS(структура!$AC:$AC,структура!$W:$W,$I603))*SUMIFS(структура!$AB:$AB,структура!$W:$W,$I603)*SUMIFS(601:601,$1:$1,AS$1+INT(-SUMIFS(структура!$AC:$AC,структура!$W:$W,$I603))))</f>
        <v>0</v>
      </c>
      <c r="AT603" s="226">
        <f>IF(AT$7="",0,IF(AT$1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T$1+INT(-SUMIFS(структура!$AC:$AC,структура!$W:$W,$I603))+1)+(INT(-SUMIFS(структура!$AC:$AC,структура!$W:$W,$I603))+1+SUMIFS(структура!$AC:$AC,структура!$W:$W,$I603))*SUMIFS(структура!$AB:$AB,структура!$W:$W,$I603)*SUMIFS(601:601,$1:$1,AT$1+INT(-SUMIFS(структура!$AC:$AC,структура!$W:$W,$I603))))</f>
        <v>0</v>
      </c>
      <c r="AU603" s="226">
        <f>IF(AU$7="",0,IF(AU$1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U$1+INT(-SUMIFS(структура!$AC:$AC,структура!$W:$W,$I603))+1)+(INT(-SUMIFS(структура!$AC:$AC,структура!$W:$W,$I603))+1+SUMIFS(структура!$AC:$AC,структура!$W:$W,$I603))*SUMIFS(структура!$AB:$AB,структура!$W:$W,$I603)*SUMIFS(601:601,$1:$1,AU$1+INT(-SUMIFS(структура!$AC:$AC,структура!$W:$W,$I603))))</f>
        <v>0</v>
      </c>
      <c r="AV603" s="94"/>
      <c r="AW603" s="89"/>
    </row>
    <row r="604" spans="1:49" ht="3.9" customHeight="1" x14ac:dyDescent="0.25">
      <c r="A604" s="3"/>
      <c r="B604" s="3"/>
      <c r="C604" s="3"/>
      <c r="D604" s="3"/>
      <c r="E604" s="179" t="str">
        <f>E529</f>
        <v>Объект-5</v>
      </c>
      <c r="F604" s="3"/>
      <c r="G604" s="178" t="str">
        <f>G529</f>
        <v>Заказчик-5</v>
      </c>
      <c r="H604" s="3"/>
      <c r="I604" s="195" t="str">
        <f>I592</f>
        <v>Рабочие</v>
      </c>
      <c r="J604" s="3"/>
      <c r="K604" s="178"/>
      <c r="L604" s="3"/>
      <c r="M604" s="8"/>
      <c r="N604" s="258"/>
      <c r="O604" s="3"/>
      <c r="P604" s="191"/>
      <c r="Q604" s="3"/>
      <c r="R604" s="8"/>
      <c r="S604" s="3"/>
      <c r="T604" s="8"/>
      <c r="U604" s="3"/>
      <c r="V604" s="3"/>
      <c r="W604" s="49"/>
      <c r="X604" s="192"/>
      <c r="Y604" s="192"/>
      <c r="Z604" s="192"/>
      <c r="AA604" s="192"/>
      <c r="AB604" s="192"/>
      <c r="AC604" s="192"/>
      <c r="AD604" s="192"/>
      <c r="AE604" s="192"/>
      <c r="AF604" s="192"/>
      <c r="AG604" s="192"/>
      <c r="AH604" s="192"/>
      <c r="AI604" s="192"/>
      <c r="AJ604" s="192"/>
      <c r="AK604" s="192"/>
      <c r="AL604" s="192"/>
      <c r="AM604" s="192"/>
      <c r="AN604" s="192"/>
      <c r="AO604" s="192"/>
      <c r="AP604" s="192"/>
      <c r="AQ604" s="192"/>
      <c r="AR604" s="192"/>
      <c r="AS604" s="192"/>
      <c r="AT604" s="192"/>
      <c r="AU604" s="192"/>
      <c r="AV604" s="41"/>
      <c r="AW604" s="3"/>
    </row>
    <row r="605" spans="1:49" s="95" customFormat="1" x14ac:dyDescent="0.25">
      <c r="A605" s="89"/>
      <c r="B605" s="89"/>
      <c r="C605" s="89"/>
      <c r="D605" s="89"/>
      <c r="E605" s="179" t="str">
        <f>E529</f>
        <v>Объект-5</v>
      </c>
      <c r="F605" s="89"/>
      <c r="G605" s="178" t="str">
        <f>G529</f>
        <v>Заказчик-5</v>
      </c>
      <c r="H605" s="89"/>
      <c r="I605" s="195" t="str">
        <f>I592</f>
        <v>Рабочие</v>
      </c>
      <c r="J605" s="4"/>
      <c r="K605" s="181"/>
      <c r="L605" s="4"/>
      <c r="M605" s="184" t="str">
        <f>KPI!$E$125</f>
        <v>ставка начисления соц/сборов</v>
      </c>
      <c r="N605" s="258"/>
      <c r="O605" s="22" t="s">
        <v>1</v>
      </c>
      <c r="P605" s="97"/>
      <c r="Q605" s="89"/>
      <c r="R605" s="187"/>
      <c r="S605" s="89"/>
      <c r="T605" s="187"/>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94"/>
      <c r="AW605" s="89"/>
    </row>
    <row r="606" spans="1:49" s="5" customFormat="1" x14ac:dyDescent="0.25">
      <c r="A606" s="4"/>
      <c r="B606" s="4"/>
      <c r="C606" s="4"/>
      <c r="D606" s="4"/>
      <c r="E606" s="197" t="str">
        <f>E529</f>
        <v>Объект-5</v>
      </c>
      <c r="F606" s="4"/>
      <c r="G606" s="198" t="str">
        <f>G529</f>
        <v>Заказчик-5</v>
      </c>
      <c r="H606" s="4"/>
      <c r="I606" s="195" t="str">
        <f>I592</f>
        <v>Рабочие</v>
      </c>
      <c r="J606" s="4"/>
      <c r="K606" s="198"/>
      <c r="L606" s="4"/>
      <c r="M606" s="205" t="str">
        <f>KPI!$E$153</f>
        <v>соцсборы</v>
      </c>
      <c r="N606" s="258" t="str">
        <f>структура!$AL$29</f>
        <v>с/с</v>
      </c>
      <c r="O606" s="4"/>
      <c r="P606" s="232" t="str">
        <f>IF(M606="","",INDEX(KPI!$H:$H,SUMIFS(KPI!$C:$C,KPI!$E:$E,M606)))</f>
        <v>тыс.руб.</v>
      </c>
      <c r="Q606" s="4"/>
      <c r="R606" s="188">
        <f>SUMIFS($W606:$AV606,$W$2:$AV$2,R$2)</f>
        <v>0</v>
      </c>
      <c r="S606" s="4"/>
      <c r="T606" s="188">
        <f>SUMIFS($W606:$AV606,$W$2:$AV$2,T$2)</f>
        <v>0</v>
      </c>
      <c r="U606" s="4"/>
      <c r="V606" s="4"/>
      <c r="W606" s="49"/>
      <c r="X606" s="207">
        <f>$P$89*X599</f>
        <v>0</v>
      </c>
      <c r="Y606" s="207">
        <f t="shared" ref="Y606:AU606" si="729">$P$89*Y599</f>
        <v>0</v>
      </c>
      <c r="Z606" s="207">
        <f t="shared" si="729"/>
        <v>0</v>
      </c>
      <c r="AA606" s="207">
        <f t="shared" si="729"/>
        <v>0</v>
      </c>
      <c r="AB606" s="207">
        <f t="shared" si="729"/>
        <v>0</v>
      </c>
      <c r="AC606" s="207">
        <f t="shared" si="729"/>
        <v>0</v>
      </c>
      <c r="AD606" s="207">
        <f t="shared" si="729"/>
        <v>0</v>
      </c>
      <c r="AE606" s="207">
        <f t="shared" si="729"/>
        <v>0</v>
      </c>
      <c r="AF606" s="207">
        <f t="shared" si="729"/>
        <v>0</v>
      </c>
      <c r="AG606" s="207">
        <f t="shared" si="729"/>
        <v>0</v>
      </c>
      <c r="AH606" s="207">
        <f t="shared" si="729"/>
        <v>0</v>
      </c>
      <c r="AI606" s="207">
        <f t="shared" si="729"/>
        <v>0</v>
      </c>
      <c r="AJ606" s="207">
        <f t="shared" si="729"/>
        <v>0</v>
      </c>
      <c r="AK606" s="207">
        <f t="shared" si="729"/>
        <v>0</v>
      </c>
      <c r="AL606" s="207">
        <f t="shared" si="729"/>
        <v>0</v>
      </c>
      <c r="AM606" s="207">
        <f t="shared" si="729"/>
        <v>0</v>
      </c>
      <c r="AN606" s="207">
        <f t="shared" si="729"/>
        <v>0</v>
      </c>
      <c r="AO606" s="207">
        <f t="shared" si="729"/>
        <v>0</v>
      </c>
      <c r="AP606" s="207">
        <f t="shared" si="729"/>
        <v>0</v>
      </c>
      <c r="AQ606" s="207">
        <f t="shared" si="729"/>
        <v>0</v>
      </c>
      <c r="AR606" s="207">
        <f t="shared" si="729"/>
        <v>0</v>
      </c>
      <c r="AS606" s="207">
        <f t="shared" si="729"/>
        <v>0</v>
      </c>
      <c r="AT606" s="207">
        <f t="shared" si="729"/>
        <v>0</v>
      </c>
      <c r="AU606" s="207">
        <f t="shared" si="729"/>
        <v>0</v>
      </c>
      <c r="AV606" s="43"/>
      <c r="AW606" s="4"/>
    </row>
    <row r="607" spans="1:49" s="95" customFormat="1" x14ac:dyDescent="0.25">
      <c r="A607" s="89"/>
      <c r="B607" s="89"/>
      <c r="C607" s="89"/>
      <c r="D607" s="89"/>
      <c r="E607" s="179" t="str">
        <f>E529</f>
        <v>Объект-5</v>
      </c>
      <c r="F607" s="89"/>
      <c r="G607" s="178" t="str">
        <f>G529</f>
        <v>Заказчик-5</v>
      </c>
      <c r="H607" s="89"/>
      <c r="I607" s="195" t="str">
        <f>I592</f>
        <v>Рабочие</v>
      </c>
      <c r="J607" s="4"/>
      <c r="K607" s="181"/>
      <c r="L607" s="4"/>
      <c r="M607" s="202" t="str">
        <f>KPI!$E$35</f>
        <v>оборачив-ть работ в себестоимости</v>
      </c>
      <c r="N607" s="259"/>
      <c r="O607" s="22"/>
      <c r="P607" s="233">
        <f>SUMIFS(P592:P604,$M592:$M604,$M607)</f>
        <v>0</v>
      </c>
      <c r="Q607" s="203"/>
      <c r="R607" s="204" t="str">
        <f>IF(M607="","",INDEX(KPI!$H:$H,SUMIFS(KPI!$C:$C,KPI!$E:$E,M607)))</f>
        <v>мес</v>
      </c>
      <c r="S607" s="203"/>
      <c r="T607" s="204"/>
      <c r="U607" s="203"/>
      <c r="V607" s="203"/>
      <c r="W607" s="116"/>
      <c r="X607" s="201"/>
      <c r="Y607" s="201"/>
      <c r="Z607" s="201"/>
      <c r="AA607" s="201"/>
      <c r="AB607" s="201"/>
      <c r="AC607" s="201"/>
      <c r="AD607" s="201"/>
      <c r="AE607" s="201"/>
      <c r="AF607" s="201"/>
      <c r="AG607" s="201"/>
      <c r="AH607" s="201"/>
      <c r="AI607" s="201"/>
      <c r="AJ607" s="201"/>
      <c r="AK607" s="201"/>
      <c r="AL607" s="201"/>
      <c r="AM607" s="201"/>
      <c r="AN607" s="201"/>
      <c r="AO607" s="201"/>
      <c r="AP607" s="201"/>
      <c r="AQ607" s="201"/>
      <c r="AR607" s="201"/>
      <c r="AS607" s="201"/>
      <c r="AT607" s="201"/>
      <c r="AU607" s="201"/>
      <c r="AV607" s="94"/>
      <c r="AW607" s="89"/>
    </row>
    <row r="608" spans="1:49" s="5" customFormat="1" x14ac:dyDescent="0.25">
      <c r="A608" s="4"/>
      <c r="B608" s="4"/>
      <c r="C608" s="4"/>
      <c r="D608" s="4"/>
      <c r="E608" s="197" t="str">
        <f>E529</f>
        <v>Объект-5</v>
      </c>
      <c r="F608" s="4"/>
      <c r="G608" s="198" t="str">
        <f>G529</f>
        <v>Заказчик-5</v>
      </c>
      <c r="H608" s="4"/>
      <c r="I608" s="195" t="str">
        <f>I592</f>
        <v>Рабочие</v>
      </c>
      <c r="J608" s="4"/>
      <c r="K608" s="198"/>
      <c r="L608" s="4"/>
      <c r="M608" s="208" t="str">
        <f>KPI!$E$38</f>
        <v>начисление соц/сборов по собств. строителям</v>
      </c>
      <c r="N608" s="259"/>
      <c r="O608" s="209"/>
      <c r="P608" s="210" t="str">
        <f>IF(M608="","",INDEX(KPI!$H:$H,SUMIFS(KPI!$C:$C,KPI!$E:$E,M608)))</f>
        <v>тыс.руб.</v>
      </c>
      <c r="Q608" s="209"/>
      <c r="R608" s="123">
        <f>SUMIFS($W608:$AV608,$W$2:$AV$2,R$2)</f>
        <v>0</v>
      </c>
      <c r="S608" s="209"/>
      <c r="T608" s="123">
        <f>SUMIFS($W608:$AV608,$W$2:$AV$2,T$2)</f>
        <v>0</v>
      </c>
      <c r="U608" s="209"/>
      <c r="V608" s="209"/>
      <c r="W608" s="49"/>
      <c r="X608" s="207">
        <f t="shared" ref="X608:AU608" si="730">IF(X$7="",0,IF(X$1=1,SUMIFS(606:606,$1:$1,"&gt;="&amp;1,$1:$1,"&lt;="&amp;INT($P607))+($P607-INT($P607))*SUMIFS(606:606,$1:$1,INT($P607)+1),0)+($P607-INT($P607))*SUMIFS(606:606,$1:$1,X$1+INT($P607)+1)+(INT($P607)+1-$P607)*SUMIFS(606:606,$1:$1,X$1+INT($P607)))</f>
        <v>0</v>
      </c>
      <c r="Y608" s="207">
        <f t="shared" si="730"/>
        <v>0</v>
      </c>
      <c r="Z608" s="207">
        <f t="shared" si="730"/>
        <v>0</v>
      </c>
      <c r="AA608" s="207">
        <f t="shared" si="730"/>
        <v>0</v>
      </c>
      <c r="AB608" s="207">
        <f t="shared" si="730"/>
        <v>0</v>
      </c>
      <c r="AC608" s="207">
        <f t="shared" si="730"/>
        <v>0</v>
      </c>
      <c r="AD608" s="207">
        <f t="shared" si="730"/>
        <v>0</v>
      </c>
      <c r="AE608" s="207">
        <f t="shared" si="730"/>
        <v>0</v>
      </c>
      <c r="AF608" s="207">
        <f t="shared" si="730"/>
        <v>0</v>
      </c>
      <c r="AG608" s="207">
        <f t="shared" si="730"/>
        <v>0</v>
      </c>
      <c r="AH608" s="207">
        <f t="shared" si="730"/>
        <v>0</v>
      </c>
      <c r="AI608" s="207">
        <f t="shared" si="730"/>
        <v>0</v>
      </c>
      <c r="AJ608" s="207">
        <f t="shared" si="730"/>
        <v>0</v>
      </c>
      <c r="AK608" s="207">
        <f t="shared" si="730"/>
        <v>0</v>
      </c>
      <c r="AL608" s="207">
        <f t="shared" si="730"/>
        <v>0</v>
      </c>
      <c r="AM608" s="207">
        <f t="shared" si="730"/>
        <v>0</v>
      </c>
      <c r="AN608" s="207">
        <f t="shared" si="730"/>
        <v>0</v>
      </c>
      <c r="AO608" s="207">
        <f t="shared" si="730"/>
        <v>0</v>
      </c>
      <c r="AP608" s="207">
        <f t="shared" si="730"/>
        <v>0</v>
      </c>
      <c r="AQ608" s="207">
        <f t="shared" si="730"/>
        <v>0</v>
      </c>
      <c r="AR608" s="207">
        <f t="shared" si="730"/>
        <v>0</v>
      </c>
      <c r="AS608" s="207">
        <f t="shared" si="730"/>
        <v>0</v>
      </c>
      <c r="AT608" s="207">
        <f t="shared" si="730"/>
        <v>0</v>
      </c>
      <c r="AU608" s="207">
        <f t="shared" si="730"/>
        <v>0</v>
      </c>
      <c r="AV608" s="43"/>
      <c r="AW608" s="4"/>
    </row>
    <row r="609" spans="1:49" s="95" customFormat="1" x14ac:dyDescent="0.25">
      <c r="A609" s="89"/>
      <c r="B609" s="89"/>
      <c r="C609" s="89"/>
      <c r="D609" s="89"/>
      <c r="E609" s="194" t="str">
        <f>E529</f>
        <v>Объект-5</v>
      </c>
      <c r="F609" s="89"/>
      <c r="G609" s="195" t="str">
        <f>G529</f>
        <v>Заказчик-5</v>
      </c>
      <c r="H609" s="89"/>
      <c r="I609" s="195" t="str">
        <f>I592</f>
        <v>Рабочие</v>
      </c>
      <c r="J609" s="89"/>
      <c r="K609" s="195"/>
      <c r="L609" s="89"/>
      <c r="M609" s="185" t="str">
        <f>KPI!$E$74</f>
        <v>отток ДС в соцфонды</v>
      </c>
      <c r="N609" s="259"/>
      <c r="O609" s="203"/>
      <c r="P609" s="190" t="str">
        <f>IF(M609="","",INDEX(KPI!$H:$H,SUMIFS(KPI!$C:$C,KPI!$E:$E,M609)))</f>
        <v>тыс.руб.</v>
      </c>
      <c r="Q609" s="203"/>
      <c r="R609" s="224">
        <f>SUMIFS($W609:$AV609,$W$2:$AV$2,R$2)</f>
        <v>0</v>
      </c>
      <c r="S609" s="203"/>
      <c r="T609" s="224">
        <f>SUMIFS($W609:$AV609,$W$2:$AV$2,T$2)</f>
        <v>0</v>
      </c>
      <c r="U609" s="203"/>
      <c r="V609" s="203"/>
      <c r="W609" s="116"/>
      <c r="X609" s="226">
        <f>IF(X$7="",0,IF(X$1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X$1+INT(-SUMIFS(структура!$AC:$AC,структура!$W:$W,$I609))+1)+(INT(-SUMIFS(структура!$AC:$AC,структура!$W:$W,$I609))+1+SUMIFS(структура!$AC:$AC,структура!$W:$W,$I609))*SUMIFS(608:608,$1:$1,X$1+INT(-SUMIFS(структура!$AC:$AC,структура!$W:$W,$I609))))</f>
        <v>0</v>
      </c>
      <c r="Y609" s="226">
        <f>IF(Y$7="",0,IF(Y$1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Y$1+INT(-SUMIFS(структура!$AC:$AC,структура!$W:$W,$I609))+1)+(INT(-SUMIFS(структура!$AC:$AC,структура!$W:$W,$I609))+1+SUMIFS(структура!$AC:$AC,структура!$W:$W,$I609))*SUMIFS(608:608,$1:$1,Y$1+INT(-SUMIFS(структура!$AC:$AC,структура!$W:$W,$I609))))</f>
        <v>0</v>
      </c>
      <c r="Z609" s="226">
        <f>IF(Z$7="",0,IF(Z$1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Z$1+INT(-SUMIFS(структура!$AC:$AC,структура!$W:$W,$I609))+1)+(INT(-SUMIFS(структура!$AC:$AC,структура!$W:$W,$I609))+1+SUMIFS(структура!$AC:$AC,структура!$W:$W,$I609))*SUMIFS(608:608,$1:$1,Z$1+INT(-SUMIFS(структура!$AC:$AC,структура!$W:$W,$I609))))</f>
        <v>0</v>
      </c>
      <c r="AA609" s="226">
        <f>IF(AA$7="",0,IF(AA$1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A$1+INT(-SUMIFS(структура!$AC:$AC,структура!$W:$W,$I609))+1)+(INT(-SUMIFS(структура!$AC:$AC,структура!$W:$W,$I609))+1+SUMIFS(структура!$AC:$AC,структура!$W:$W,$I609))*SUMIFS(608:608,$1:$1,AA$1+INT(-SUMIFS(структура!$AC:$AC,структура!$W:$W,$I609))))</f>
        <v>0</v>
      </c>
      <c r="AB609" s="226">
        <f>IF(AB$7="",0,IF(AB$1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B$1+INT(-SUMIFS(структура!$AC:$AC,структура!$W:$W,$I609))+1)+(INT(-SUMIFS(структура!$AC:$AC,структура!$W:$W,$I609))+1+SUMIFS(структура!$AC:$AC,структура!$W:$W,$I609))*SUMIFS(608:608,$1:$1,AB$1+INT(-SUMIFS(структура!$AC:$AC,структура!$W:$W,$I609))))</f>
        <v>0</v>
      </c>
      <c r="AC609" s="226">
        <f>IF(AC$7="",0,IF(AC$1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C$1+INT(-SUMIFS(структура!$AC:$AC,структура!$W:$W,$I609))+1)+(INT(-SUMIFS(структура!$AC:$AC,структура!$W:$W,$I609))+1+SUMIFS(структура!$AC:$AC,структура!$W:$W,$I609))*SUMIFS(608:608,$1:$1,AC$1+INT(-SUMIFS(структура!$AC:$AC,структура!$W:$W,$I609))))</f>
        <v>0</v>
      </c>
      <c r="AD609" s="226">
        <f>IF(AD$7="",0,IF(AD$1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D$1+INT(-SUMIFS(структура!$AC:$AC,структура!$W:$W,$I609))+1)+(INT(-SUMIFS(структура!$AC:$AC,структура!$W:$W,$I609))+1+SUMIFS(структура!$AC:$AC,структура!$W:$W,$I609))*SUMIFS(608:608,$1:$1,AD$1+INT(-SUMIFS(структура!$AC:$AC,структура!$W:$W,$I609))))</f>
        <v>0</v>
      </c>
      <c r="AE609" s="226">
        <f>IF(AE$7="",0,IF(AE$1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E$1+INT(-SUMIFS(структура!$AC:$AC,структура!$W:$W,$I609))+1)+(INT(-SUMIFS(структура!$AC:$AC,структура!$W:$W,$I609))+1+SUMIFS(структура!$AC:$AC,структура!$W:$W,$I609))*SUMIFS(608:608,$1:$1,AE$1+INT(-SUMIFS(структура!$AC:$AC,структура!$W:$W,$I609))))</f>
        <v>0</v>
      </c>
      <c r="AF609" s="226">
        <f>IF(AF$7="",0,IF(AF$1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F$1+INT(-SUMIFS(структура!$AC:$AC,структура!$W:$W,$I609))+1)+(INT(-SUMIFS(структура!$AC:$AC,структура!$W:$W,$I609))+1+SUMIFS(структура!$AC:$AC,структура!$W:$W,$I609))*SUMIFS(608:608,$1:$1,AF$1+INT(-SUMIFS(структура!$AC:$AC,структура!$W:$W,$I609))))</f>
        <v>0</v>
      </c>
      <c r="AG609" s="226">
        <f>IF(AG$7="",0,IF(AG$1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G$1+INT(-SUMIFS(структура!$AC:$AC,структура!$W:$W,$I609))+1)+(INT(-SUMIFS(структура!$AC:$AC,структура!$W:$W,$I609))+1+SUMIFS(структура!$AC:$AC,структура!$W:$W,$I609))*SUMIFS(608:608,$1:$1,AG$1+INT(-SUMIFS(структура!$AC:$AC,структура!$W:$W,$I609))))</f>
        <v>0</v>
      </c>
      <c r="AH609" s="226">
        <f>IF(AH$7="",0,IF(AH$1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H$1+INT(-SUMIFS(структура!$AC:$AC,структура!$W:$W,$I609))+1)+(INT(-SUMIFS(структура!$AC:$AC,структура!$W:$W,$I609))+1+SUMIFS(структура!$AC:$AC,структура!$W:$W,$I609))*SUMIFS(608:608,$1:$1,AH$1+INT(-SUMIFS(структура!$AC:$AC,структура!$W:$W,$I609))))</f>
        <v>0</v>
      </c>
      <c r="AI609" s="226">
        <f>IF(AI$7="",0,IF(AI$1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I$1+INT(-SUMIFS(структура!$AC:$AC,структура!$W:$W,$I609))+1)+(INT(-SUMIFS(структура!$AC:$AC,структура!$W:$W,$I609))+1+SUMIFS(структура!$AC:$AC,структура!$W:$W,$I609))*SUMIFS(608:608,$1:$1,AI$1+INT(-SUMIFS(структура!$AC:$AC,структура!$W:$W,$I609))))</f>
        <v>0</v>
      </c>
      <c r="AJ609" s="226">
        <f>IF(AJ$7="",0,IF(AJ$1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J$1+INT(-SUMIFS(структура!$AC:$AC,структура!$W:$W,$I609))+1)+(INT(-SUMIFS(структура!$AC:$AC,структура!$W:$W,$I609))+1+SUMIFS(структура!$AC:$AC,структура!$W:$W,$I609))*SUMIFS(608:608,$1:$1,AJ$1+INT(-SUMIFS(структура!$AC:$AC,структура!$W:$W,$I609))))</f>
        <v>0</v>
      </c>
      <c r="AK609" s="226">
        <f>IF(AK$7="",0,IF(AK$1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K$1+INT(-SUMIFS(структура!$AC:$AC,структура!$W:$W,$I609))+1)+(INT(-SUMIFS(структура!$AC:$AC,структура!$W:$W,$I609))+1+SUMIFS(структура!$AC:$AC,структура!$W:$W,$I609))*SUMIFS(608:608,$1:$1,AK$1+INT(-SUMIFS(структура!$AC:$AC,структура!$W:$W,$I609))))</f>
        <v>0</v>
      </c>
      <c r="AL609" s="226">
        <f>IF(AL$7="",0,IF(AL$1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L$1+INT(-SUMIFS(структура!$AC:$AC,структура!$W:$W,$I609))+1)+(INT(-SUMIFS(структура!$AC:$AC,структура!$W:$W,$I609))+1+SUMIFS(структура!$AC:$AC,структура!$W:$W,$I609))*SUMIFS(608:608,$1:$1,AL$1+INT(-SUMIFS(структура!$AC:$AC,структура!$W:$W,$I609))))</f>
        <v>0</v>
      </c>
      <c r="AM609" s="226">
        <f>IF(AM$7="",0,IF(AM$1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M$1+INT(-SUMIFS(структура!$AC:$AC,структура!$W:$W,$I609))+1)+(INT(-SUMIFS(структура!$AC:$AC,структура!$W:$W,$I609))+1+SUMIFS(структура!$AC:$AC,структура!$W:$W,$I609))*SUMIFS(608:608,$1:$1,AM$1+INT(-SUMIFS(структура!$AC:$AC,структура!$W:$W,$I609))))</f>
        <v>0</v>
      </c>
      <c r="AN609" s="226">
        <f>IF(AN$7="",0,IF(AN$1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N$1+INT(-SUMIFS(структура!$AC:$AC,структура!$W:$W,$I609))+1)+(INT(-SUMIFS(структура!$AC:$AC,структура!$W:$W,$I609))+1+SUMIFS(структура!$AC:$AC,структура!$W:$W,$I609))*SUMIFS(608:608,$1:$1,AN$1+INT(-SUMIFS(структура!$AC:$AC,структура!$W:$W,$I609))))</f>
        <v>0</v>
      </c>
      <c r="AO609" s="226">
        <f>IF(AO$7="",0,IF(AO$1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O$1+INT(-SUMIFS(структура!$AC:$AC,структура!$W:$W,$I609))+1)+(INT(-SUMIFS(структура!$AC:$AC,структура!$W:$W,$I609))+1+SUMIFS(структура!$AC:$AC,структура!$W:$W,$I609))*SUMIFS(608:608,$1:$1,AO$1+INT(-SUMIFS(структура!$AC:$AC,структура!$W:$W,$I609))))</f>
        <v>0</v>
      </c>
      <c r="AP609" s="226">
        <f>IF(AP$7="",0,IF(AP$1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P$1+INT(-SUMIFS(структура!$AC:$AC,структура!$W:$W,$I609))+1)+(INT(-SUMIFS(структура!$AC:$AC,структура!$W:$W,$I609))+1+SUMIFS(структура!$AC:$AC,структура!$W:$W,$I609))*SUMIFS(608:608,$1:$1,AP$1+INT(-SUMIFS(структура!$AC:$AC,структура!$W:$W,$I609))))</f>
        <v>0</v>
      </c>
      <c r="AQ609" s="226">
        <f>IF(AQ$7="",0,IF(AQ$1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Q$1+INT(-SUMIFS(структура!$AC:$AC,структура!$W:$W,$I609))+1)+(INT(-SUMIFS(структура!$AC:$AC,структура!$W:$W,$I609))+1+SUMIFS(структура!$AC:$AC,структура!$W:$W,$I609))*SUMIFS(608:608,$1:$1,AQ$1+INT(-SUMIFS(структура!$AC:$AC,структура!$W:$W,$I609))))</f>
        <v>0</v>
      </c>
      <c r="AR609" s="226">
        <f>IF(AR$7="",0,IF(AR$1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R$1+INT(-SUMIFS(структура!$AC:$AC,структура!$W:$W,$I609))+1)+(INT(-SUMIFS(структура!$AC:$AC,структура!$W:$W,$I609))+1+SUMIFS(структура!$AC:$AC,структура!$W:$W,$I609))*SUMIFS(608:608,$1:$1,AR$1+INT(-SUMIFS(структура!$AC:$AC,структура!$W:$W,$I609))))</f>
        <v>0</v>
      </c>
      <c r="AS609" s="226">
        <f>IF(AS$7="",0,IF(AS$1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S$1+INT(-SUMIFS(структура!$AC:$AC,структура!$W:$W,$I609))+1)+(INT(-SUMIFS(структура!$AC:$AC,структура!$W:$W,$I609))+1+SUMIFS(структура!$AC:$AC,структура!$W:$W,$I609))*SUMIFS(608:608,$1:$1,AS$1+INT(-SUMIFS(структура!$AC:$AC,структура!$W:$W,$I609))))</f>
        <v>0</v>
      </c>
      <c r="AT609" s="226">
        <f>IF(AT$7="",0,IF(AT$1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T$1+INT(-SUMIFS(структура!$AC:$AC,структура!$W:$W,$I609))+1)+(INT(-SUMIFS(структура!$AC:$AC,структура!$W:$W,$I609))+1+SUMIFS(структура!$AC:$AC,структура!$W:$W,$I609))*SUMIFS(608:608,$1:$1,AT$1+INT(-SUMIFS(структура!$AC:$AC,структура!$W:$W,$I609))))</f>
        <v>0</v>
      </c>
      <c r="AU609" s="226">
        <f>IF(AU$7="",0,IF(AU$1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U$1+INT(-SUMIFS(структура!$AC:$AC,структура!$W:$W,$I609))+1)+(INT(-SUMIFS(структура!$AC:$AC,структура!$W:$W,$I609))+1+SUMIFS(структура!$AC:$AC,структура!$W:$W,$I609))*SUMIFS(608:608,$1:$1,AU$1+INT(-SUMIFS(структура!$AC:$AC,структура!$W:$W,$I609))))</f>
        <v>0</v>
      </c>
      <c r="AV609" s="94"/>
      <c r="AW609" s="89"/>
    </row>
    <row r="610" spans="1:49" ht="3.9" customHeight="1" x14ac:dyDescent="0.25">
      <c r="A610" s="3"/>
      <c r="B610" s="3"/>
      <c r="C610" s="3"/>
      <c r="D610" s="3"/>
      <c r="E610" s="179" t="str">
        <f>E529</f>
        <v>Объект-5</v>
      </c>
      <c r="F610" s="3"/>
      <c r="G610" s="178" t="str">
        <f>G529</f>
        <v>Заказчик-5</v>
      </c>
      <c r="H610" s="3"/>
      <c r="I610" s="195" t="str">
        <f>I592</f>
        <v>Рабочие</v>
      </c>
      <c r="J610" s="3"/>
      <c r="K610" s="178"/>
      <c r="L610" s="3"/>
      <c r="M610" s="8"/>
      <c r="N610" s="258"/>
      <c r="O610" s="3"/>
      <c r="P610" s="191"/>
      <c r="Q610" s="3"/>
      <c r="R610" s="8"/>
      <c r="S610" s="3"/>
      <c r="T610" s="8"/>
      <c r="U610" s="3"/>
      <c r="V610" s="3"/>
      <c r="W610" s="49"/>
      <c r="X610" s="192"/>
      <c r="Y610" s="192"/>
      <c r="Z610" s="192"/>
      <c r="AA610" s="192"/>
      <c r="AB610" s="192"/>
      <c r="AC610" s="192"/>
      <c r="AD610" s="192"/>
      <c r="AE610" s="192"/>
      <c r="AF610" s="192"/>
      <c r="AG610" s="192"/>
      <c r="AH610" s="192"/>
      <c r="AI610" s="192"/>
      <c r="AJ610" s="192"/>
      <c r="AK610" s="192"/>
      <c r="AL610" s="192"/>
      <c r="AM610" s="192"/>
      <c r="AN610" s="192"/>
      <c r="AO610" s="192"/>
      <c r="AP610" s="192"/>
      <c r="AQ610" s="192"/>
      <c r="AR610" s="192"/>
      <c r="AS610" s="192"/>
      <c r="AT610" s="192"/>
      <c r="AU610" s="192"/>
      <c r="AV610" s="41"/>
      <c r="AW610" s="3"/>
    </row>
    <row r="611" spans="1:49" s="95" customFormat="1" x14ac:dyDescent="0.25">
      <c r="A611" s="89"/>
      <c r="B611" s="89"/>
      <c r="C611" s="89"/>
      <c r="D611" s="89"/>
      <c r="E611" s="179" t="str">
        <f>E529</f>
        <v>Объект-5</v>
      </c>
      <c r="F611" s="89"/>
      <c r="G611" s="178" t="str">
        <f>G529</f>
        <v>Заказчик-5</v>
      </c>
      <c r="H611" s="89"/>
      <c r="I611" s="173" t="s">
        <v>292</v>
      </c>
      <c r="J611" s="20" t="s">
        <v>5</v>
      </c>
      <c r="K611" s="173" t="s">
        <v>482</v>
      </c>
      <c r="L611" s="20" t="s">
        <v>5</v>
      </c>
      <c r="M611" s="183" t="str">
        <f>KPI!$E$208</f>
        <v>количество оборудования</v>
      </c>
      <c r="N611" s="258"/>
      <c r="O611" s="119" t="s">
        <v>1</v>
      </c>
      <c r="P611" s="182" t="s">
        <v>10</v>
      </c>
      <c r="Q611" s="89"/>
      <c r="R611" s="186">
        <f>SUMIFS($W611:$AV611,$W$2:$AV$2,R$2)</f>
        <v>0</v>
      </c>
      <c r="S611" s="89"/>
      <c r="T611" s="186">
        <f>SUMIFS($W611:$AV611,$W$2:$AV$2,T$2)</f>
        <v>0</v>
      </c>
      <c r="U611" s="89"/>
      <c r="V611" s="89"/>
      <c r="W611" s="119" t="s">
        <v>1</v>
      </c>
      <c r="X611" s="182"/>
      <c r="Y611" s="182"/>
      <c r="Z611" s="182"/>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94"/>
      <c r="AW611" s="89"/>
    </row>
    <row r="612" spans="1:49" s="95" customFormat="1" x14ac:dyDescent="0.25">
      <c r="A612" s="89"/>
      <c r="B612" s="89"/>
      <c r="C612" s="89"/>
      <c r="D612" s="89"/>
      <c r="E612" s="179" t="str">
        <f>E529</f>
        <v>Объект-5</v>
      </c>
      <c r="F612" s="89"/>
      <c r="G612" s="178" t="str">
        <f>G529</f>
        <v>Заказчик-5</v>
      </c>
      <c r="H612" s="89"/>
      <c r="I612" s="181" t="str">
        <f>I611</f>
        <v>Поставщик-4</v>
      </c>
      <c r="J612" s="4"/>
      <c r="K612" s="181" t="str">
        <f>K611</f>
        <v>Поставщик-4-Оборуд-2</v>
      </c>
      <c r="L612" s="4"/>
      <c r="M612" s="184" t="str">
        <f>KPI!$E$209</f>
        <v>стоимость оборудования за единицу измерения</v>
      </c>
      <c r="N612" s="258"/>
      <c r="O612" s="89"/>
      <c r="P612" s="189" t="str">
        <f>IF(M612="","",INDEX(KPI!$H:$H,SUMIFS(KPI!$C:$C,KPI!$E:$E,M612)))</f>
        <v>руб.</v>
      </c>
      <c r="Q612" s="89"/>
      <c r="R612" s="187">
        <f>IF(R611=0,0,R613*1000/R611)</f>
        <v>0</v>
      </c>
      <c r="S612" s="89"/>
      <c r="T612" s="187">
        <f>IF(T611=0,0,T613*1000/T611)</f>
        <v>0</v>
      </c>
      <c r="U612" s="89"/>
      <c r="V612" s="89"/>
      <c r="W612" s="119" t="s">
        <v>1</v>
      </c>
      <c r="X612" s="182"/>
      <c r="Y612" s="182"/>
      <c r="Z612" s="182"/>
      <c r="AA612" s="182"/>
      <c r="AB612" s="182"/>
      <c r="AC612" s="182"/>
      <c r="AD612" s="182"/>
      <c r="AE612" s="182"/>
      <c r="AF612" s="182"/>
      <c r="AG612" s="182"/>
      <c r="AH612" s="182"/>
      <c r="AI612" s="182"/>
      <c r="AJ612" s="182"/>
      <c r="AK612" s="182"/>
      <c r="AL612" s="182"/>
      <c r="AM612" s="182"/>
      <c r="AN612" s="182"/>
      <c r="AO612" s="182"/>
      <c r="AP612" s="182"/>
      <c r="AQ612" s="182"/>
      <c r="AR612" s="182"/>
      <c r="AS612" s="182"/>
      <c r="AT612" s="182"/>
      <c r="AU612" s="182"/>
      <c r="AV612" s="94"/>
      <c r="AW612" s="89"/>
    </row>
    <row r="613" spans="1:49" s="5" customFormat="1" x14ac:dyDescent="0.25">
      <c r="A613" s="4"/>
      <c r="B613" s="4"/>
      <c r="C613" s="4"/>
      <c r="D613" s="4"/>
      <c r="E613" s="197" t="str">
        <f>E529</f>
        <v>Объект-5</v>
      </c>
      <c r="F613" s="4"/>
      <c r="G613" s="198" t="str">
        <f>G529</f>
        <v>Заказчик-5</v>
      </c>
      <c r="H613" s="4"/>
      <c r="I613" s="198" t="str">
        <f>I611</f>
        <v>Поставщик-4</v>
      </c>
      <c r="J613" s="4"/>
      <c r="K613" s="198" t="str">
        <f>K611</f>
        <v>Поставщик-4-Оборуд-2</v>
      </c>
      <c r="L613" s="4"/>
      <c r="M613" s="205" t="str">
        <f>KPI!$E$154</f>
        <v>оборудование</v>
      </c>
      <c r="N613" s="258" t="str">
        <f>структура!$AL$29</f>
        <v>с/с</v>
      </c>
      <c r="O613" s="4"/>
      <c r="P613" s="211" t="str">
        <f>IF(M613="","",INDEX(KPI!$H:$H,SUMIFS(KPI!$C:$C,KPI!$E:$E,M613)))</f>
        <v>тыс.руб.</v>
      </c>
      <c r="Q613" s="4"/>
      <c r="R613" s="188">
        <f>SUMIFS($W613:$AV613,$W$2:$AV$2,R$2)</f>
        <v>0</v>
      </c>
      <c r="S613" s="4"/>
      <c r="T613" s="188">
        <f>SUMIFS($W613:$AV613,$W$2:$AV$2,T$2)</f>
        <v>0</v>
      </c>
      <c r="U613" s="4"/>
      <c r="V613" s="4"/>
      <c r="W613" s="49"/>
      <c r="X613" s="207">
        <f>X611*X612/1000</f>
        <v>0</v>
      </c>
      <c r="Y613" s="207">
        <f>Y611*Y612/1000</f>
        <v>0</v>
      </c>
      <c r="Z613" s="207">
        <f t="shared" ref="Z613:AU613" si="731">Z611*Z612/1000</f>
        <v>0</v>
      </c>
      <c r="AA613" s="207">
        <f t="shared" si="731"/>
        <v>0</v>
      </c>
      <c r="AB613" s="207">
        <f t="shared" si="731"/>
        <v>0</v>
      </c>
      <c r="AC613" s="207">
        <f t="shared" si="731"/>
        <v>0</v>
      </c>
      <c r="AD613" s="207">
        <f t="shared" si="731"/>
        <v>0</v>
      </c>
      <c r="AE613" s="207">
        <f t="shared" si="731"/>
        <v>0</v>
      </c>
      <c r="AF613" s="207">
        <f t="shared" si="731"/>
        <v>0</v>
      </c>
      <c r="AG613" s="207">
        <f t="shared" si="731"/>
        <v>0</v>
      </c>
      <c r="AH613" s="207">
        <f t="shared" si="731"/>
        <v>0</v>
      </c>
      <c r="AI613" s="207">
        <f t="shared" si="731"/>
        <v>0</v>
      </c>
      <c r="AJ613" s="207">
        <f t="shared" si="731"/>
        <v>0</v>
      </c>
      <c r="AK613" s="207">
        <f t="shared" si="731"/>
        <v>0</v>
      </c>
      <c r="AL613" s="207">
        <f t="shared" si="731"/>
        <v>0</v>
      </c>
      <c r="AM613" s="207">
        <f t="shared" si="731"/>
        <v>0</v>
      </c>
      <c r="AN613" s="207">
        <f t="shared" si="731"/>
        <v>0</v>
      </c>
      <c r="AO613" s="207">
        <f t="shared" si="731"/>
        <v>0</v>
      </c>
      <c r="AP613" s="207">
        <f t="shared" si="731"/>
        <v>0</v>
      </c>
      <c r="AQ613" s="207">
        <f t="shared" si="731"/>
        <v>0</v>
      </c>
      <c r="AR613" s="207">
        <f t="shared" si="731"/>
        <v>0</v>
      </c>
      <c r="AS613" s="207">
        <f t="shared" si="731"/>
        <v>0</v>
      </c>
      <c r="AT613" s="207">
        <f t="shared" si="731"/>
        <v>0</v>
      </c>
      <c r="AU613" s="207">
        <f t="shared" si="731"/>
        <v>0</v>
      </c>
      <c r="AV613" s="43"/>
      <c r="AW613" s="4"/>
    </row>
    <row r="614" spans="1:49" s="95" customFormat="1" x14ac:dyDescent="0.25">
      <c r="A614" s="89"/>
      <c r="B614" s="89"/>
      <c r="C614" s="89"/>
      <c r="D614" s="89"/>
      <c r="E614" s="179" t="str">
        <f>E529</f>
        <v>Объект-5</v>
      </c>
      <c r="F614" s="89"/>
      <c r="G614" s="178" t="str">
        <f>G529</f>
        <v>Заказчик-5</v>
      </c>
      <c r="H614" s="89"/>
      <c r="I614" s="181" t="str">
        <f>I611</f>
        <v>Поставщик-4</v>
      </c>
      <c r="J614" s="4"/>
      <c r="K614" s="181" t="str">
        <f>K611</f>
        <v>Поставщик-4-Оборуд-2</v>
      </c>
      <c r="L614" s="4"/>
      <c r="M614" s="202" t="str">
        <f>KPI!$E$39</f>
        <v>оборачив-ть оборудования в себестоимости</v>
      </c>
      <c r="N614" s="259"/>
      <c r="O614" s="22" t="s">
        <v>1</v>
      </c>
      <c r="P614" s="79"/>
      <c r="Q614" s="203"/>
      <c r="R614" s="204" t="str">
        <f>IF(M614="","",INDEX(KPI!$H:$H,SUMIFS(KPI!$C:$C,KPI!$E:$E,M614)))</f>
        <v>мес</v>
      </c>
      <c r="S614" s="203"/>
      <c r="T614" s="204"/>
      <c r="U614" s="203"/>
      <c r="V614" s="203"/>
      <c r="W614" s="116"/>
      <c r="X614" s="201"/>
      <c r="Y614" s="201"/>
      <c r="Z614" s="201"/>
      <c r="AA614" s="201"/>
      <c r="AB614" s="201"/>
      <c r="AC614" s="201"/>
      <c r="AD614" s="201"/>
      <c r="AE614" s="201"/>
      <c r="AF614" s="201"/>
      <c r="AG614" s="201"/>
      <c r="AH614" s="201"/>
      <c r="AI614" s="201"/>
      <c r="AJ614" s="201"/>
      <c r="AK614" s="201"/>
      <c r="AL614" s="201"/>
      <c r="AM614" s="201"/>
      <c r="AN614" s="201"/>
      <c r="AO614" s="201"/>
      <c r="AP614" s="201"/>
      <c r="AQ614" s="201"/>
      <c r="AR614" s="201"/>
      <c r="AS614" s="201"/>
      <c r="AT614" s="201"/>
      <c r="AU614" s="201"/>
      <c r="AV614" s="94"/>
      <c r="AW614" s="89"/>
    </row>
    <row r="615" spans="1:49" s="5" customFormat="1" x14ac:dyDescent="0.25">
      <c r="A615" s="4"/>
      <c r="B615" s="4"/>
      <c r="C615" s="4"/>
      <c r="D615" s="4"/>
      <c r="E615" s="197" t="str">
        <f>E529</f>
        <v>Объект-5</v>
      </c>
      <c r="F615" s="4"/>
      <c r="G615" s="198" t="str">
        <f>G529</f>
        <v>Заказчик-5</v>
      </c>
      <c r="H615" s="4"/>
      <c r="I615" s="198" t="str">
        <f>I611</f>
        <v>Поставщик-4</v>
      </c>
      <c r="J615" s="4"/>
      <c r="K615" s="198" t="str">
        <f>K611</f>
        <v>Поставщик-4-Оборуд-2</v>
      </c>
      <c r="L615" s="4"/>
      <c r="M615" s="208" t="str">
        <f>KPI!$E$40</f>
        <v>расходы на оборудование</v>
      </c>
      <c r="N615" s="259" t="str">
        <f>структура!$AL$15</f>
        <v>НДС(-)</v>
      </c>
      <c r="O615" s="209"/>
      <c r="P615" s="210" t="str">
        <f>IF(M615="","",INDEX(KPI!$H:$H,SUMIFS(KPI!$C:$C,KPI!$E:$E,M615)))</f>
        <v>тыс.руб.</v>
      </c>
      <c r="Q615" s="209"/>
      <c r="R615" s="123">
        <f>SUMIFS($W615:$AV615,$W$2:$AV$2,R$2)</f>
        <v>0</v>
      </c>
      <c r="S615" s="209"/>
      <c r="T615" s="123">
        <f>SUMIFS($W615:$AV615,$W$2:$AV$2,T$2)</f>
        <v>0</v>
      </c>
      <c r="U615" s="209"/>
      <c r="V615" s="209"/>
      <c r="W615" s="49"/>
      <c r="X615" s="207">
        <f t="shared" ref="X615:AU615" si="732">IF(X$7="",0,IF(X$1=1,SUMIFS(613:613,$1:$1,"&gt;="&amp;1,$1:$1,"&lt;="&amp;INT($P614))+($P614-INT($P614))*SUMIFS(613:613,$1:$1,INT($P614)+1),0)+($P614-INT($P614))*SUMIFS(613:613,$1:$1,X$1+INT($P614)+1)+(INT($P614)+1-$P614)*SUMIFS(613:613,$1:$1,X$1+INT($P614)))</f>
        <v>0</v>
      </c>
      <c r="Y615" s="207">
        <f t="shared" si="732"/>
        <v>0</v>
      </c>
      <c r="Z615" s="207">
        <f t="shared" si="732"/>
        <v>0</v>
      </c>
      <c r="AA615" s="207">
        <f t="shared" si="732"/>
        <v>0</v>
      </c>
      <c r="AB615" s="207">
        <f t="shared" si="732"/>
        <v>0</v>
      </c>
      <c r="AC615" s="207">
        <f t="shared" si="732"/>
        <v>0</v>
      </c>
      <c r="AD615" s="207">
        <f t="shared" si="732"/>
        <v>0</v>
      </c>
      <c r="AE615" s="207">
        <f t="shared" si="732"/>
        <v>0</v>
      </c>
      <c r="AF615" s="207">
        <f t="shared" si="732"/>
        <v>0</v>
      </c>
      <c r="AG615" s="207">
        <f t="shared" si="732"/>
        <v>0</v>
      </c>
      <c r="AH615" s="207">
        <f t="shared" si="732"/>
        <v>0</v>
      </c>
      <c r="AI615" s="207">
        <f t="shared" si="732"/>
        <v>0</v>
      </c>
      <c r="AJ615" s="207">
        <f t="shared" si="732"/>
        <v>0</v>
      </c>
      <c r="AK615" s="207">
        <f t="shared" si="732"/>
        <v>0</v>
      </c>
      <c r="AL615" s="207">
        <f t="shared" si="732"/>
        <v>0</v>
      </c>
      <c r="AM615" s="207">
        <f t="shared" si="732"/>
        <v>0</v>
      </c>
      <c r="AN615" s="207">
        <f t="shared" si="732"/>
        <v>0</v>
      </c>
      <c r="AO615" s="207">
        <f t="shared" si="732"/>
        <v>0</v>
      </c>
      <c r="AP615" s="207">
        <f t="shared" si="732"/>
        <v>0</v>
      </c>
      <c r="AQ615" s="207">
        <f t="shared" si="732"/>
        <v>0</v>
      </c>
      <c r="AR615" s="207">
        <f t="shared" si="732"/>
        <v>0</v>
      </c>
      <c r="AS615" s="207">
        <f t="shared" si="732"/>
        <v>0</v>
      </c>
      <c r="AT615" s="207">
        <f t="shared" si="732"/>
        <v>0</v>
      </c>
      <c r="AU615" s="207">
        <f t="shared" si="732"/>
        <v>0</v>
      </c>
      <c r="AV615" s="43"/>
      <c r="AW615" s="4"/>
    </row>
    <row r="616" spans="1:49" s="95" customFormat="1" x14ac:dyDescent="0.25">
      <c r="A616" s="89"/>
      <c r="B616" s="89"/>
      <c r="C616" s="89"/>
      <c r="D616" s="89"/>
      <c r="E616" s="194" t="str">
        <f>E529</f>
        <v>Объект-5</v>
      </c>
      <c r="F616" s="89"/>
      <c r="G616" s="195" t="str">
        <f>G529</f>
        <v>Заказчик-5</v>
      </c>
      <c r="H616" s="89"/>
      <c r="I616" s="195" t="str">
        <f>I611</f>
        <v>Поставщик-4</v>
      </c>
      <c r="J616" s="89"/>
      <c r="K616" s="195" t="str">
        <f>K611</f>
        <v>Поставщик-4-Оборуд-2</v>
      </c>
      <c r="L616" s="89"/>
      <c r="M616" s="221" t="str">
        <f>KPI!$E$78</f>
        <v>отток ДС на авансы поставщикам за оборуд-ие</v>
      </c>
      <c r="N616" s="259"/>
      <c r="O616" s="203"/>
      <c r="P616" s="222" t="str">
        <f>IF(M616="","",INDEX(KPI!$H:$H,SUMIFS(KPI!$C:$C,KPI!$E:$E,M616)))</f>
        <v>тыс.руб.</v>
      </c>
      <c r="Q616" s="203"/>
      <c r="R616" s="223">
        <f>SUMIFS($W616:$AV616,$W$2:$AV$2,R$2)</f>
        <v>0</v>
      </c>
      <c r="S616" s="203"/>
      <c r="T616" s="223">
        <f>SUMIFS($W616:$AV616,$W$2:$AV$2,T$2)</f>
        <v>0</v>
      </c>
      <c r="U616" s="203"/>
      <c r="V616" s="203"/>
      <c r="W616" s="116"/>
      <c r="X616" s="225">
        <f>IF(X$7="",0,IF(X$1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X$1+INT(SUMIFS(структура!$AA:$AA,структура!$W:$W,$I616))+1)+(INT(SUMIFS(структура!$AA:$AA,структура!$W:$W,$I616))+1-SUMIFS(структура!$AA:$AA,структура!$W:$W,$I616))*SUMIFS(структура!$Z:$Z,структура!$W:$W,$I616)*SUMIFS(615:615,$1:$1,X$1+INT(SUMIFS(структура!$AA:$AA,структура!$W:$W,$I616))))</f>
        <v>0</v>
      </c>
      <c r="Y616" s="225">
        <f>IF(Y$7="",0,IF(Y$1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Y$1+INT(SUMIFS(структура!$AA:$AA,структура!$W:$W,$I616))+1)+(INT(SUMIFS(структура!$AA:$AA,структура!$W:$W,$I616))+1-SUMIFS(структура!$AA:$AA,структура!$W:$W,$I616))*SUMIFS(структура!$Z:$Z,структура!$W:$W,$I616)*SUMIFS(615:615,$1:$1,Y$1+INT(SUMIFS(структура!$AA:$AA,структура!$W:$W,$I616))))</f>
        <v>0</v>
      </c>
      <c r="Z616" s="225">
        <f>IF(Z$7="",0,IF(Z$1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Z$1+INT(SUMIFS(структура!$AA:$AA,структура!$W:$W,$I616))+1)+(INT(SUMIFS(структура!$AA:$AA,структура!$W:$W,$I616))+1-SUMIFS(структура!$AA:$AA,структура!$W:$W,$I616))*SUMIFS(структура!$Z:$Z,структура!$W:$W,$I616)*SUMIFS(615:615,$1:$1,Z$1+INT(SUMIFS(структура!$AA:$AA,структура!$W:$W,$I616))))</f>
        <v>0</v>
      </c>
      <c r="AA616" s="225">
        <f>IF(AA$7="",0,IF(AA$1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A$1+INT(SUMIFS(структура!$AA:$AA,структура!$W:$W,$I616))+1)+(INT(SUMIFS(структура!$AA:$AA,структура!$W:$W,$I616))+1-SUMIFS(структура!$AA:$AA,структура!$W:$W,$I616))*SUMIFS(структура!$Z:$Z,структура!$W:$W,$I616)*SUMIFS(615:615,$1:$1,AA$1+INT(SUMIFS(структура!$AA:$AA,структура!$W:$W,$I616))))</f>
        <v>0</v>
      </c>
      <c r="AB616" s="225">
        <f>IF(AB$7="",0,IF(AB$1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B$1+INT(SUMIFS(структура!$AA:$AA,структура!$W:$W,$I616))+1)+(INT(SUMIFS(структура!$AA:$AA,структура!$W:$W,$I616))+1-SUMIFS(структура!$AA:$AA,структура!$W:$W,$I616))*SUMIFS(структура!$Z:$Z,структура!$W:$W,$I616)*SUMIFS(615:615,$1:$1,AB$1+INT(SUMIFS(структура!$AA:$AA,структура!$W:$W,$I616))))</f>
        <v>0</v>
      </c>
      <c r="AC616" s="225">
        <f>IF(AC$7="",0,IF(AC$1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C$1+INT(SUMIFS(структура!$AA:$AA,структура!$W:$W,$I616))+1)+(INT(SUMIFS(структура!$AA:$AA,структура!$W:$W,$I616))+1-SUMIFS(структура!$AA:$AA,структура!$W:$W,$I616))*SUMIFS(структура!$Z:$Z,структура!$W:$W,$I616)*SUMIFS(615:615,$1:$1,AC$1+INT(SUMIFS(структура!$AA:$AA,структура!$W:$W,$I616))))</f>
        <v>0</v>
      </c>
      <c r="AD616" s="225">
        <f>IF(AD$7="",0,IF(AD$1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D$1+INT(SUMIFS(структура!$AA:$AA,структура!$W:$W,$I616))+1)+(INT(SUMIFS(структура!$AA:$AA,структура!$W:$W,$I616))+1-SUMIFS(структура!$AA:$AA,структура!$W:$W,$I616))*SUMIFS(структура!$Z:$Z,структура!$W:$W,$I616)*SUMIFS(615:615,$1:$1,AD$1+INT(SUMIFS(структура!$AA:$AA,структура!$W:$W,$I616))))</f>
        <v>0</v>
      </c>
      <c r="AE616" s="225">
        <f>IF(AE$7="",0,IF(AE$1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E$1+INT(SUMIFS(структура!$AA:$AA,структура!$W:$W,$I616))+1)+(INT(SUMIFS(структура!$AA:$AA,структура!$W:$W,$I616))+1-SUMIFS(структура!$AA:$AA,структура!$W:$W,$I616))*SUMIFS(структура!$Z:$Z,структура!$W:$W,$I616)*SUMIFS(615:615,$1:$1,AE$1+INT(SUMIFS(структура!$AA:$AA,структура!$W:$W,$I616))))</f>
        <v>0</v>
      </c>
      <c r="AF616" s="225">
        <f>IF(AF$7="",0,IF(AF$1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F$1+INT(SUMIFS(структура!$AA:$AA,структура!$W:$W,$I616))+1)+(INT(SUMIFS(структура!$AA:$AA,структура!$W:$W,$I616))+1-SUMIFS(структура!$AA:$AA,структура!$W:$W,$I616))*SUMIFS(структура!$Z:$Z,структура!$W:$W,$I616)*SUMIFS(615:615,$1:$1,AF$1+INT(SUMIFS(структура!$AA:$AA,структура!$W:$W,$I616))))</f>
        <v>0</v>
      </c>
      <c r="AG616" s="225">
        <f>IF(AG$7="",0,IF(AG$1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G$1+INT(SUMIFS(структура!$AA:$AA,структура!$W:$W,$I616))+1)+(INT(SUMIFS(структура!$AA:$AA,структура!$W:$W,$I616))+1-SUMIFS(структура!$AA:$AA,структура!$W:$W,$I616))*SUMIFS(структура!$Z:$Z,структура!$W:$W,$I616)*SUMIFS(615:615,$1:$1,AG$1+INT(SUMIFS(структура!$AA:$AA,структура!$W:$W,$I616))))</f>
        <v>0</v>
      </c>
      <c r="AH616" s="225">
        <f>IF(AH$7="",0,IF(AH$1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H$1+INT(SUMIFS(структура!$AA:$AA,структура!$W:$W,$I616))+1)+(INT(SUMIFS(структура!$AA:$AA,структура!$W:$W,$I616))+1-SUMIFS(структура!$AA:$AA,структура!$W:$W,$I616))*SUMIFS(структура!$Z:$Z,структура!$W:$W,$I616)*SUMIFS(615:615,$1:$1,AH$1+INT(SUMIFS(структура!$AA:$AA,структура!$W:$W,$I616))))</f>
        <v>0</v>
      </c>
      <c r="AI616" s="225">
        <f>IF(AI$7="",0,IF(AI$1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I$1+INT(SUMIFS(структура!$AA:$AA,структура!$W:$W,$I616))+1)+(INT(SUMIFS(структура!$AA:$AA,структура!$W:$W,$I616))+1-SUMIFS(структура!$AA:$AA,структура!$W:$W,$I616))*SUMIFS(структура!$Z:$Z,структура!$W:$W,$I616)*SUMIFS(615:615,$1:$1,AI$1+INT(SUMIFS(структура!$AA:$AA,структура!$W:$W,$I616))))</f>
        <v>0</v>
      </c>
      <c r="AJ616" s="225">
        <f>IF(AJ$7="",0,IF(AJ$1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J$1+INT(SUMIFS(структура!$AA:$AA,структура!$W:$W,$I616))+1)+(INT(SUMIFS(структура!$AA:$AA,структура!$W:$W,$I616))+1-SUMIFS(структура!$AA:$AA,структура!$W:$W,$I616))*SUMIFS(структура!$Z:$Z,структура!$W:$W,$I616)*SUMIFS(615:615,$1:$1,AJ$1+INT(SUMIFS(структура!$AA:$AA,структура!$W:$W,$I616))))</f>
        <v>0</v>
      </c>
      <c r="AK616" s="225">
        <f>IF(AK$7="",0,IF(AK$1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K$1+INT(SUMIFS(структура!$AA:$AA,структура!$W:$W,$I616))+1)+(INT(SUMIFS(структура!$AA:$AA,структура!$W:$W,$I616))+1-SUMIFS(структура!$AA:$AA,структура!$W:$W,$I616))*SUMIFS(структура!$Z:$Z,структура!$W:$W,$I616)*SUMIFS(615:615,$1:$1,AK$1+INT(SUMIFS(структура!$AA:$AA,структура!$W:$W,$I616))))</f>
        <v>0</v>
      </c>
      <c r="AL616" s="225">
        <f>IF(AL$7="",0,IF(AL$1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L$1+INT(SUMIFS(структура!$AA:$AA,структура!$W:$W,$I616))+1)+(INT(SUMIFS(структура!$AA:$AA,структура!$W:$W,$I616))+1-SUMIFS(структура!$AA:$AA,структура!$W:$W,$I616))*SUMIFS(структура!$Z:$Z,структура!$W:$W,$I616)*SUMIFS(615:615,$1:$1,AL$1+INT(SUMIFS(структура!$AA:$AA,структура!$W:$W,$I616))))</f>
        <v>0</v>
      </c>
      <c r="AM616" s="225">
        <f>IF(AM$7="",0,IF(AM$1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M$1+INT(SUMIFS(структура!$AA:$AA,структура!$W:$W,$I616))+1)+(INT(SUMIFS(структура!$AA:$AA,структура!$W:$W,$I616))+1-SUMIFS(структура!$AA:$AA,структура!$W:$W,$I616))*SUMIFS(структура!$Z:$Z,структура!$W:$W,$I616)*SUMIFS(615:615,$1:$1,AM$1+INT(SUMIFS(структура!$AA:$AA,структура!$W:$W,$I616))))</f>
        <v>0</v>
      </c>
      <c r="AN616" s="225">
        <f>IF(AN$7="",0,IF(AN$1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N$1+INT(SUMIFS(структура!$AA:$AA,структура!$W:$W,$I616))+1)+(INT(SUMIFS(структура!$AA:$AA,структура!$W:$W,$I616))+1-SUMIFS(структура!$AA:$AA,структура!$W:$W,$I616))*SUMIFS(структура!$Z:$Z,структура!$W:$W,$I616)*SUMIFS(615:615,$1:$1,AN$1+INT(SUMIFS(структура!$AA:$AA,структура!$W:$W,$I616))))</f>
        <v>0</v>
      </c>
      <c r="AO616" s="225">
        <f>IF(AO$7="",0,IF(AO$1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O$1+INT(SUMIFS(структура!$AA:$AA,структура!$W:$W,$I616))+1)+(INT(SUMIFS(структура!$AA:$AA,структура!$W:$W,$I616))+1-SUMIFS(структура!$AA:$AA,структура!$W:$W,$I616))*SUMIFS(структура!$Z:$Z,структура!$W:$W,$I616)*SUMIFS(615:615,$1:$1,AO$1+INT(SUMIFS(структура!$AA:$AA,структура!$W:$W,$I616))))</f>
        <v>0</v>
      </c>
      <c r="AP616" s="225">
        <f>IF(AP$7="",0,IF(AP$1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P$1+INT(SUMIFS(структура!$AA:$AA,структура!$W:$W,$I616))+1)+(INT(SUMIFS(структура!$AA:$AA,структура!$W:$W,$I616))+1-SUMIFS(структура!$AA:$AA,структура!$W:$W,$I616))*SUMIFS(структура!$Z:$Z,структура!$W:$W,$I616)*SUMIFS(615:615,$1:$1,AP$1+INT(SUMIFS(структура!$AA:$AA,структура!$W:$W,$I616))))</f>
        <v>0</v>
      </c>
      <c r="AQ616" s="225">
        <f>IF(AQ$7="",0,IF(AQ$1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Q$1+INT(SUMIFS(структура!$AA:$AA,структура!$W:$W,$I616))+1)+(INT(SUMIFS(структура!$AA:$AA,структура!$W:$W,$I616))+1-SUMIFS(структура!$AA:$AA,структура!$W:$W,$I616))*SUMIFS(структура!$Z:$Z,структура!$W:$W,$I616)*SUMIFS(615:615,$1:$1,AQ$1+INT(SUMIFS(структура!$AA:$AA,структура!$W:$W,$I616))))</f>
        <v>0</v>
      </c>
      <c r="AR616" s="225">
        <f>IF(AR$7="",0,IF(AR$1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R$1+INT(SUMIFS(структура!$AA:$AA,структура!$W:$W,$I616))+1)+(INT(SUMIFS(структура!$AA:$AA,структура!$W:$W,$I616))+1-SUMIFS(структура!$AA:$AA,структура!$W:$W,$I616))*SUMIFS(структура!$Z:$Z,структура!$W:$W,$I616)*SUMIFS(615:615,$1:$1,AR$1+INT(SUMIFS(структура!$AA:$AA,структура!$W:$W,$I616))))</f>
        <v>0</v>
      </c>
      <c r="AS616" s="225">
        <f>IF(AS$7="",0,IF(AS$1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S$1+INT(SUMIFS(структура!$AA:$AA,структура!$W:$W,$I616))+1)+(INT(SUMIFS(структура!$AA:$AA,структура!$W:$W,$I616))+1-SUMIFS(структура!$AA:$AA,структура!$W:$W,$I616))*SUMIFS(структура!$Z:$Z,структура!$W:$W,$I616)*SUMIFS(615:615,$1:$1,AS$1+INT(SUMIFS(структура!$AA:$AA,структура!$W:$W,$I616))))</f>
        <v>0</v>
      </c>
      <c r="AT616" s="225">
        <f>IF(AT$7="",0,IF(AT$1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T$1+INT(SUMIFS(структура!$AA:$AA,структура!$W:$W,$I616))+1)+(INT(SUMIFS(структура!$AA:$AA,структура!$W:$W,$I616))+1-SUMIFS(структура!$AA:$AA,структура!$W:$W,$I616))*SUMIFS(структура!$Z:$Z,структура!$W:$W,$I616)*SUMIFS(615:615,$1:$1,AT$1+INT(SUMIFS(структура!$AA:$AA,структура!$W:$W,$I616))))</f>
        <v>0</v>
      </c>
      <c r="AU616" s="225">
        <f>IF(AU$7="",0,IF(AU$1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U$1+INT(SUMIFS(структура!$AA:$AA,структура!$W:$W,$I616))+1)+(INT(SUMIFS(структура!$AA:$AA,структура!$W:$W,$I616))+1-SUMIFS(структура!$AA:$AA,структура!$W:$W,$I616))*SUMIFS(структура!$Z:$Z,структура!$W:$W,$I616)*SUMIFS(615:615,$1:$1,AU$1+INT(SUMIFS(структура!$AA:$AA,структура!$W:$W,$I616))))</f>
        <v>0</v>
      </c>
      <c r="AV616" s="94"/>
      <c r="AW616" s="89"/>
    </row>
    <row r="617" spans="1:49" s="95" customFormat="1" x14ac:dyDescent="0.25">
      <c r="A617" s="89"/>
      <c r="B617" s="89"/>
      <c r="C617" s="89"/>
      <c r="D617" s="89"/>
      <c r="E617" s="194" t="str">
        <f>E529</f>
        <v>Объект-5</v>
      </c>
      <c r="F617" s="89"/>
      <c r="G617" s="195" t="str">
        <f>G529</f>
        <v>Заказчик-5</v>
      </c>
      <c r="H617" s="89"/>
      <c r="I617" s="195" t="str">
        <f>I611</f>
        <v>Поставщик-4</v>
      </c>
      <c r="J617" s="89"/>
      <c r="K617" s="195" t="str">
        <f>K611</f>
        <v>Поставщик-4-Оборуд-2</v>
      </c>
      <c r="L617" s="89"/>
      <c r="M617" s="185" t="str">
        <f>KPI!$E$82</f>
        <v>отток ДС на расчет с поставщ-ми за оборуд-ие</v>
      </c>
      <c r="N617" s="259"/>
      <c r="O617" s="203"/>
      <c r="P617" s="190" t="str">
        <f>IF(M617="","",INDEX(KPI!$H:$H,SUMIFS(KPI!$C:$C,KPI!$E:$E,M617)))</f>
        <v>тыс.руб.</v>
      </c>
      <c r="Q617" s="203"/>
      <c r="R617" s="224">
        <f>SUMIFS($W617:$AV617,$W$2:$AV$2,R$2)</f>
        <v>0</v>
      </c>
      <c r="S617" s="203"/>
      <c r="T617" s="224">
        <f>SUMIFS($W617:$AV617,$W$2:$AV$2,T$2)</f>
        <v>0</v>
      </c>
      <c r="U617" s="203"/>
      <c r="V617" s="203"/>
      <c r="W617" s="116"/>
      <c r="X617" s="226">
        <f>IF(X$7="",0,IF(X$1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X$1+INT(-SUMIFS(структура!$AC:$AC,структура!$W:$W,$I617))+1)+(INT(-SUMIFS(структура!$AC:$AC,структура!$W:$W,$I617))+1+SUMIFS(структура!$AC:$AC,структура!$W:$W,$I617))*SUMIFS(структура!$AB:$AB,структура!$W:$W,$I617)*SUMIFS(615:615,$1:$1,X$1+INT(-SUMIFS(структура!$AC:$AC,структура!$W:$W,$I617))))</f>
        <v>0</v>
      </c>
      <c r="Y617" s="226">
        <f>IF(Y$7="",0,IF(Y$1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Y$1+INT(-SUMIFS(структура!$AC:$AC,структура!$W:$W,$I617))+1)+(INT(-SUMIFS(структура!$AC:$AC,структура!$W:$W,$I617))+1+SUMIFS(структура!$AC:$AC,структура!$W:$W,$I617))*SUMIFS(структура!$AB:$AB,структура!$W:$W,$I617)*SUMIFS(615:615,$1:$1,Y$1+INT(-SUMIFS(структура!$AC:$AC,структура!$W:$W,$I617))))</f>
        <v>0</v>
      </c>
      <c r="Z617" s="226">
        <f>IF(Z$7="",0,IF(Z$1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Z$1+INT(-SUMIFS(структура!$AC:$AC,структура!$W:$W,$I617))+1)+(INT(-SUMIFS(структура!$AC:$AC,структура!$W:$W,$I617))+1+SUMIFS(структура!$AC:$AC,структура!$W:$W,$I617))*SUMIFS(структура!$AB:$AB,структура!$W:$W,$I617)*SUMIFS(615:615,$1:$1,Z$1+INT(-SUMIFS(структура!$AC:$AC,структура!$W:$W,$I617))))</f>
        <v>0</v>
      </c>
      <c r="AA617" s="226">
        <f>IF(AA$7="",0,IF(AA$1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A$1+INT(-SUMIFS(структура!$AC:$AC,структура!$W:$W,$I617))+1)+(INT(-SUMIFS(структура!$AC:$AC,структура!$W:$W,$I617))+1+SUMIFS(структура!$AC:$AC,структура!$W:$W,$I617))*SUMIFS(структура!$AB:$AB,структура!$W:$W,$I617)*SUMIFS(615:615,$1:$1,AA$1+INT(-SUMIFS(структура!$AC:$AC,структура!$W:$W,$I617))))</f>
        <v>0</v>
      </c>
      <c r="AB617" s="226">
        <f>IF(AB$7="",0,IF(AB$1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B$1+INT(-SUMIFS(структура!$AC:$AC,структура!$W:$W,$I617))+1)+(INT(-SUMIFS(структура!$AC:$AC,структура!$W:$W,$I617))+1+SUMIFS(структура!$AC:$AC,структура!$W:$W,$I617))*SUMIFS(структура!$AB:$AB,структура!$W:$W,$I617)*SUMIFS(615:615,$1:$1,AB$1+INT(-SUMIFS(структура!$AC:$AC,структура!$W:$W,$I617))))</f>
        <v>0</v>
      </c>
      <c r="AC617" s="226">
        <f>IF(AC$7="",0,IF(AC$1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C$1+INT(-SUMIFS(структура!$AC:$AC,структура!$W:$W,$I617))+1)+(INT(-SUMIFS(структура!$AC:$AC,структура!$W:$W,$I617))+1+SUMIFS(структура!$AC:$AC,структура!$W:$W,$I617))*SUMIFS(структура!$AB:$AB,структура!$W:$W,$I617)*SUMIFS(615:615,$1:$1,AC$1+INT(-SUMIFS(структура!$AC:$AC,структура!$W:$W,$I617))))</f>
        <v>0</v>
      </c>
      <c r="AD617" s="226">
        <f>IF(AD$7="",0,IF(AD$1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D$1+INT(-SUMIFS(структура!$AC:$AC,структура!$W:$W,$I617))+1)+(INT(-SUMIFS(структура!$AC:$AC,структура!$W:$W,$I617))+1+SUMIFS(структура!$AC:$AC,структура!$W:$W,$I617))*SUMIFS(структура!$AB:$AB,структура!$W:$W,$I617)*SUMIFS(615:615,$1:$1,AD$1+INT(-SUMIFS(структура!$AC:$AC,структура!$W:$W,$I617))))</f>
        <v>0</v>
      </c>
      <c r="AE617" s="226">
        <f>IF(AE$7="",0,IF(AE$1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E$1+INT(-SUMIFS(структура!$AC:$AC,структура!$W:$W,$I617))+1)+(INT(-SUMIFS(структура!$AC:$AC,структура!$W:$W,$I617))+1+SUMIFS(структура!$AC:$AC,структура!$W:$W,$I617))*SUMIFS(структура!$AB:$AB,структура!$W:$W,$I617)*SUMIFS(615:615,$1:$1,AE$1+INT(-SUMIFS(структура!$AC:$AC,структура!$W:$W,$I617))))</f>
        <v>0</v>
      </c>
      <c r="AF617" s="226">
        <f>IF(AF$7="",0,IF(AF$1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F$1+INT(-SUMIFS(структура!$AC:$AC,структура!$W:$W,$I617))+1)+(INT(-SUMIFS(структура!$AC:$AC,структура!$W:$W,$I617))+1+SUMIFS(структура!$AC:$AC,структура!$W:$W,$I617))*SUMIFS(структура!$AB:$AB,структура!$W:$W,$I617)*SUMIFS(615:615,$1:$1,AF$1+INT(-SUMIFS(структура!$AC:$AC,структура!$W:$W,$I617))))</f>
        <v>0</v>
      </c>
      <c r="AG617" s="226">
        <f>IF(AG$7="",0,IF(AG$1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G$1+INT(-SUMIFS(структура!$AC:$AC,структура!$W:$W,$I617))+1)+(INT(-SUMIFS(структура!$AC:$AC,структура!$W:$W,$I617))+1+SUMIFS(структура!$AC:$AC,структура!$W:$W,$I617))*SUMIFS(структура!$AB:$AB,структура!$W:$W,$I617)*SUMIFS(615:615,$1:$1,AG$1+INT(-SUMIFS(структура!$AC:$AC,структура!$W:$W,$I617))))</f>
        <v>0</v>
      </c>
      <c r="AH617" s="226">
        <f>IF(AH$7="",0,IF(AH$1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H$1+INT(-SUMIFS(структура!$AC:$AC,структура!$W:$W,$I617))+1)+(INT(-SUMIFS(структура!$AC:$AC,структура!$W:$W,$I617))+1+SUMIFS(структура!$AC:$AC,структура!$W:$W,$I617))*SUMIFS(структура!$AB:$AB,структура!$W:$W,$I617)*SUMIFS(615:615,$1:$1,AH$1+INT(-SUMIFS(структура!$AC:$AC,структура!$W:$W,$I617))))</f>
        <v>0</v>
      </c>
      <c r="AI617" s="226">
        <f>IF(AI$7="",0,IF(AI$1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I$1+INT(-SUMIFS(структура!$AC:$AC,структура!$W:$W,$I617))+1)+(INT(-SUMIFS(структура!$AC:$AC,структура!$W:$W,$I617))+1+SUMIFS(структура!$AC:$AC,структура!$W:$W,$I617))*SUMIFS(структура!$AB:$AB,структура!$W:$W,$I617)*SUMIFS(615:615,$1:$1,AI$1+INT(-SUMIFS(структура!$AC:$AC,структура!$W:$W,$I617))))</f>
        <v>0</v>
      </c>
      <c r="AJ617" s="226">
        <f>IF(AJ$7="",0,IF(AJ$1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J$1+INT(-SUMIFS(структура!$AC:$AC,структура!$W:$W,$I617))+1)+(INT(-SUMIFS(структура!$AC:$AC,структура!$W:$W,$I617))+1+SUMIFS(структура!$AC:$AC,структура!$W:$W,$I617))*SUMIFS(структура!$AB:$AB,структура!$W:$W,$I617)*SUMIFS(615:615,$1:$1,AJ$1+INT(-SUMIFS(структура!$AC:$AC,структура!$W:$W,$I617))))</f>
        <v>0</v>
      </c>
      <c r="AK617" s="226">
        <f>IF(AK$7="",0,IF(AK$1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K$1+INT(-SUMIFS(структура!$AC:$AC,структура!$W:$W,$I617))+1)+(INT(-SUMIFS(структура!$AC:$AC,структура!$W:$W,$I617))+1+SUMIFS(структура!$AC:$AC,структура!$W:$W,$I617))*SUMIFS(структура!$AB:$AB,структура!$W:$W,$I617)*SUMIFS(615:615,$1:$1,AK$1+INT(-SUMIFS(структура!$AC:$AC,структура!$W:$W,$I617))))</f>
        <v>0</v>
      </c>
      <c r="AL617" s="226">
        <f>IF(AL$7="",0,IF(AL$1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L$1+INT(-SUMIFS(структура!$AC:$AC,структура!$W:$W,$I617))+1)+(INT(-SUMIFS(структура!$AC:$AC,структура!$W:$W,$I617))+1+SUMIFS(структура!$AC:$AC,структура!$W:$W,$I617))*SUMIFS(структура!$AB:$AB,структура!$W:$W,$I617)*SUMIFS(615:615,$1:$1,AL$1+INT(-SUMIFS(структура!$AC:$AC,структура!$W:$W,$I617))))</f>
        <v>0</v>
      </c>
      <c r="AM617" s="226">
        <f>IF(AM$7="",0,IF(AM$1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M$1+INT(-SUMIFS(структура!$AC:$AC,структура!$W:$W,$I617))+1)+(INT(-SUMIFS(структура!$AC:$AC,структура!$W:$W,$I617))+1+SUMIFS(структура!$AC:$AC,структура!$W:$W,$I617))*SUMIFS(структура!$AB:$AB,структура!$W:$W,$I617)*SUMIFS(615:615,$1:$1,AM$1+INT(-SUMIFS(структура!$AC:$AC,структура!$W:$W,$I617))))</f>
        <v>0</v>
      </c>
      <c r="AN617" s="226">
        <f>IF(AN$7="",0,IF(AN$1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N$1+INT(-SUMIFS(структура!$AC:$AC,структура!$W:$W,$I617))+1)+(INT(-SUMIFS(структура!$AC:$AC,структура!$W:$W,$I617))+1+SUMIFS(структура!$AC:$AC,структура!$W:$W,$I617))*SUMIFS(структура!$AB:$AB,структура!$W:$W,$I617)*SUMIFS(615:615,$1:$1,AN$1+INT(-SUMIFS(структура!$AC:$AC,структура!$W:$W,$I617))))</f>
        <v>0</v>
      </c>
      <c r="AO617" s="226">
        <f>IF(AO$7="",0,IF(AO$1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O$1+INT(-SUMIFS(структура!$AC:$AC,структура!$W:$W,$I617))+1)+(INT(-SUMIFS(структура!$AC:$AC,структура!$W:$W,$I617))+1+SUMIFS(структура!$AC:$AC,структура!$W:$W,$I617))*SUMIFS(структура!$AB:$AB,структура!$W:$W,$I617)*SUMIFS(615:615,$1:$1,AO$1+INT(-SUMIFS(структура!$AC:$AC,структура!$W:$W,$I617))))</f>
        <v>0</v>
      </c>
      <c r="AP617" s="226">
        <f>IF(AP$7="",0,IF(AP$1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P$1+INT(-SUMIFS(структура!$AC:$AC,структура!$W:$W,$I617))+1)+(INT(-SUMIFS(структура!$AC:$AC,структура!$W:$W,$I617))+1+SUMIFS(структура!$AC:$AC,структура!$W:$W,$I617))*SUMIFS(структура!$AB:$AB,структура!$W:$W,$I617)*SUMIFS(615:615,$1:$1,AP$1+INT(-SUMIFS(структура!$AC:$AC,структура!$W:$W,$I617))))</f>
        <v>0</v>
      </c>
      <c r="AQ617" s="226">
        <f>IF(AQ$7="",0,IF(AQ$1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Q$1+INT(-SUMIFS(структура!$AC:$AC,структура!$W:$W,$I617))+1)+(INT(-SUMIFS(структура!$AC:$AC,структура!$W:$W,$I617))+1+SUMIFS(структура!$AC:$AC,структура!$W:$W,$I617))*SUMIFS(структура!$AB:$AB,структура!$W:$W,$I617)*SUMIFS(615:615,$1:$1,AQ$1+INT(-SUMIFS(структура!$AC:$AC,структура!$W:$W,$I617))))</f>
        <v>0</v>
      </c>
      <c r="AR617" s="226">
        <f>IF(AR$7="",0,IF(AR$1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R$1+INT(-SUMIFS(структура!$AC:$AC,структура!$W:$W,$I617))+1)+(INT(-SUMIFS(структура!$AC:$AC,структура!$W:$W,$I617))+1+SUMIFS(структура!$AC:$AC,структура!$W:$W,$I617))*SUMIFS(структура!$AB:$AB,структура!$W:$W,$I617)*SUMIFS(615:615,$1:$1,AR$1+INT(-SUMIFS(структура!$AC:$AC,структура!$W:$W,$I617))))</f>
        <v>0</v>
      </c>
      <c r="AS617" s="226">
        <f>IF(AS$7="",0,IF(AS$1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S$1+INT(-SUMIFS(структура!$AC:$AC,структура!$W:$W,$I617))+1)+(INT(-SUMIFS(структура!$AC:$AC,структура!$W:$W,$I617))+1+SUMIFS(структура!$AC:$AC,структура!$W:$W,$I617))*SUMIFS(структура!$AB:$AB,структура!$W:$W,$I617)*SUMIFS(615:615,$1:$1,AS$1+INT(-SUMIFS(структура!$AC:$AC,структура!$W:$W,$I617))))</f>
        <v>0</v>
      </c>
      <c r="AT617" s="226">
        <f>IF(AT$7="",0,IF(AT$1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T$1+INT(-SUMIFS(структура!$AC:$AC,структура!$W:$W,$I617))+1)+(INT(-SUMIFS(структура!$AC:$AC,структура!$W:$W,$I617))+1+SUMIFS(структура!$AC:$AC,структура!$W:$W,$I617))*SUMIFS(структура!$AB:$AB,структура!$W:$W,$I617)*SUMIFS(615:615,$1:$1,AT$1+INT(-SUMIFS(структура!$AC:$AC,структура!$W:$W,$I617))))</f>
        <v>0</v>
      </c>
      <c r="AU617" s="226">
        <f>IF(AU$7="",0,IF(AU$1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U$1+INT(-SUMIFS(структура!$AC:$AC,структура!$W:$W,$I617))+1)+(INT(-SUMIFS(структура!$AC:$AC,структура!$W:$W,$I617))+1+SUMIFS(структура!$AC:$AC,структура!$W:$W,$I617))*SUMIFS(структура!$AB:$AB,структура!$W:$W,$I617)*SUMIFS(615:615,$1:$1,AU$1+INT(-SUMIFS(структура!$AC:$AC,структура!$W:$W,$I617))))</f>
        <v>0</v>
      </c>
      <c r="AV617" s="94"/>
      <c r="AW617" s="89"/>
    </row>
    <row r="618" spans="1:49" ht="3.9" customHeight="1" x14ac:dyDescent="0.25">
      <c r="A618" s="3"/>
      <c r="B618" s="3"/>
      <c r="C618" s="3"/>
      <c r="D618" s="3"/>
      <c r="E618" s="179" t="str">
        <f>E529</f>
        <v>Объект-5</v>
      </c>
      <c r="F618" s="3"/>
      <c r="G618" s="178" t="str">
        <f>G529</f>
        <v>Заказчик-5</v>
      </c>
      <c r="H618" s="3"/>
      <c r="I618" s="169" t="str">
        <f>I611</f>
        <v>Поставщик-4</v>
      </c>
      <c r="J618" s="89"/>
      <c r="K618" s="178" t="str">
        <f>K611</f>
        <v>Поставщик-4-Оборуд-2</v>
      </c>
      <c r="L618" s="89"/>
      <c r="M618" s="8"/>
      <c r="N618" s="258"/>
      <c r="O618" s="3"/>
      <c r="P618" s="191"/>
      <c r="Q618" s="3"/>
      <c r="R618" s="8"/>
      <c r="S618" s="3"/>
      <c r="T618" s="8"/>
      <c r="U618" s="3"/>
      <c r="V618" s="3"/>
      <c r="W618" s="49"/>
      <c r="X618" s="192"/>
      <c r="Y618" s="192"/>
      <c r="Z618" s="192"/>
      <c r="AA618" s="192"/>
      <c r="AB618" s="192"/>
      <c r="AC618" s="192"/>
      <c r="AD618" s="192"/>
      <c r="AE618" s="192"/>
      <c r="AF618" s="192"/>
      <c r="AG618" s="192"/>
      <c r="AH618" s="192"/>
      <c r="AI618" s="192"/>
      <c r="AJ618" s="192"/>
      <c r="AK618" s="192"/>
      <c r="AL618" s="192"/>
      <c r="AM618" s="192"/>
      <c r="AN618" s="192"/>
      <c r="AO618" s="192"/>
      <c r="AP618" s="192"/>
      <c r="AQ618" s="192"/>
      <c r="AR618" s="192"/>
      <c r="AS618" s="192"/>
      <c r="AT618" s="192"/>
      <c r="AU618" s="192"/>
      <c r="AV618" s="41"/>
      <c r="AW618" s="3"/>
    </row>
    <row r="619" spans="1:49" s="95" customFormat="1" x14ac:dyDescent="0.25">
      <c r="A619" s="89"/>
      <c r="B619" s="89"/>
      <c r="C619" s="89"/>
      <c r="D619" s="89"/>
      <c r="E619" s="179" t="str">
        <f>E529</f>
        <v>Объект-5</v>
      </c>
      <c r="F619" s="89"/>
      <c r="G619" s="178" t="str">
        <f>G529</f>
        <v>Заказчик-5</v>
      </c>
      <c r="H619" s="89"/>
      <c r="I619" s="177" t="str">
        <f>KPI!$E$155</f>
        <v>прочее</v>
      </c>
      <c r="J619" s="89"/>
      <c r="K619" s="177"/>
      <c r="L619" s="89"/>
      <c r="M619" s="183" t="str">
        <f>структура!$K$19</f>
        <v>аренда оборудования</v>
      </c>
      <c r="N619" s="259" t="str">
        <f>структура!$AL$15</f>
        <v>НДС(-)</v>
      </c>
      <c r="O619" s="89"/>
      <c r="P619" s="189" t="str">
        <f>IF(M619="","",INDEX(KPI!$H:$H,SUMIFS(KPI!$C:$C,KPI!$E:$E,M619)))</f>
        <v>тыс.руб.</v>
      </c>
      <c r="Q619" s="89"/>
      <c r="R619" s="186">
        <f>SUMIFS($W619:$AV619,$W$2:$AV$2,R$2)</f>
        <v>0</v>
      </c>
      <c r="S619" s="234"/>
      <c r="T619" s="186">
        <f>SUMIFS($W619:$AV619,$W$2:$AV$2,T$2)</f>
        <v>0</v>
      </c>
      <c r="U619" s="234"/>
      <c r="V619" s="234"/>
      <c r="W619" s="235" t="s">
        <v>1</v>
      </c>
      <c r="X619" s="182"/>
      <c r="Y619" s="182"/>
      <c r="Z619" s="182"/>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94"/>
      <c r="AW619" s="89"/>
    </row>
    <row r="620" spans="1:49" s="95" customFormat="1" x14ac:dyDescent="0.25">
      <c r="A620" s="89"/>
      <c r="B620" s="89"/>
      <c r="C620" s="89"/>
      <c r="D620" s="89"/>
      <c r="E620" s="179" t="str">
        <f>E529</f>
        <v>Объект-5</v>
      </c>
      <c r="F620" s="89"/>
      <c r="G620" s="178" t="str">
        <f>G529</f>
        <v>Заказчик-5</v>
      </c>
      <c r="H620" s="89"/>
      <c r="I620" s="181" t="str">
        <f>I619</f>
        <v>прочее</v>
      </c>
      <c r="J620" s="4"/>
      <c r="K620" s="181"/>
      <c r="L620" s="89"/>
      <c r="M620" s="183" t="str">
        <f>структура!$K$20</f>
        <v>эксплуатация строительных машин и механизмов</v>
      </c>
      <c r="N620" s="259" t="str">
        <f>структура!$AL$15</f>
        <v>НДС(-)</v>
      </c>
      <c r="O620" s="89"/>
      <c r="P620" s="189" t="str">
        <f>IF(M620="","",INDEX(KPI!$H:$H,SUMIFS(KPI!$C:$C,KPI!$E:$E,M620)))</f>
        <v>тыс.руб.</v>
      </c>
      <c r="Q620" s="89"/>
      <c r="R620" s="186">
        <f>SUMIFS($W620:$AV620,$W$2:$AV$2,R$2)</f>
        <v>0</v>
      </c>
      <c r="S620" s="234"/>
      <c r="T620" s="186">
        <f>SUMIFS($W620:$AV620,$W$2:$AV$2,T$2)</f>
        <v>0</v>
      </c>
      <c r="U620" s="234"/>
      <c r="V620" s="234"/>
      <c r="W620" s="235" t="s">
        <v>1</v>
      </c>
      <c r="X620" s="182"/>
      <c r="Y620" s="182"/>
      <c r="Z620" s="182"/>
      <c r="AA620" s="182"/>
      <c r="AB620" s="182"/>
      <c r="AC620" s="182"/>
      <c r="AD620" s="182"/>
      <c r="AE620" s="182"/>
      <c r="AF620" s="182"/>
      <c r="AG620" s="182"/>
      <c r="AH620" s="182"/>
      <c r="AI620" s="182"/>
      <c r="AJ620" s="182"/>
      <c r="AK620" s="182"/>
      <c r="AL620" s="182"/>
      <c r="AM620" s="182"/>
      <c r="AN620" s="182"/>
      <c r="AO620" s="182"/>
      <c r="AP620" s="182"/>
      <c r="AQ620" s="182"/>
      <c r="AR620" s="182"/>
      <c r="AS620" s="182"/>
      <c r="AT620" s="182"/>
      <c r="AU620" s="182"/>
      <c r="AV620" s="94"/>
      <c r="AW620" s="89"/>
    </row>
    <row r="621" spans="1:49" s="95" customFormat="1" x14ac:dyDescent="0.25">
      <c r="A621" s="89"/>
      <c r="B621" s="89"/>
      <c r="C621" s="89"/>
      <c r="D621" s="89"/>
      <c r="E621" s="179" t="str">
        <f>E529</f>
        <v>Объект-5</v>
      </c>
      <c r="F621" s="89"/>
      <c r="G621" s="178" t="str">
        <f>G529</f>
        <v>Заказчик-5</v>
      </c>
      <c r="H621" s="89"/>
      <c r="I621" s="181" t="str">
        <f>I620</f>
        <v>прочее</v>
      </c>
      <c r="J621" s="4"/>
      <c r="K621" s="181"/>
      <c r="L621" s="89"/>
      <c r="M621" s="183" t="str">
        <f>структура!$K$21</f>
        <v>страхование</v>
      </c>
      <c r="N621" s="258"/>
      <c r="O621" s="89"/>
      <c r="P621" s="189" t="str">
        <f>IF(M621="","",INDEX(KPI!$H:$H,SUMIFS(KPI!$C:$C,KPI!$E:$E,M621)))</f>
        <v>тыс.руб.</v>
      </c>
      <c r="Q621" s="89"/>
      <c r="R621" s="186">
        <f>SUMIFS($W621:$AV621,$W$2:$AV$2,R$2)</f>
        <v>0</v>
      </c>
      <c r="S621" s="234"/>
      <c r="T621" s="186">
        <f>SUMIFS($W621:$AV621,$W$2:$AV$2,T$2)</f>
        <v>0</v>
      </c>
      <c r="U621" s="234"/>
      <c r="V621" s="234"/>
      <c r="W621" s="235" t="s">
        <v>1</v>
      </c>
      <c r="X621" s="182"/>
      <c r="Y621" s="182"/>
      <c r="Z621" s="182"/>
      <c r="AA621" s="182"/>
      <c r="AB621" s="182"/>
      <c r="AC621" s="182"/>
      <c r="AD621" s="182"/>
      <c r="AE621" s="182"/>
      <c r="AF621" s="182"/>
      <c r="AG621" s="182"/>
      <c r="AH621" s="182"/>
      <c r="AI621" s="182"/>
      <c r="AJ621" s="182"/>
      <c r="AK621" s="182"/>
      <c r="AL621" s="182"/>
      <c r="AM621" s="182"/>
      <c r="AN621" s="182"/>
      <c r="AO621" s="182"/>
      <c r="AP621" s="182"/>
      <c r="AQ621" s="182"/>
      <c r="AR621" s="182"/>
      <c r="AS621" s="182"/>
      <c r="AT621" s="182"/>
      <c r="AU621" s="182"/>
      <c r="AV621" s="94"/>
      <c r="AW621" s="89"/>
    </row>
    <row r="622" spans="1:49" s="95" customFormat="1" x14ac:dyDescent="0.25">
      <c r="A622" s="89"/>
      <c r="B622" s="89"/>
      <c r="C622" s="89"/>
      <c r="D622" s="89"/>
      <c r="E622" s="179" t="str">
        <f>E529</f>
        <v>Объект-5</v>
      </c>
      <c r="F622" s="89"/>
      <c r="G622" s="178" t="str">
        <f>G529</f>
        <v>Заказчик-5</v>
      </c>
      <c r="H622" s="89"/>
      <c r="I622" s="181" t="str">
        <f>I621</f>
        <v>прочее</v>
      </c>
      <c r="J622" s="4"/>
      <c r="K622" s="181"/>
      <c r="L622" s="89"/>
      <c r="M622" s="183" t="str">
        <f>структура!$K$22</f>
        <v>прочие себестоимостные расходы</v>
      </c>
      <c r="N622" s="259" t="str">
        <f>структура!$AL$15</f>
        <v>НДС(-)</v>
      </c>
      <c r="O622" s="89"/>
      <c r="P622" s="189" t="str">
        <f>IF(M622="","",INDEX(KPI!$H:$H,SUMIFS(KPI!$C:$C,KPI!$E:$E,M622)))</f>
        <v>тыс.руб.</v>
      </c>
      <c r="Q622" s="89"/>
      <c r="R622" s="186">
        <f>SUMIFS($W622:$AV622,$W$2:$AV$2,R$2)</f>
        <v>0</v>
      </c>
      <c r="S622" s="234"/>
      <c r="T622" s="186">
        <f>SUMIFS($W622:$AV622,$W$2:$AV$2,T$2)</f>
        <v>0</v>
      </c>
      <c r="U622" s="234"/>
      <c r="V622" s="234"/>
      <c r="W622" s="235" t="s">
        <v>1</v>
      </c>
      <c r="X622" s="182"/>
      <c r="Y622" s="182"/>
      <c r="Z622" s="182"/>
      <c r="AA622" s="182"/>
      <c r="AB622" s="182"/>
      <c r="AC622" s="182"/>
      <c r="AD622" s="182"/>
      <c r="AE622" s="182"/>
      <c r="AF622" s="182"/>
      <c r="AG622" s="182"/>
      <c r="AH622" s="182"/>
      <c r="AI622" s="182"/>
      <c r="AJ622" s="182"/>
      <c r="AK622" s="182"/>
      <c r="AL622" s="182"/>
      <c r="AM622" s="182"/>
      <c r="AN622" s="182"/>
      <c r="AO622" s="182"/>
      <c r="AP622" s="182"/>
      <c r="AQ622" s="182"/>
      <c r="AR622" s="182"/>
      <c r="AS622" s="182"/>
      <c r="AT622" s="182"/>
      <c r="AU622" s="182"/>
      <c r="AV622" s="94"/>
      <c r="AW622" s="89"/>
    </row>
    <row r="623" spans="1:49" ht="3.9" customHeight="1" x14ac:dyDescent="0.25">
      <c r="A623" s="3"/>
      <c r="B623" s="3"/>
      <c r="C623" s="3"/>
      <c r="D623" s="3"/>
      <c r="E623" s="179" t="str">
        <f>E529</f>
        <v>Объект-5</v>
      </c>
      <c r="F623" s="3"/>
      <c r="G623" s="178" t="str">
        <f>G529</f>
        <v>Заказчик-5</v>
      </c>
      <c r="H623" s="3"/>
      <c r="I623" s="181" t="str">
        <f>I619</f>
        <v>прочее</v>
      </c>
      <c r="J623" s="4"/>
      <c r="K623" s="181"/>
      <c r="L623" s="3"/>
      <c r="M623" s="218"/>
      <c r="N623" s="258"/>
      <c r="O623" s="3"/>
      <c r="P623" s="91"/>
      <c r="Q623" s="3"/>
      <c r="R623" s="218"/>
      <c r="S623" s="3"/>
      <c r="T623" s="218"/>
      <c r="U623" s="3"/>
      <c r="V623" s="3"/>
      <c r="W623" s="49"/>
      <c r="X623" s="219"/>
      <c r="Y623" s="219"/>
      <c r="Z623" s="219"/>
      <c r="AA623" s="219"/>
      <c r="AB623" s="219"/>
      <c r="AC623" s="219"/>
      <c r="AD623" s="219"/>
      <c r="AE623" s="219"/>
      <c r="AF623" s="219"/>
      <c r="AG623" s="219"/>
      <c r="AH623" s="219"/>
      <c r="AI623" s="219"/>
      <c r="AJ623" s="219"/>
      <c r="AK623" s="219"/>
      <c r="AL623" s="219"/>
      <c r="AM623" s="219"/>
      <c r="AN623" s="219"/>
      <c r="AO623" s="219"/>
      <c r="AP623" s="219"/>
      <c r="AQ623" s="219"/>
      <c r="AR623" s="219"/>
      <c r="AS623" s="219"/>
      <c r="AT623" s="219"/>
      <c r="AU623" s="219"/>
      <c r="AV623" s="41"/>
      <c r="AW623" s="3"/>
    </row>
    <row r="624" spans="1:49" s="5" customFormat="1" x14ac:dyDescent="0.25">
      <c r="A624" s="4"/>
      <c r="B624" s="4"/>
      <c r="C624" s="4"/>
      <c r="D624" s="4"/>
      <c r="E624" s="197" t="str">
        <f>E529</f>
        <v>Объект-5</v>
      </c>
      <c r="F624" s="4"/>
      <c r="G624" s="198" t="str">
        <f>G529</f>
        <v>Заказчик-5</v>
      </c>
      <c r="H624" s="4"/>
      <c r="I624" s="198" t="str">
        <f>I619</f>
        <v>прочее</v>
      </c>
      <c r="J624" s="4"/>
      <c r="K624" s="198"/>
      <c r="L624" s="4"/>
      <c r="M624" s="205" t="str">
        <f>KPI!$E$155</f>
        <v>прочее</v>
      </c>
      <c r="N624" s="258" t="str">
        <f>структура!$AL$29</f>
        <v>с/с</v>
      </c>
      <c r="O624" s="4"/>
      <c r="P624" s="206" t="str">
        <f>IF(M624="","",INDEX(KPI!$H:$H,SUMIFS(KPI!$C:$C,KPI!$E:$E,M624)))</f>
        <v>тыс.руб.</v>
      </c>
      <c r="Q624" s="4"/>
      <c r="R624" s="188">
        <f>SUMIFS($W624:$AV624,$W$2:$AV$2,R$2)</f>
        <v>0</v>
      </c>
      <c r="S624" s="4"/>
      <c r="T624" s="188">
        <f>SUMIFS($W624:$AV624,$W$2:$AV$2,T$2)</f>
        <v>0</v>
      </c>
      <c r="U624" s="4"/>
      <c r="V624" s="4"/>
      <c r="W624" s="49"/>
      <c r="X624" s="207">
        <f>SUM(X619:X623)</f>
        <v>0</v>
      </c>
      <c r="Y624" s="207">
        <f t="shared" ref="Y624:AU624" si="733">SUM(Y619:Y623)</f>
        <v>0</v>
      </c>
      <c r="Z624" s="207">
        <f t="shared" si="733"/>
        <v>0</v>
      </c>
      <c r="AA624" s="207">
        <f t="shared" si="733"/>
        <v>0</v>
      </c>
      <c r="AB624" s="207">
        <f t="shared" si="733"/>
        <v>0</v>
      </c>
      <c r="AC624" s="207">
        <f t="shared" si="733"/>
        <v>0</v>
      </c>
      <c r="AD624" s="207">
        <f t="shared" si="733"/>
        <v>0</v>
      </c>
      <c r="AE624" s="207">
        <f t="shared" si="733"/>
        <v>0</v>
      </c>
      <c r="AF624" s="207">
        <f t="shared" si="733"/>
        <v>0</v>
      </c>
      <c r="AG624" s="207">
        <f t="shared" si="733"/>
        <v>0</v>
      </c>
      <c r="AH624" s="207">
        <f t="shared" si="733"/>
        <v>0</v>
      </c>
      <c r="AI624" s="207">
        <f t="shared" si="733"/>
        <v>0</v>
      </c>
      <c r="AJ624" s="207">
        <f t="shared" si="733"/>
        <v>0</v>
      </c>
      <c r="AK624" s="207">
        <f t="shared" si="733"/>
        <v>0</v>
      </c>
      <c r="AL624" s="207">
        <f t="shared" si="733"/>
        <v>0</v>
      </c>
      <c r="AM624" s="207">
        <f t="shared" si="733"/>
        <v>0</v>
      </c>
      <c r="AN624" s="207">
        <f t="shared" si="733"/>
        <v>0</v>
      </c>
      <c r="AO624" s="207">
        <f t="shared" si="733"/>
        <v>0</v>
      </c>
      <c r="AP624" s="207">
        <f t="shared" si="733"/>
        <v>0</v>
      </c>
      <c r="AQ624" s="207">
        <f t="shared" si="733"/>
        <v>0</v>
      </c>
      <c r="AR624" s="207">
        <f t="shared" si="733"/>
        <v>0</v>
      </c>
      <c r="AS624" s="207">
        <f t="shared" si="733"/>
        <v>0</v>
      </c>
      <c r="AT624" s="207">
        <f t="shared" si="733"/>
        <v>0</v>
      </c>
      <c r="AU624" s="207">
        <f t="shared" si="733"/>
        <v>0</v>
      </c>
      <c r="AV624" s="43"/>
      <c r="AW624" s="4"/>
    </row>
    <row r="625" spans="1:49" s="95" customFormat="1" x14ac:dyDescent="0.25">
      <c r="A625" s="89"/>
      <c r="B625" s="89"/>
      <c r="C625" s="89"/>
      <c r="D625" s="89"/>
      <c r="E625" s="194" t="str">
        <f>E529</f>
        <v>Объект-5</v>
      </c>
      <c r="F625" s="89"/>
      <c r="G625" s="195" t="str">
        <f>G529</f>
        <v>Заказчик-5</v>
      </c>
      <c r="H625" s="89"/>
      <c r="I625" s="195" t="str">
        <f>I619</f>
        <v>прочее</v>
      </c>
      <c r="J625" s="89"/>
      <c r="K625" s="195"/>
      <c r="L625" s="89"/>
      <c r="M625" s="185" t="str">
        <f>KPI!$E$83</f>
        <v>отток ДС на остальные с/стоимостные расходы</v>
      </c>
      <c r="N625" s="259"/>
      <c r="O625" s="203"/>
      <c r="P625" s="190" t="str">
        <f>IF(M625="","",INDEX(KPI!$H:$H,SUMIFS(KPI!$C:$C,KPI!$E:$E,M625)))</f>
        <v>тыс.руб.</v>
      </c>
      <c r="Q625" s="203"/>
      <c r="R625" s="224">
        <f>SUMIFS($W625:$AV625,$W$2:$AV$2,R$2)</f>
        <v>0</v>
      </c>
      <c r="S625" s="203"/>
      <c r="T625" s="224">
        <f>SUMIFS($W625:$AV625,$W$2:$AV$2,T$2)</f>
        <v>0</v>
      </c>
      <c r="U625" s="203"/>
      <c r="V625" s="203"/>
      <c r="W625" s="116"/>
      <c r="X625" s="226">
        <f>X624</f>
        <v>0</v>
      </c>
      <c r="Y625" s="226">
        <f t="shared" ref="Y625" si="734">Y624</f>
        <v>0</v>
      </c>
      <c r="Z625" s="226">
        <f t="shared" ref="Z625" si="735">Z624</f>
        <v>0</v>
      </c>
      <c r="AA625" s="226">
        <f t="shared" ref="AA625" si="736">AA624</f>
        <v>0</v>
      </c>
      <c r="AB625" s="226">
        <f t="shared" ref="AB625" si="737">AB624</f>
        <v>0</v>
      </c>
      <c r="AC625" s="226">
        <f t="shared" ref="AC625" si="738">AC624</f>
        <v>0</v>
      </c>
      <c r="AD625" s="226">
        <f t="shared" ref="AD625" si="739">AD624</f>
        <v>0</v>
      </c>
      <c r="AE625" s="226">
        <f t="shared" ref="AE625" si="740">AE624</f>
        <v>0</v>
      </c>
      <c r="AF625" s="226">
        <f t="shared" ref="AF625" si="741">AF624</f>
        <v>0</v>
      </c>
      <c r="AG625" s="226">
        <f t="shared" ref="AG625" si="742">AG624</f>
        <v>0</v>
      </c>
      <c r="AH625" s="226">
        <f t="shared" ref="AH625" si="743">AH624</f>
        <v>0</v>
      </c>
      <c r="AI625" s="226">
        <f t="shared" ref="AI625" si="744">AI624</f>
        <v>0</v>
      </c>
      <c r="AJ625" s="226">
        <f t="shared" ref="AJ625" si="745">AJ624</f>
        <v>0</v>
      </c>
      <c r="AK625" s="226">
        <f t="shared" ref="AK625" si="746">AK624</f>
        <v>0</v>
      </c>
      <c r="AL625" s="226">
        <f t="shared" ref="AL625" si="747">AL624</f>
        <v>0</v>
      </c>
      <c r="AM625" s="226">
        <f t="shared" ref="AM625" si="748">AM624</f>
        <v>0</v>
      </c>
      <c r="AN625" s="226">
        <f t="shared" ref="AN625" si="749">AN624</f>
        <v>0</v>
      </c>
      <c r="AO625" s="226">
        <f t="shared" ref="AO625" si="750">AO624</f>
        <v>0</v>
      </c>
      <c r="AP625" s="226">
        <f t="shared" ref="AP625" si="751">AP624</f>
        <v>0</v>
      </c>
      <c r="AQ625" s="226">
        <f t="shared" ref="AQ625" si="752">AQ624</f>
        <v>0</v>
      </c>
      <c r="AR625" s="226">
        <f t="shared" ref="AR625" si="753">AR624</f>
        <v>0</v>
      </c>
      <c r="AS625" s="226">
        <f t="shared" ref="AS625" si="754">AS624</f>
        <v>0</v>
      </c>
      <c r="AT625" s="226">
        <f t="shared" ref="AT625" si="755">AT624</f>
        <v>0</v>
      </c>
      <c r="AU625" s="226">
        <f t="shared" ref="AU625" si="756">AU624</f>
        <v>0</v>
      </c>
      <c r="AV625" s="94"/>
      <c r="AW625" s="89"/>
    </row>
    <row r="626" spans="1:49" ht="3.9" customHeight="1" x14ac:dyDescent="0.25">
      <c r="A626" s="3"/>
      <c r="B626" s="3"/>
      <c r="C626" s="3"/>
      <c r="D626" s="3"/>
      <c r="E626" s="179" t="str">
        <f>E529</f>
        <v>Объект-5</v>
      </c>
      <c r="F626" s="3"/>
      <c r="G626" s="178" t="str">
        <f>G529</f>
        <v>Заказчик-5</v>
      </c>
      <c r="H626" s="3"/>
      <c r="I626" s="195" t="str">
        <f>I619</f>
        <v>прочее</v>
      </c>
      <c r="J626" s="3"/>
      <c r="K626" s="178"/>
      <c r="L626" s="3"/>
      <c r="M626" s="8"/>
      <c r="N626" s="258"/>
      <c r="O626" s="3"/>
      <c r="P626" s="191"/>
      <c r="Q626" s="3"/>
      <c r="R626" s="8"/>
      <c r="S626" s="3"/>
      <c r="T626" s="8"/>
      <c r="U626" s="3"/>
      <c r="V626" s="3"/>
      <c r="W626" s="49"/>
      <c r="X626" s="192"/>
      <c r="Y626" s="192"/>
      <c r="Z626" s="192"/>
      <c r="AA626" s="192"/>
      <c r="AB626" s="192"/>
      <c r="AC626" s="192"/>
      <c r="AD626" s="192"/>
      <c r="AE626" s="192"/>
      <c r="AF626" s="192"/>
      <c r="AG626" s="192"/>
      <c r="AH626" s="192"/>
      <c r="AI626" s="192"/>
      <c r="AJ626" s="192"/>
      <c r="AK626" s="192"/>
      <c r="AL626" s="192"/>
      <c r="AM626" s="192"/>
      <c r="AN626" s="192"/>
      <c r="AO626" s="192"/>
      <c r="AP626" s="192"/>
      <c r="AQ626" s="192"/>
      <c r="AR626" s="192"/>
      <c r="AS626" s="192"/>
      <c r="AT626" s="192"/>
      <c r="AU626" s="192"/>
      <c r="AV626" s="41"/>
      <c r="AW626" s="3"/>
    </row>
    <row r="627" spans="1:49" ht="3.9" customHeight="1" x14ac:dyDescent="0.25">
      <c r="A627" s="3"/>
      <c r="B627" s="3"/>
      <c r="C627" s="3"/>
      <c r="D627" s="3"/>
      <c r="E627" s="179" t="str">
        <f>E529</f>
        <v>Объект-5</v>
      </c>
      <c r="F627" s="3"/>
      <c r="G627" s="178" t="str">
        <f>G529</f>
        <v>Заказчик-5</v>
      </c>
      <c r="H627" s="3"/>
      <c r="I627" s="236"/>
      <c r="J627" s="3"/>
      <c r="K627" s="236"/>
      <c r="L627" s="3"/>
      <c r="M627" s="237"/>
      <c r="N627" s="258"/>
      <c r="O627" s="3"/>
      <c r="P627" s="238"/>
      <c r="Q627" s="3"/>
      <c r="R627" s="237"/>
      <c r="S627" s="3"/>
      <c r="T627" s="237"/>
      <c r="U627" s="3"/>
      <c r="V627" s="3"/>
      <c r="W627" s="49"/>
      <c r="X627" s="239"/>
      <c r="Y627" s="239"/>
      <c r="Z627" s="239"/>
      <c r="AA627" s="239"/>
      <c r="AB627" s="239"/>
      <c r="AC627" s="239"/>
      <c r="AD627" s="239"/>
      <c r="AE627" s="239"/>
      <c r="AF627" s="239"/>
      <c r="AG627" s="239"/>
      <c r="AH627" s="239"/>
      <c r="AI627" s="239"/>
      <c r="AJ627" s="239"/>
      <c r="AK627" s="239"/>
      <c r="AL627" s="239"/>
      <c r="AM627" s="239"/>
      <c r="AN627" s="239"/>
      <c r="AO627" s="239"/>
      <c r="AP627" s="239"/>
      <c r="AQ627" s="239"/>
      <c r="AR627" s="239"/>
      <c r="AS627" s="239"/>
      <c r="AT627" s="239"/>
      <c r="AU627" s="239"/>
      <c r="AV627" s="41"/>
      <c r="AW627" s="3"/>
    </row>
    <row r="628" spans="1:49" ht="3.9" customHeight="1" x14ac:dyDescent="0.25">
      <c r="A628" s="3"/>
      <c r="B628" s="3"/>
      <c r="C628" s="3"/>
      <c r="D628" s="3"/>
      <c r="E628" s="179" t="str">
        <f>E529</f>
        <v>Объект-5</v>
      </c>
      <c r="F628" s="3"/>
      <c r="G628" s="178" t="str">
        <f>G529</f>
        <v>Заказчик-5</v>
      </c>
      <c r="H628" s="3"/>
      <c r="I628" s="169"/>
      <c r="J628" s="3"/>
      <c r="K628" s="169"/>
      <c r="L628" s="3"/>
      <c r="M628" s="3"/>
      <c r="N628" s="258"/>
      <c r="O628" s="3"/>
      <c r="P628" s="130"/>
      <c r="Q628" s="132"/>
      <c r="R628" s="133"/>
      <c r="S628" s="132"/>
      <c r="T628" s="133"/>
      <c r="U628" s="3"/>
      <c r="V628" s="3"/>
      <c r="W628" s="49"/>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1"/>
      <c r="AW628" s="3"/>
    </row>
    <row r="629" spans="1:49" ht="8.1" customHeight="1" x14ac:dyDescent="0.25">
      <c r="A629" s="3"/>
      <c r="B629" s="3"/>
      <c r="C629" s="3"/>
      <c r="D629" s="3"/>
      <c r="E629" s="179" t="str">
        <f>E529</f>
        <v>Объект-5</v>
      </c>
      <c r="F629" s="3"/>
      <c r="G629" s="178" t="str">
        <f>G529</f>
        <v>Заказчик-5</v>
      </c>
      <c r="H629" s="3"/>
      <c r="I629" s="169"/>
      <c r="J629" s="3"/>
      <c r="K629" s="178" t="str">
        <f>K529</f>
        <v>Заказчик-5-Работы-1</v>
      </c>
      <c r="L629" s="3"/>
      <c r="M629" s="3"/>
      <c r="N629" s="258"/>
      <c r="O629" s="3"/>
      <c r="P629" s="25"/>
      <c r="Q629" s="3"/>
      <c r="R629" s="3"/>
      <c r="S629" s="3"/>
      <c r="T629" s="3"/>
      <c r="U629" s="3"/>
      <c r="V629" s="3"/>
      <c r="W629" s="49"/>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1"/>
      <c r="AW629" s="3"/>
    </row>
    <row r="630" spans="1:49" s="5" customFormat="1" x14ac:dyDescent="0.25">
      <c r="A630" s="4"/>
      <c r="B630" s="4"/>
      <c r="C630" s="4"/>
      <c r="D630" s="4"/>
      <c r="E630" s="180" t="str">
        <f>E529</f>
        <v>Объект-5</v>
      </c>
      <c r="F630" s="4"/>
      <c r="G630" s="181" t="str">
        <f>G529</f>
        <v>Заказчик-5</v>
      </c>
      <c r="H630" s="4"/>
      <c r="I630" s="176"/>
      <c r="J630" s="4"/>
      <c r="K630" s="181" t="str">
        <f>K529</f>
        <v>Заказчик-5-Работы-1</v>
      </c>
      <c r="L630" s="4"/>
      <c r="M630" s="64" t="str">
        <f>KPI!$E$84</f>
        <v>накладные расходы</v>
      </c>
      <c r="N630" s="258" t="str">
        <f>структура!$AL$30</f>
        <v>н/р</v>
      </c>
      <c r="O630" s="4"/>
      <c r="P630" s="65" t="str">
        <f>IF(M630="","",INDEX(KPI!$H:$H,SUMIFS(KPI!$C:$C,KPI!$E:$E,M630)))</f>
        <v>тыс.руб.</v>
      </c>
      <c r="Q630" s="4"/>
      <c r="R630" s="66">
        <f>SUMIFS($W630:$AV630,$W$2:$AV$2,R$2)</f>
        <v>0</v>
      </c>
      <c r="S630" s="4"/>
      <c r="T630" s="66">
        <f>SUMIFS($W630:$AV630,$W$2:$AV$2,T$2)</f>
        <v>0</v>
      </c>
      <c r="U630" s="4"/>
      <c r="V630" s="4"/>
      <c r="W630" s="49"/>
      <c r="X630" s="67">
        <f t="shared" ref="X630:AU630" si="757">SUMIFS(X632:X654,$N632:$N654,$N630)</f>
        <v>0</v>
      </c>
      <c r="Y630" s="67">
        <f t="shared" si="757"/>
        <v>0</v>
      </c>
      <c r="Z630" s="67">
        <f t="shared" si="757"/>
        <v>0</v>
      </c>
      <c r="AA630" s="67">
        <f t="shared" si="757"/>
        <v>0</v>
      </c>
      <c r="AB630" s="67">
        <f t="shared" si="757"/>
        <v>0</v>
      </c>
      <c r="AC630" s="67">
        <f t="shared" si="757"/>
        <v>0</v>
      </c>
      <c r="AD630" s="67">
        <f t="shared" si="757"/>
        <v>0</v>
      </c>
      <c r="AE630" s="67">
        <f t="shared" si="757"/>
        <v>0</v>
      </c>
      <c r="AF630" s="67">
        <f t="shared" si="757"/>
        <v>0</v>
      </c>
      <c r="AG630" s="67">
        <f t="shared" si="757"/>
        <v>0</v>
      </c>
      <c r="AH630" s="67">
        <f t="shared" si="757"/>
        <v>0</v>
      </c>
      <c r="AI630" s="67">
        <f t="shared" si="757"/>
        <v>0</v>
      </c>
      <c r="AJ630" s="67">
        <f t="shared" si="757"/>
        <v>0</v>
      </c>
      <c r="AK630" s="67">
        <f t="shared" si="757"/>
        <v>0</v>
      </c>
      <c r="AL630" s="67">
        <f t="shared" si="757"/>
        <v>0</v>
      </c>
      <c r="AM630" s="67">
        <f t="shared" si="757"/>
        <v>0</v>
      </c>
      <c r="AN630" s="67">
        <f t="shared" si="757"/>
        <v>0</v>
      </c>
      <c r="AO630" s="67">
        <f t="shared" si="757"/>
        <v>0</v>
      </c>
      <c r="AP630" s="67">
        <f t="shared" si="757"/>
        <v>0</v>
      </c>
      <c r="AQ630" s="67">
        <f t="shared" si="757"/>
        <v>0</v>
      </c>
      <c r="AR630" s="67">
        <f t="shared" si="757"/>
        <v>0</v>
      </c>
      <c r="AS630" s="67">
        <f t="shared" si="757"/>
        <v>0</v>
      </c>
      <c r="AT630" s="67">
        <f t="shared" si="757"/>
        <v>0</v>
      </c>
      <c r="AU630" s="67">
        <f t="shared" si="757"/>
        <v>0</v>
      </c>
      <c r="AV630" s="43"/>
      <c r="AW630" s="4"/>
    </row>
    <row r="631" spans="1:49" ht="2.1" customHeight="1" x14ac:dyDescent="0.25">
      <c r="A631" s="3"/>
      <c r="B631" s="3"/>
      <c r="C631" s="3"/>
      <c r="D631" s="3"/>
      <c r="E631" s="179" t="str">
        <f>E529</f>
        <v>Объект-5</v>
      </c>
      <c r="F631" s="3"/>
      <c r="G631" s="178" t="str">
        <f>G529</f>
        <v>Заказчик-5</v>
      </c>
      <c r="H631" s="3"/>
      <c r="I631" s="169"/>
      <c r="J631" s="3"/>
      <c r="K631" s="178" t="str">
        <f>K529</f>
        <v>Заказчик-5-Работы-1</v>
      </c>
      <c r="L631" s="3"/>
      <c r="M631" s="237"/>
      <c r="N631" s="258"/>
      <c r="O631" s="3"/>
      <c r="P631" s="238"/>
      <c r="Q631" s="3"/>
      <c r="R631" s="237"/>
      <c r="S631" s="3"/>
      <c r="T631" s="237"/>
      <c r="U631" s="3"/>
      <c r="V631" s="3"/>
      <c r="W631" s="49"/>
      <c r="X631" s="239"/>
      <c r="Y631" s="239"/>
      <c r="Z631" s="239"/>
      <c r="AA631" s="239"/>
      <c r="AB631" s="239"/>
      <c r="AC631" s="239"/>
      <c r="AD631" s="239"/>
      <c r="AE631" s="239"/>
      <c r="AF631" s="239"/>
      <c r="AG631" s="239"/>
      <c r="AH631" s="239"/>
      <c r="AI631" s="239"/>
      <c r="AJ631" s="239"/>
      <c r="AK631" s="239"/>
      <c r="AL631" s="239"/>
      <c r="AM631" s="239"/>
      <c r="AN631" s="239"/>
      <c r="AO631" s="239"/>
      <c r="AP631" s="239"/>
      <c r="AQ631" s="239"/>
      <c r="AR631" s="239"/>
      <c r="AS631" s="239"/>
      <c r="AT631" s="239"/>
      <c r="AU631" s="239"/>
      <c r="AV631" s="41"/>
      <c r="AW631" s="3"/>
    </row>
    <row r="632" spans="1:49" s="1" customFormat="1" ht="10.199999999999999" x14ac:dyDescent="0.2">
      <c r="A632" s="12"/>
      <c r="B632" s="12"/>
      <c r="C632" s="12"/>
      <c r="D632" s="12"/>
      <c r="E632" s="179" t="str">
        <f>E529</f>
        <v>Объект-5</v>
      </c>
      <c r="F632" s="12"/>
      <c r="G632" s="178" t="str">
        <f>G529</f>
        <v>Заказчик-5</v>
      </c>
      <c r="H632" s="12"/>
      <c r="I632" s="169"/>
      <c r="J632" s="12"/>
      <c r="K632" s="178"/>
      <c r="L632" s="12"/>
      <c r="M632" s="127" t="str">
        <f>структура!$AL$12</f>
        <v>в т.ч. по номенклатуре затрат</v>
      </c>
      <c r="N632" s="258"/>
      <c r="O632" s="12"/>
      <c r="P632" s="12"/>
      <c r="Q632" s="12"/>
      <c r="R632" s="12"/>
      <c r="S632" s="12"/>
      <c r="T632" s="12"/>
      <c r="U632" s="12"/>
      <c r="V632" s="12"/>
      <c r="W632" s="73"/>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5"/>
      <c r="AW632" s="12"/>
    </row>
    <row r="633" spans="1:49" ht="3.9" customHeight="1" x14ac:dyDescent="0.25">
      <c r="A633" s="3"/>
      <c r="B633" s="3"/>
      <c r="C633" s="3"/>
      <c r="D633" s="3"/>
      <c r="E633" s="179" t="str">
        <f>E529</f>
        <v>Объект-5</v>
      </c>
      <c r="F633" s="3"/>
      <c r="G633" s="178" t="str">
        <f>G529</f>
        <v>Заказчик-5</v>
      </c>
      <c r="H633" s="3"/>
      <c r="I633" s="169"/>
      <c r="J633" s="12"/>
      <c r="K633" s="178"/>
      <c r="L633" s="3"/>
      <c r="M633" s="128"/>
      <c r="N633" s="258"/>
      <c r="O633" s="3"/>
      <c r="P633" s="25"/>
      <c r="Q633" s="3"/>
      <c r="R633" s="3"/>
      <c r="S633" s="3"/>
      <c r="T633" s="3"/>
      <c r="U633" s="3"/>
      <c r="V633" s="3"/>
      <c r="W633" s="49"/>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1"/>
      <c r="AW633" s="3"/>
    </row>
    <row r="634" spans="1:49" s="95" customFormat="1" x14ac:dyDescent="0.25">
      <c r="A634" s="89"/>
      <c r="B634" s="89"/>
      <c r="C634" s="89"/>
      <c r="D634" s="89"/>
      <c r="E634" s="179" t="str">
        <f>E529</f>
        <v>Объект-5</v>
      </c>
      <c r="F634" s="89"/>
      <c r="G634" s="178" t="str">
        <f>G529</f>
        <v>Заказчик-5</v>
      </c>
      <c r="H634" s="89"/>
      <c r="I634" s="169"/>
      <c r="J634" s="12"/>
      <c r="K634" s="178"/>
      <c r="L634" s="3"/>
      <c r="M634" s="183" t="str">
        <f>KPI!$E$210</f>
        <v>натуральное количество накладных расходов</v>
      </c>
      <c r="N634" s="258"/>
      <c r="O634" s="119" t="s">
        <v>1</v>
      </c>
      <c r="P634" s="182" t="s">
        <v>497</v>
      </c>
      <c r="Q634" s="89"/>
      <c r="R634" s="186">
        <f>SUMIFS($W634:$AV634,$W$2:$AV$2,R$2)</f>
        <v>0</v>
      </c>
      <c r="S634" s="89"/>
      <c r="T634" s="186">
        <f>SUMIFS($W634:$AV634,$W$2:$AV$2,T$2)</f>
        <v>0</v>
      </c>
      <c r="U634" s="89"/>
      <c r="V634" s="89"/>
      <c r="W634" s="119" t="s">
        <v>1</v>
      </c>
      <c r="X634" s="182"/>
      <c r="Y634" s="182"/>
      <c r="Z634" s="182"/>
      <c r="AA634" s="182"/>
      <c r="AB634" s="182"/>
      <c r="AC634" s="182"/>
      <c r="AD634" s="182"/>
      <c r="AE634" s="182"/>
      <c r="AF634" s="182"/>
      <c r="AG634" s="182"/>
      <c r="AH634" s="182"/>
      <c r="AI634" s="182"/>
      <c r="AJ634" s="182"/>
      <c r="AK634" s="182"/>
      <c r="AL634" s="182"/>
      <c r="AM634" s="182"/>
      <c r="AN634" s="182"/>
      <c r="AO634" s="182"/>
      <c r="AP634" s="182"/>
      <c r="AQ634" s="182"/>
      <c r="AR634" s="182"/>
      <c r="AS634" s="182"/>
      <c r="AT634" s="182"/>
      <c r="AU634" s="182"/>
      <c r="AV634" s="94"/>
      <c r="AW634" s="89"/>
    </row>
    <row r="635" spans="1:49" s="95" customFormat="1" x14ac:dyDescent="0.25">
      <c r="A635" s="89"/>
      <c r="B635" s="89"/>
      <c r="C635" s="89"/>
      <c r="D635" s="89"/>
      <c r="E635" s="179" t="str">
        <f>E529</f>
        <v>Объект-5</v>
      </c>
      <c r="F635" s="89"/>
      <c r="G635" s="178" t="str">
        <f>G529</f>
        <v>Заказчик-5</v>
      </c>
      <c r="H635" s="89"/>
      <c r="I635" s="169"/>
      <c r="J635" s="4"/>
      <c r="K635" s="178"/>
      <c r="L635" s="4"/>
      <c r="M635" s="184" t="str">
        <f>KPI!$E$211</f>
        <v>стоимость накладных за единицу измерения</v>
      </c>
      <c r="N635" s="258"/>
      <c r="O635" s="89"/>
      <c r="P635" s="189" t="str">
        <f>IF(M635="","",INDEX(KPI!$H:$H,SUMIFS(KPI!$C:$C,KPI!$E:$E,M635)))</f>
        <v>руб.</v>
      </c>
      <c r="Q635" s="89"/>
      <c r="R635" s="187">
        <f>IF(R634=0,0,R636*1000/R634)</f>
        <v>0</v>
      </c>
      <c r="S635" s="89"/>
      <c r="T635" s="187">
        <f>IF(T634=0,0,T636*1000/T634)</f>
        <v>0</v>
      </c>
      <c r="U635" s="89"/>
      <c r="V635" s="89"/>
      <c r="W635" s="119" t="s">
        <v>1</v>
      </c>
      <c r="X635" s="182"/>
      <c r="Y635" s="182"/>
      <c r="Z635" s="182"/>
      <c r="AA635" s="182"/>
      <c r="AB635" s="182"/>
      <c r="AC635" s="182"/>
      <c r="AD635" s="182"/>
      <c r="AE635" s="182"/>
      <c r="AF635" s="182"/>
      <c r="AG635" s="182"/>
      <c r="AH635" s="182"/>
      <c r="AI635" s="182"/>
      <c r="AJ635" s="182"/>
      <c r="AK635" s="182"/>
      <c r="AL635" s="182"/>
      <c r="AM635" s="182"/>
      <c r="AN635" s="182"/>
      <c r="AO635" s="182"/>
      <c r="AP635" s="182"/>
      <c r="AQ635" s="182"/>
      <c r="AR635" s="182"/>
      <c r="AS635" s="182"/>
      <c r="AT635" s="182"/>
      <c r="AU635" s="182"/>
      <c r="AV635" s="94"/>
      <c r="AW635" s="89"/>
    </row>
    <row r="636" spans="1:49" s="5" customFormat="1" x14ac:dyDescent="0.25">
      <c r="A636" s="4"/>
      <c r="B636" s="4"/>
      <c r="C636" s="4"/>
      <c r="D636" s="4"/>
      <c r="E636" s="197" t="str">
        <f>E529</f>
        <v>Объект-5</v>
      </c>
      <c r="F636" s="4"/>
      <c r="G636" s="198" t="str">
        <f>G529</f>
        <v>Заказчик-5</v>
      </c>
      <c r="H636" s="4"/>
      <c r="I636" s="169"/>
      <c r="J636" s="22" t="s">
        <v>1</v>
      </c>
      <c r="K636" s="6" t="s">
        <v>496</v>
      </c>
      <c r="L636" s="4"/>
      <c r="M636" s="205" t="str">
        <f>KPI!$E$84&amp;" - "&amp;$K636</f>
        <v>накладные расходы - ГСМ</v>
      </c>
      <c r="N636" s="258" t="str">
        <f>структура!$AL$30</f>
        <v>н/р</v>
      </c>
      <c r="O636" s="4"/>
      <c r="P636" s="211">
        <f>IF(M636="","",INDEX(KPI!$H:$H,SUMIFS(KPI!$C:$C,KPI!$E:$E,M636)))</f>
        <v>0</v>
      </c>
      <c r="Q636" s="4"/>
      <c r="R636" s="188">
        <f>SUMIFS($W636:$AV636,$W$2:$AV$2,R$2)</f>
        <v>0</v>
      </c>
      <c r="S636" s="4"/>
      <c r="T636" s="188">
        <f>SUMIFS($W636:$AV636,$W$2:$AV$2,T$2)</f>
        <v>0</v>
      </c>
      <c r="U636" s="4"/>
      <c r="V636" s="4"/>
      <c r="W636" s="49"/>
      <c r="X636" s="207">
        <f>X634*X635/1000</f>
        <v>0</v>
      </c>
      <c r="Y636" s="207">
        <f>Y634*Y635/1000</f>
        <v>0</v>
      </c>
      <c r="Z636" s="207">
        <f t="shared" ref="Z636:AU636" si="758">Z634*Z635/1000</f>
        <v>0</v>
      </c>
      <c r="AA636" s="207">
        <f t="shared" si="758"/>
        <v>0</v>
      </c>
      <c r="AB636" s="207">
        <f t="shared" si="758"/>
        <v>0</v>
      </c>
      <c r="AC636" s="207">
        <f t="shared" si="758"/>
        <v>0</v>
      </c>
      <c r="AD636" s="207">
        <f t="shared" si="758"/>
        <v>0</v>
      </c>
      <c r="AE636" s="207">
        <f t="shared" si="758"/>
        <v>0</v>
      </c>
      <c r="AF636" s="207">
        <f t="shared" si="758"/>
        <v>0</v>
      </c>
      <c r="AG636" s="207">
        <f t="shared" si="758"/>
        <v>0</v>
      </c>
      <c r="AH636" s="207">
        <f t="shared" si="758"/>
        <v>0</v>
      </c>
      <c r="AI636" s="207">
        <f t="shared" si="758"/>
        <v>0</v>
      </c>
      <c r="AJ636" s="207">
        <f t="shared" si="758"/>
        <v>0</v>
      </c>
      <c r="AK636" s="207">
        <f t="shared" si="758"/>
        <v>0</v>
      </c>
      <c r="AL636" s="207">
        <f t="shared" si="758"/>
        <v>0</v>
      </c>
      <c r="AM636" s="207">
        <f t="shared" si="758"/>
        <v>0</v>
      </c>
      <c r="AN636" s="207">
        <f t="shared" si="758"/>
        <v>0</v>
      </c>
      <c r="AO636" s="207">
        <f t="shared" si="758"/>
        <v>0</v>
      </c>
      <c r="AP636" s="207">
        <f t="shared" si="758"/>
        <v>0</v>
      </c>
      <c r="AQ636" s="207">
        <f t="shared" si="758"/>
        <v>0</v>
      </c>
      <c r="AR636" s="207">
        <f t="shared" si="758"/>
        <v>0</v>
      </c>
      <c r="AS636" s="207">
        <f t="shared" si="758"/>
        <v>0</v>
      </c>
      <c r="AT636" s="207">
        <f t="shared" si="758"/>
        <v>0</v>
      </c>
      <c r="AU636" s="207">
        <f t="shared" si="758"/>
        <v>0</v>
      </c>
      <c r="AV636" s="43"/>
      <c r="AW636" s="4"/>
    </row>
    <row r="637" spans="1:49" s="95" customFormat="1" x14ac:dyDescent="0.25">
      <c r="A637" s="89"/>
      <c r="B637" s="89"/>
      <c r="C637" s="89"/>
      <c r="D637" s="89"/>
      <c r="E637" s="194" t="str">
        <f>E529</f>
        <v>Объект-5</v>
      </c>
      <c r="F637" s="89"/>
      <c r="G637" s="195" t="str">
        <f>G529</f>
        <v>Заказчик-5</v>
      </c>
      <c r="H637" s="89"/>
      <c r="I637" s="169"/>
      <c r="J637" s="89"/>
      <c r="K637" s="178"/>
      <c r="L637" s="89"/>
      <c r="M637" s="185" t="str">
        <f>KPI!$E$127</f>
        <v>отток ДС по накладным расходам</v>
      </c>
      <c r="N637" s="259" t="str">
        <f>структура!$AL$15</f>
        <v>НДС(-)</v>
      </c>
      <c r="O637" s="203"/>
      <c r="P637" s="190" t="str">
        <f>IF(M637="","",INDEX(KPI!$H:$H,SUMIFS(KPI!$C:$C,KPI!$E:$E,M637)))</f>
        <v>тыс.руб.</v>
      </c>
      <c r="Q637" s="203"/>
      <c r="R637" s="224">
        <f>SUMIFS($W637:$AV637,$W$2:$AV$2,R$2)</f>
        <v>0</v>
      </c>
      <c r="S637" s="203"/>
      <c r="T637" s="224">
        <f>SUMIFS($W637:$AV637,$W$2:$AV$2,T$2)</f>
        <v>0</v>
      </c>
      <c r="U637" s="203"/>
      <c r="V637" s="203"/>
      <c r="W637" s="116"/>
      <c r="X637" s="226">
        <f>X636</f>
        <v>0</v>
      </c>
      <c r="Y637" s="226">
        <f t="shared" ref="Y637" si="759">Y636</f>
        <v>0</v>
      </c>
      <c r="Z637" s="226">
        <f t="shared" ref="Z637" si="760">Z636</f>
        <v>0</v>
      </c>
      <c r="AA637" s="226">
        <f t="shared" ref="AA637" si="761">AA636</f>
        <v>0</v>
      </c>
      <c r="AB637" s="226">
        <f t="shared" ref="AB637" si="762">AB636</f>
        <v>0</v>
      </c>
      <c r="AC637" s="226">
        <f t="shared" ref="AC637" si="763">AC636</f>
        <v>0</v>
      </c>
      <c r="AD637" s="226">
        <f t="shared" ref="AD637" si="764">AD636</f>
        <v>0</v>
      </c>
      <c r="AE637" s="226">
        <f t="shared" ref="AE637" si="765">AE636</f>
        <v>0</v>
      </c>
      <c r="AF637" s="226">
        <f t="shared" ref="AF637" si="766">AF636</f>
        <v>0</v>
      </c>
      <c r="AG637" s="226">
        <f t="shared" ref="AG637" si="767">AG636</f>
        <v>0</v>
      </c>
      <c r="AH637" s="226">
        <f t="shared" ref="AH637" si="768">AH636</f>
        <v>0</v>
      </c>
      <c r="AI637" s="226">
        <f t="shared" ref="AI637" si="769">AI636</f>
        <v>0</v>
      </c>
      <c r="AJ637" s="226">
        <f t="shared" ref="AJ637" si="770">AJ636</f>
        <v>0</v>
      </c>
      <c r="AK637" s="226">
        <f t="shared" ref="AK637" si="771">AK636</f>
        <v>0</v>
      </c>
      <c r="AL637" s="226">
        <f t="shared" ref="AL637" si="772">AL636</f>
        <v>0</v>
      </c>
      <c r="AM637" s="226">
        <f t="shared" ref="AM637" si="773">AM636</f>
        <v>0</v>
      </c>
      <c r="AN637" s="226">
        <f t="shared" ref="AN637" si="774">AN636</f>
        <v>0</v>
      </c>
      <c r="AO637" s="226">
        <f t="shared" ref="AO637" si="775">AO636</f>
        <v>0</v>
      </c>
      <c r="AP637" s="226">
        <f t="shared" ref="AP637" si="776">AP636</f>
        <v>0</v>
      </c>
      <c r="AQ637" s="226">
        <f t="shared" ref="AQ637" si="777">AQ636</f>
        <v>0</v>
      </c>
      <c r="AR637" s="226">
        <f t="shared" ref="AR637" si="778">AR636</f>
        <v>0</v>
      </c>
      <c r="AS637" s="226">
        <f t="shared" ref="AS637" si="779">AS636</f>
        <v>0</v>
      </c>
      <c r="AT637" s="226">
        <f t="shared" ref="AT637" si="780">AT636</f>
        <v>0</v>
      </c>
      <c r="AU637" s="226">
        <f t="shared" ref="AU637" si="781">AU636</f>
        <v>0</v>
      </c>
      <c r="AV637" s="94"/>
      <c r="AW637" s="89"/>
    </row>
    <row r="638" spans="1:49" ht="3.9" customHeight="1" x14ac:dyDescent="0.25">
      <c r="A638" s="3"/>
      <c r="B638" s="3"/>
      <c r="C638" s="3"/>
      <c r="D638" s="3"/>
      <c r="E638" s="179" t="str">
        <f>E529</f>
        <v>Объект-5</v>
      </c>
      <c r="F638" s="3"/>
      <c r="G638" s="178" t="str">
        <f>G529</f>
        <v>Заказчик-5</v>
      </c>
      <c r="H638" s="3"/>
      <c r="I638" s="169"/>
      <c r="J638" s="3"/>
      <c r="K638" s="178"/>
      <c r="L638" s="3"/>
      <c r="M638" s="8"/>
      <c r="N638" s="258"/>
      <c r="O638" s="3"/>
      <c r="P638" s="191"/>
      <c r="Q638" s="3"/>
      <c r="R638" s="8"/>
      <c r="S638" s="3"/>
      <c r="T638" s="8"/>
      <c r="U638" s="3"/>
      <c r="V638" s="3"/>
      <c r="W638" s="49"/>
      <c r="X638" s="192"/>
      <c r="Y638" s="192"/>
      <c r="Z638" s="192"/>
      <c r="AA638" s="192"/>
      <c r="AB638" s="192"/>
      <c r="AC638" s="192"/>
      <c r="AD638" s="192"/>
      <c r="AE638" s="192"/>
      <c r="AF638" s="192"/>
      <c r="AG638" s="192"/>
      <c r="AH638" s="192"/>
      <c r="AI638" s="192"/>
      <c r="AJ638" s="192"/>
      <c r="AK638" s="192"/>
      <c r="AL638" s="192"/>
      <c r="AM638" s="192"/>
      <c r="AN638" s="192"/>
      <c r="AO638" s="192"/>
      <c r="AP638" s="192"/>
      <c r="AQ638" s="192"/>
      <c r="AR638" s="192"/>
      <c r="AS638" s="192"/>
      <c r="AT638" s="192"/>
      <c r="AU638" s="192"/>
      <c r="AV638" s="41"/>
      <c r="AW638" s="3"/>
    </row>
    <row r="639" spans="1:49" s="95" customFormat="1" x14ac:dyDescent="0.25">
      <c r="A639" s="89"/>
      <c r="B639" s="89"/>
      <c r="C639" s="89"/>
      <c r="D639" s="89"/>
      <c r="E639" s="179" t="str">
        <f>E529</f>
        <v>Объект-5</v>
      </c>
      <c r="F639" s="89"/>
      <c r="G639" s="178" t="str">
        <f>G529</f>
        <v>Заказчик-5</v>
      </c>
      <c r="H639" s="89"/>
      <c r="I639" s="169"/>
      <c r="J639" s="12"/>
      <c r="K639" s="178"/>
      <c r="L639" s="3"/>
      <c r="M639" s="183" t="str">
        <f>KPI!$E$210</f>
        <v>натуральное количество накладных расходов</v>
      </c>
      <c r="N639" s="258"/>
      <c r="O639" s="119" t="s">
        <v>1</v>
      </c>
      <c r="P639" s="182" t="s">
        <v>499</v>
      </c>
      <c r="Q639" s="89"/>
      <c r="R639" s="186">
        <f>SUMIFS($W639:$AV639,$W$2:$AV$2,R$2)</f>
        <v>0</v>
      </c>
      <c r="S639" s="89"/>
      <c r="T639" s="186">
        <f>SUMIFS($W639:$AV639,$W$2:$AV$2,T$2)</f>
        <v>0</v>
      </c>
      <c r="U639" s="89"/>
      <c r="V639" s="89"/>
      <c r="W639" s="119" t="s">
        <v>1</v>
      </c>
      <c r="X639" s="182"/>
      <c r="Y639" s="182"/>
      <c r="Z639" s="182"/>
      <c r="AA639" s="182"/>
      <c r="AB639" s="182"/>
      <c r="AC639" s="182"/>
      <c r="AD639" s="182"/>
      <c r="AE639" s="182"/>
      <c r="AF639" s="182"/>
      <c r="AG639" s="182"/>
      <c r="AH639" s="182"/>
      <c r="AI639" s="182"/>
      <c r="AJ639" s="182"/>
      <c r="AK639" s="182"/>
      <c r="AL639" s="182"/>
      <c r="AM639" s="182"/>
      <c r="AN639" s="182"/>
      <c r="AO639" s="182"/>
      <c r="AP639" s="182"/>
      <c r="AQ639" s="182"/>
      <c r="AR639" s="182"/>
      <c r="AS639" s="182"/>
      <c r="AT639" s="182"/>
      <c r="AU639" s="182"/>
      <c r="AV639" s="94"/>
      <c r="AW639" s="89"/>
    </row>
    <row r="640" spans="1:49" s="95" customFormat="1" x14ac:dyDescent="0.25">
      <c r="A640" s="89"/>
      <c r="B640" s="89"/>
      <c r="C640" s="89"/>
      <c r="D640" s="89"/>
      <c r="E640" s="179" t="str">
        <f>E529</f>
        <v>Объект-5</v>
      </c>
      <c r="F640" s="89"/>
      <c r="G640" s="178" t="str">
        <f>G529</f>
        <v>Заказчик-5</v>
      </c>
      <c r="H640" s="89"/>
      <c r="I640" s="169"/>
      <c r="J640" s="4"/>
      <c r="K640" s="178"/>
      <c r="L640" s="4"/>
      <c r="M640" s="184" t="str">
        <f>KPI!$E$211</f>
        <v>стоимость накладных за единицу измерения</v>
      </c>
      <c r="N640" s="258"/>
      <c r="O640" s="89"/>
      <c r="P640" s="189" t="str">
        <f>IF(M640="","",INDEX(KPI!$H:$H,SUMIFS(KPI!$C:$C,KPI!$E:$E,M640)))</f>
        <v>руб.</v>
      </c>
      <c r="Q640" s="89"/>
      <c r="R640" s="187">
        <f>IF(R639=0,0,R641*1000/R639)</f>
        <v>0</v>
      </c>
      <c r="S640" s="89"/>
      <c r="T640" s="187">
        <f>IF(T639=0,0,T641*1000/T639)</f>
        <v>0</v>
      </c>
      <c r="U640" s="89"/>
      <c r="V640" s="89"/>
      <c r="W640" s="119" t="s">
        <v>1</v>
      </c>
      <c r="X640" s="182"/>
      <c r="Y640" s="182"/>
      <c r="Z640" s="182"/>
      <c r="AA640" s="182"/>
      <c r="AB640" s="182"/>
      <c r="AC640" s="182"/>
      <c r="AD640" s="182"/>
      <c r="AE640" s="182"/>
      <c r="AF640" s="182"/>
      <c r="AG640" s="182"/>
      <c r="AH640" s="182"/>
      <c r="AI640" s="182"/>
      <c r="AJ640" s="182"/>
      <c r="AK640" s="182"/>
      <c r="AL640" s="182"/>
      <c r="AM640" s="182"/>
      <c r="AN640" s="182"/>
      <c r="AO640" s="182"/>
      <c r="AP640" s="182"/>
      <c r="AQ640" s="182"/>
      <c r="AR640" s="182"/>
      <c r="AS640" s="182"/>
      <c r="AT640" s="182"/>
      <c r="AU640" s="182"/>
      <c r="AV640" s="94"/>
      <c r="AW640" s="89"/>
    </row>
    <row r="641" spans="1:49" s="5" customFormat="1" x14ac:dyDescent="0.25">
      <c r="A641" s="4"/>
      <c r="B641" s="4"/>
      <c r="C641" s="4"/>
      <c r="D641" s="4"/>
      <c r="E641" s="197" t="str">
        <f>E529</f>
        <v>Объект-5</v>
      </c>
      <c r="F641" s="4"/>
      <c r="G641" s="198" t="str">
        <f>G529</f>
        <v>Заказчик-5</v>
      </c>
      <c r="H641" s="4"/>
      <c r="I641" s="169"/>
      <c r="J641" s="22" t="s">
        <v>1</v>
      </c>
      <c r="K641" s="6" t="s">
        <v>498</v>
      </c>
      <c r="L641" s="4"/>
      <c r="M641" s="205" t="str">
        <f>KPI!$E$84&amp;" - "&amp;$K641</f>
        <v>накладные расходы - спецодежда</v>
      </c>
      <c r="N641" s="258" t="str">
        <f>структура!$AL$30</f>
        <v>н/р</v>
      </c>
      <c r="O641" s="4"/>
      <c r="P641" s="211">
        <f>IF(M641="","",INDEX(KPI!$H:$H,SUMIFS(KPI!$C:$C,KPI!$E:$E,M641)))</f>
        <v>0</v>
      </c>
      <c r="Q641" s="4"/>
      <c r="R641" s="188">
        <f>SUMIFS($W641:$AV641,$W$2:$AV$2,R$2)</f>
        <v>0</v>
      </c>
      <c r="S641" s="4"/>
      <c r="T641" s="188">
        <f>SUMIFS($W641:$AV641,$W$2:$AV$2,T$2)</f>
        <v>0</v>
      </c>
      <c r="U641" s="4"/>
      <c r="V641" s="4"/>
      <c r="W641" s="49"/>
      <c r="X641" s="207">
        <f>X639*X640/1000</f>
        <v>0</v>
      </c>
      <c r="Y641" s="207">
        <f>Y639*Y640/1000</f>
        <v>0</v>
      </c>
      <c r="Z641" s="207">
        <f t="shared" ref="Z641:AU641" si="782">Z639*Z640/1000</f>
        <v>0</v>
      </c>
      <c r="AA641" s="207">
        <f t="shared" si="782"/>
        <v>0</v>
      </c>
      <c r="AB641" s="207">
        <f t="shared" si="782"/>
        <v>0</v>
      </c>
      <c r="AC641" s="207">
        <f t="shared" si="782"/>
        <v>0</v>
      </c>
      <c r="AD641" s="207">
        <f t="shared" si="782"/>
        <v>0</v>
      </c>
      <c r="AE641" s="207">
        <f t="shared" si="782"/>
        <v>0</v>
      </c>
      <c r="AF641" s="207">
        <f t="shared" si="782"/>
        <v>0</v>
      </c>
      <c r="AG641" s="207">
        <f t="shared" si="782"/>
        <v>0</v>
      </c>
      <c r="AH641" s="207">
        <f t="shared" si="782"/>
        <v>0</v>
      </c>
      <c r="AI641" s="207">
        <f t="shared" si="782"/>
        <v>0</v>
      </c>
      <c r="AJ641" s="207">
        <f t="shared" si="782"/>
        <v>0</v>
      </c>
      <c r="AK641" s="207">
        <f t="shared" si="782"/>
        <v>0</v>
      </c>
      <c r="AL641" s="207">
        <f t="shared" si="782"/>
        <v>0</v>
      </c>
      <c r="AM641" s="207">
        <f t="shared" si="782"/>
        <v>0</v>
      </c>
      <c r="AN641" s="207">
        <f t="shared" si="782"/>
        <v>0</v>
      </c>
      <c r="AO641" s="207">
        <f t="shared" si="782"/>
        <v>0</v>
      </c>
      <c r="AP641" s="207">
        <f t="shared" si="782"/>
        <v>0</v>
      </c>
      <c r="AQ641" s="207">
        <f t="shared" si="782"/>
        <v>0</v>
      </c>
      <c r="AR641" s="207">
        <f t="shared" si="782"/>
        <v>0</v>
      </c>
      <c r="AS641" s="207">
        <f t="shared" si="782"/>
        <v>0</v>
      </c>
      <c r="AT641" s="207">
        <f t="shared" si="782"/>
        <v>0</v>
      </c>
      <c r="AU641" s="207">
        <f t="shared" si="782"/>
        <v>0</v>
      </c>
      <c r="AV641" s="43"/>
      <c r="AW641" s="4"/>
    </row>
    <row r="642" spans="1:49" s="95" customFormat="1" x14ac:dyDescent="0.25">
      <c r="A642" s="89"/>
      <c r="B642" s="89"/>
      <c r="C642" s="89"/>
      <c r="D642" s="89"/>
      <c r="E642" s="194" t="str">
        <f>E529</f>
        <v>Объект-5</v>
      </c>
      <c r="F642" s="89"/>
      <c r="G642" s="195" t="str">
        <f>G529</f>
        <v>Заказчик-5</v>
      </c>
      <c r="H642" s="89"/>
      <c r="I642" s="169"/>
      <c r="J642" s="89"/>
      <c r="K642" s="178"/>
      <c r="L642" s="89"/>
      <c r="M642" s="185" t="str">
        <f>KPI!$E$127</f>
        <v>отток ДС по накладным расходам</v>
      </c>
      <c r="N642" s="259" t="str">
        <f>структура!$AL$15</f>
        <v>НДС(-)</v>
      </c>
      <c r="O642" s="203"/>
      <c r="P642" s="190" t="str">
        <f>IF(M642="","",INDEX(KPI!$H:$H,SUMIFS(KPI!$C:$C,KPI!$E:$E,M642)))</f>
        <v>тыс.руб.</v>
      </c>
      <c r="Q642" s="203"/>
      <c r="R642" s="224">
        <f>SUMIFS($W642:$AV642,$W$2:$AV$2,R$2)</f>
        <v>0</v>
      </c>
      <c r="S642" s="203"/>
      <c r="T642" s="224">
        <f>SUMIFS($W642:$AV642,$W$2:$AV$2,T$2)</f>
        <v>0</v>
      </c>
      <c r="U642" s="203"/>
      <c r="V642" s="203"/>
      <c r="W642" s="116"/>
      <c r="X642" s="226">
        <f>X641</f>
        <v>0</v>
      </c>
      <c r="Y642" s="226">
        <f t="shared" ref="Y642" si="783">Y641</f>
        <v>0</v>
      </c>
      <c r="Z642" s="226">
        <f t="shared" ref="Z642" si="784">Z641</f>
        <v>0</v>
      </c>
      <c r="AA642" s="226">
        <f t="shared" ref="AA642" si="785">AA641</f>
        <v>0</v>
      </c>
      <c r="AB642" s="226">
        <f t="shared" ref="AB642" si="786">AB641</f>
        <v>0</v>
      </c>
      <c r="AC642" s="226">
        <f t="shared" ref="AC642" si="787">AC641</f>
        <v>0</v>
      </c>
      <c r="AD642" s="226">
        <f t="shared" ref="AD642" si="788">AD641</f>
        <v>0</v>
      </c>
      <c r="AE642" s="226">
        <f t="shared" ref="AE642" si="789">AE641</f>
        <v>0</v>
      </c>
      <c r="AF642" s="226">
        <f t="shared" ref="AF642" si="790">AF641</f>
        <v>0</v>
      </c>
      <c r="AG642" s="226">
        <f t="shared" ref="AG642" si="791">AG641</f>
        <v>0</v>
      </c>
      <c r="AH642" s="226">
        <f t="shared" ref="AH642" si="792">AH641</f>
        <v>0</v>
      </c>
      <c r="AI642" s="226">
        <f t="shared" ref="AI642" si="793">AI641</f>
        <v>0</v>
      </c>
      <c r="AJ642" s="226">
        <f t="shared" ref="AJ642" si="794">AJ641</f>
        <v>0</v>
      </c>
      <c r="AK642" s="226">
        <f t="shared" ref="AK642" si="795">AK641</f>
        <v>0</v>
      </c>
      <c r="AL642" s="226">
        <f t="shared" ref="AL642" si="796">AL641</f>
        <v>0</v>
      </c>
      <c r="AM642" s="226">
        <f t="shared" ref="AM642" si="797">AM641</f>
        <v>0</v>
      </c>
      <c r="AN642" s="226">
        <f t="shared" ref="AN642" si="798">AN641</f>
        <v>0</v>
      </c>
      <c r="AO642" s="226">
        <f t="shared" ref="AO642" si="799">AO641</f>
        <v>0</v>
      </c>
      <c r="AP642" s="226">
        <f t="shared" ref="AP642" si="800">AP641</f>
        <v>0</v>
      </c>
      <c r="AQ642" s="226">
        <f t="shared" ref="AQ642" si="801">AQ641</f>
        <v>0</v>
      </c>
      <c r="AR642" s="226">
        <f t="shared" ref="AR642" si="802">AR641</f>
        <v>0</v>
      </c>
      <c r="AS642" s="226">
        <f t="shared" ref="AS642" si="803">AS641</f>
        <v>0</v>
      </c>
      <c r="AT642" s="226">
        <f t="shared" ref="AT642" si="804">AT641</f>
        <v>0</v>
      </c>
      <c r="AU642" s="226">
        <f t="shared" ref="AU642" si="805">AU641</f>
        <v>0</v>
      </c>
      <c r="AV642" s="94"/>
      <c r="AW642" s="89"/>
    </row>
    <row r="643" spans="1:49" ht="3.9" customHeight="1" x14ac:dyDescent="0.25">
      <c r="A643" s="3"/>
      <c r="B643" s="3"/>
      <c r="C643" s="3"/>
      <c r="D643" s="3"/>
      <c r="E643" s="179" t="str">
        <f>E529</f>
        <v>Объект-5</v>
      </c>
      <c r="F643" s="3"/>
      <c r="G643" s="178" t="str">
        <f>G529</f>
        <v>Заказчик-5</v>
      </c>
      <c r="H643" s="3"/>
      <c r="I643" s="169"/>
      <c r="J643" s="3"/>
      <c r="K643" s="178"/>
      <c r="L643" s="3"/>
      <c r="M643" s="8"/>
      <c r="N643" s="258"/>
      <c r="O643" s="3"/>
      <c r="P643" s="191"/>
      <c r="Q643" s="3"/>
      <c r="R643" s="8"/>
      <c r="S643" s="3"/>
      <c r="T643" s="8"/>
      <c r="U643" s="3"/>
      <c r="V643" s="3"/>
      <c r="W643" s="49"/>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41"/>
      <c r="AW643" s="3"/>
    </row>
    <row r="644" spans="1:49" s="95" customFormat="1" x14ac:dyDescent="0.25">
      <c r="A644" s="89"/>
      <c r="B644" s="89"/>
      <c r="C644" s="89"/>
      <c r="D644" s="89"/>
      <c r="E644" s="179" t="str">
        <f>E529</f>
        <v>Объект-5</v>
      </c>
      <c r="F644" s="89"/>
      <c r="G644" s="178" t="str">
        <f>G529</f>
        <v>Заказчик-5</v>
      </c>
      <c r="H644" s="89"/>
      <c r="I644" s="169"/>
      <c r="J644" s="12"/>
      <c r="K644" s="178"/>
      <c r="L644" s="3"/>
      <c r="M644" s="183" t="str">
        <f>KPI!$E$210</f>
        <v>натуральное количество накладных расходов</v>
      </c>
      <c r="N644" s="258"/>
      <c r="O644" s="119" t="s">
        <v>1</v>
      </c>
      <c r="P644" s="182" t="s">
        <v>502</v>
      </c>
      <c r="Q644" s="89"/>
      <c r="R644" s="186">
        <f>SUMIFS($W644:$AV644,$W$2:$AV$2,R$2)</f>
        <v>0</v>
      </c>
      <c r="S644" s="89"/>
      <c r="T644" s="186">
        <f>SUMIFS($W644:$AV644,$W$2:$AV$2,T$2)</f>
        <v>0</v>
      </c>
      <c r="U644" s="89"/>
      <c r="V644" s="89"/>
      <c r="W644" s="119" t="s">
        <v>1</v>
      </c>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94"/>
      <c r="AW644" s="89"/>
    </row>
    <row r="645" spans="1:49" s="95" customFormat="1" x14ac:dyDescent="0.25">
      <c r="A645" s="89"/>
      <c r="B645" s="89"/>
      <c r="C645" s="89"/>
      <c r="D645" s="89"/>
      <c r="E645" s="179" t="str">
        <f>E529</f>
        <v>Объект-5</v>
      </c>
      <c r="F645" s="89"/>
      <c r="G645" s="178" t="str">
        <f>G529</f>
        <v>Заказчик-5</v>
      </c>
      <c r="H645" s="89"/>
      <c r="I645" s="169"/>
      <c r="J645" s="4"/>
      <c r="K645" s="178"/>
      <c r="L645" s="4"/>
      <c r="M645" s="184" t="str">
        <f>KPI!$E$211</f>
        <v>стоимость накладных за единицу измерения</v>
      </c>
      <c r="N645" s="258"/>
      <c r="O645" s="89"/>
      <c r="P645" s="189" t="str">
        <f>IF(M645="","",INDEX(KPI!$H:$H,SUMIFS(KPI!$C:$C,KPI!$E:$E,M645)))</f>
        <v>руб.</v>
      </c>
      <c r="Q645" s="89"/>
      <c r="R645" s="187">
        <f>IF(R644=0,0,R646*1000/R644)</f>
        <v>0</v>
      </c>
      <c r="S645" s="89"/>
      <c r="T645" s="187">
        <f>IF(T644=0,0,T646*1000/T644)</f>
        <v>0</v>
      </c>
      <c r="U645" s="89"/>
      <c r="V645" s="89"/>
      <c r="W645" s="119" t="s">
        <v>1</v>
      </c>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94"/>
      <c r="AW645" s="89"/>
    </row>
    <row r="646" spans="1:49" s="5" customFormat="1" x14ac:dyDescent="0.25">
      <c r="A646" s="4"/>
      <c r="B646" s="4"/>
      <c r="C646" s="4"/>
      <c r="D646" s="4"/>
      <c r="E646" s="197" t="str">
        <f>E529</f>
        <v>Объект-5</v>
      </c>
      <c r="F646" s="4"/>
      <c r="G646" s="198" t="str">
        <f>G529</f>
        <v>Заказчик-5</v>
      </c>
      <c r="H646" s="4"/>
      <c r="I646" s="169"/>
      <c r="J646" s="22" t="s">
        <v>1</v>
      </c>
      <c r="K646" s="6" t="s">
        <v>500</v>
      </c>
      <c r="L646" s="4"/>
      <c r="M646" s="205" t="str">
        <f>KPI!$E$84&amp;" - "&amp;$K646</f>
        <v>накладные расходы - доставка</v>
      </c>
      <c r="N646" s="258" t="str">
        <f>структура!$AL$30</f>
        <v>н/р</v>
      </c>
      <c r="O646" s="4"/>
      <c r="P646" s="211">
        <f>IF(M646="","",INDEX(KPI!$H:$H,SUMIFS(KPI!$C:$C,KPI!$E:$E,M646)))</f>
        <v>0</v>
      </c>
      <c r="Q646" s="4"/>
      <c r="R646" s="188">
        <f>SUMIFS($W646:$AV646,$W$2:$AV$2,R$2)</f>
        <v>0</v>
      </c>
      <c r="S646" s="4"/>
      <c r="T646" s="188">
        <f>SUMIFS($W646:$AV646,$W$2:$AV$2,T$2)</f>
        <v>0</v>
      </c>
      <c r="U646" s="4"/>
      <c r="V646" s="4"/>
      <c r="W646" s="49"/>
      <c r="X646" s="207">
        <f>X644*X645/1000</f>
        <v>0</v>
      </c>
      <c r="Y646" s="207">
        <f>Y644*Y645/1000</f>
        <v>0</v>
      </c>
      <c r="Z646" s="207">
        <f t="shared" ref="Z646:AU646" si="806">Z644*Z645/1000</f>
        <v>0</v>
      </c>
      <c r="AA646" s="207">
        <f t="shared" si="806"/>
        <v>0</v>
      </c>
      <c r="AB646" s="207">
        <f t="shared" si="806"/>
        <v>0</v>
      </c>
      <c r="AC646" s="207">
        <f t="shared" si="806"/>
        <v>0</v>
      </c>
      <c r="AD646" s="207">
        <f t="shared" si="806"/>
        <v>0</v>
      </c>
      <c r="AE646" s="207">
        <f t="shared" si="806"/>
        <v>0</v>
      </c>
      <c r="AF646" s="207">
        <f t="shared" si="806"/>
        <v>0</v>
      </c>
      <c r="AG646" s="207">
        <f t="shared" si="806"/>
        <v>0</v>
      </c>
      <c r="AH646" s="207">
        <f t="shared" si="806"/>
        <v>0</v>
      </c>
      <c r="AI646" s="207">
        <f t="shared" si="806"/>
        <v>0</v>
      </c>
      <c r="AJ646" s="207">
        <f t="shared" si="806"/>
        <v>0</v>
      </c>
      <c r="AK646" s="207">
        <f t="shared" si="806"/>
        <v>0</v>
      </c>
      <c r="AL646" s="207">
        <f t="shared" si="806"/>
        <v>0</v>
      </c>
      <c r="AM646" s="207">
        <f t="shared" si="806"/>
        <v>0</v>
      </c>
      <c r="AN646" s="207">
        <f t="shared" si="806"/>
        <v>0</v>
      </c>
      <c r="AO646" s="207">
        <f t="shared" si="806"/>
        <v>0</v>
      </c>
      <c r="AP646" s="207">
        <f t="shared" si="806"/>
        <v>0</v>
      </c>
      <c r="AQ646" s="207">
        <f t="shared" si="806"/>
        <v>0</v>
      </c>
      <c r="AR646" s="207">
        <f t="shared" si="806"/>
        <v>0</v>
      </c>
      <c r="AS646" s="207">
        <f t="shared" si="806"/>
        <v>0</v>
      </c>
      <c r="AT646" s="207">
        <f t="shared" si="806"/>
        <v>0</v>
      </c>
      <c r="AU646" s="207">
        <f t="shared" si="806"/>
        <v>0</v>
      </c>
      <c r="AV646" s="43"/>
      <c r="AW646" s="4"/>
    </row>
    <row r="647" spans="1:49" s="95" customFormat="1" x14ac:dyDescent="0.25">
      <c r="A647" s="89"/>
      <c r="B647" s="89"/>
      <c r="C647" s="89"/>
      <c r="D647" s="89"/>
      <c r="E647" s="194" t="str">
        <f>E529</f>
        <v>Объект-5</v>
      </c>
      <c r="F647" s="89"/>
      <c r="G647" s="195" t="str">
        <f>G529</f>
        <v>Заказчик-5</v>
      </c>
      <c r="H647" s="89"/>
      <c r="I647" s="169"/>
      <c r="J647" s="89"/>
      <c r="K647" s="178"/>
      <c r="L647" s="89"/>
      <c r="M647" s="185" t="str">
        <f>KPI!$E$127</f>
        <v>отток ДС по накладным расходам</v>
      </c>
      <c r="N647" s="259" t="str">
        <f>структура!$AL$15</f>
        <v>НДС(-)</v>
      </c>
      <c r="O647" s="203"/>
      <c r="P647" s="190" t="str">
        <f>IF(M647="","",INDEX(KPI!$H:$H,SUMIFS(KPI!$C:$C,KPI!$E:$E,M647)))</f>
        <v>тыс.руб.</v>
      </c>
      <c r="Q647" s="203"/>
      <c r="R647" s="224">
        <f>SUMIFS($W647:$AV647,$W$2:$AV$2,R$2)</f>
        <v>0</v>
      </c>
      <c r="S647" s="203"/>
      <c r="T647" s="224">
        <f>SUMIFS($W647:$AV647,$W$2:$AV$2,T$2)</f>
        <v>0</v>
      </c>
      <c r="U647" s="203"/>
      <c r="V647" s="203"/>
      <c r="W647" s="116"/>
      <c r="X647" s="226">
        <f>X646</f>
        <v>0</v>
      </c>
      <c r="Y647" s="226">
        <f t="shared" ref="Y647" si="807">Y646</f>
        <v>0</v>
      </c>
      <c r="Z647" s="226">
        <f t="shared" ref="Z647" si="808">Z646</f>
        <v>0</v>
      </c>
      <c r="AA647" s="226">
        <f t="shared" ref="AA647" si="809">AA646</f>
        <v>0</v>
      </c>
      <c r="AB647" s="226">
        <f t="shared" ref="AB647" si="810">AB646</f>
        <v>0</v>
      </c>
      <c r="AC647" s="226">
        <f t="shared" ref="AC647" si="811">AC646</f>
        <v>0</v>
      </c>
      <c r="AD647" s="226">
        <f t="shared" ref="AD647" si="812">AD646</f>
        <v>0</v>
      </c>
      <c r="AE647" s="226">
        <f t="shared" ref="AE647" si="813">AE646</f>
        <v>0</v>
      </c>
      <c r="AF647" s="226">
        <f t="shared" ref="AF647" si="814">AF646</f>
        <v>0</v>
      </c>
      <c r="AG647" s="226">
        <f t="shared" ref="AG647" si="815">AG646</f>
        <v>0</v>
      </c>
      <c r="AH647" s="226">
        <f t="shared" ref="AH647" si="816">AH646</f>
        <v>0</v>
      </c>
      <c r="AI647" s="226">
        <f t="shared" ref="AI647" si="817">AI646</f>
        <v>0</v>
      </c>
      <c r="AJ647" s="226">
        <f t="shared" ref="AJ647" si="818">AJ646</f>
        <v>0</v>
      </c>
      <c r="AK647" s="226">
        <f t="shared" ref="AK647" si="819">AK646</f>
        <v>0</v>
      </c>
      <c r="AL647" s="226">
        <f t="shared" ref="AL647" si="820">AL646</f>
        <v>0</v>
      </c>
      <c r="AM647" s="226">
        <f t="shared" ref="AM647" si="821">AM646</f>
        <v>0</v>
      </c>
      <c r="AN647" s="226">
        <f t="shared" ref="AN647" si="822">AN646</f>
        <v>0</v>
      </c>
      <c r="AO647" s="226">
        <f t="shared" ref="AO647" si="823">AO646</f>
        <v>0</v>
      </c>
      <c r="AP647" s="226">
        <f t="shared" ref="AP647" si="824">AP646</f>
        <v>0</v>
      </c>
      <c r="AQ647" s="226">
        <f t="shared" ref="AQ647" si="825">AQ646</f>
        <v>0</v>
      </c>
      <c r="AR647" s="226">
        <f t="shared" ref="AR647" si="826">AR646</f>
        <v>0</v>
      </c>
      <c r="AS647" s="226">
        <f t="shared" ref="AS647" si="827">AS646</f>
        <v>0</v>
      </c>
      <c r="AT647" s="226">
        <f t="shared" ref="AT647" si="828">AT646</f>
        <v>0</v>
      </c>
      <c r="AU647" s="226">
        <f t="shared" ref="AU647" si="829">AU646</f>
        <v>0</v>
      </c>
      <c r="AV647" s="94"/>
      <c r="AW647" s="89"/>
    </row>
    <row r="648" spans="1:49" ht="3.9" customHeight="1" x14ac:dyDescent="0.25">
      <c r="A648" s="3"/>
      <c r="B648" s="3"/>
      <c r="C648" s="3"/>
      <c r="D648" s="3"/>
      <c r="E648" s="179" t="str">
        <f>E529</f>
        <v>Объект-5</v>
      </c>
      <c r="F648" s="3"/>
      <c r="G648" s="178" t="str">
        <f>G529</f>
        <v>Заказчик-5</v>
      </c>
      <c r="H648" s="3"/>
      <c r="I648" s="169"/>
      <c r="J648" s="3"/>
      <c r="K648" s="178"/>
      <c r="L648" s="3"/>
      <c r="M648" s="8"/>
      <c r="N648" s="258"/>
      <c r="O648" s="3"/>
      <c r="P648" s="191"/>
      <c r="Q648" s="3"/>
      <c r="R648" s="8"/>
      <c r="S648" s="3"/>
      <c r="T648" s="8"/>
      <c r="U648" s="3"/>
      <c r="V648" s="3"/>
      <c r="W648" s="49"/>
      <c r="X648" s="192"/>
      <c r="Y648" s="192"/>
      <c r="Z648" s="192"/>
      <c r="AA648" s="192"/>
      <c r="AB648" s="192"/>
      <c r="AC648" s="192"/>
      <c r="AD648" s="192"/>
      <c r="AE648" s="192"/>
      <c r="AF648" s="192"/>
      <c r="AG648" s="192"/>
      <c r="AH648" s="192"/>
      <c r="AI648" s="192"/>
      <c r="AJ648" s="192"/>
      <c r="AK648" s="192"/>
      <c r="AL648" s="192"/>
      <c r="AM648" s="192"/>
      <c r="AN648" s="192"/>
      <c r="AO648" s="192"/>
      <c r="AP648" s="192"/>
      <c r="AQ648" s="192"/>
      <c r="AR648" s="192"/>
      <c r="AS648" s="192"/>
      <c r="AT648" s="192"/>
      <c r="AU648" s="192"/>
      <c r="AV648" s="41"/>
      <c r="AW648" s="3"/>
    </row>
    <row r="649" spans="1:49" s="95" customFormat="1" x14ac:dyDescent="0.25">
      <c r="A649" s="89"/>
      <c r="B649" s="89"/>
      <c r="C649" s="89"/>
      <c r="D649" s="89"/>
      <c r="E649" s="179" t="str">
        <f>E529</f>
        <v>Объект-5</v>
      </c>
      <c r="F649" s="89"/>
      <c r="G649" s="178" t="str">
        <f>G529</f>
        <v>Заказчик-5</v>
      </c>
      <c r="H649" s="89"/>
      <c r="I649" s="169"/>
      <c r="J649" s="12"/>
      <c r="K649" s="178"/>
      <c r="L649" s="3"/>
      <c r="M649" s="183" t="str">
        <f>KPI!$E$210</f>
        <v>натуральное количество накладных расходов</v>
      </c>
      <c r="N649" s="258"/>
      <c r="O649" s="119" t="s">
        <v>1</v>
      </c>
      <c r="P649" s="182" t="s">
        <v>503</v>
      </c>
      <c r="Q649" s="89"/>
      <c r="R649" s="186">
        <f>SUMIFS($W649:$AV649,$W$2:$AV$2,R$2)</f>
        <v>0</v>
      </c>
      <c r="S649" s="89"/>
      <c r="T649" s="186">
        <f>SUMIFS($W649:$AV649,$W$2:$AV$2,T$2)</f>
        <v>0</v>
      </c>
      <c r="U649" s="89"/>
      <c r="V649" s="89"/>
      <c r="W649" s="119" t="s">
        <v>1</v>
      </c>
      <c r="X649" s="182"/>
      <c r="Y649" s="182"/>
      <c r="Z649" s="182"/>
      <c r="AA649" s="182"/>
      <c r="AB649" s="182"/>
      <c r="AC649" s="182"/>
      <c r="AD649" s="182"/>
      <c r="AE649" s="182"/>
      <c r="AF649" s="182"/>
      <c r="AG649" s="182"/>
      <c r="AH649" s="182"/>
      <c r="AI649" s="182"/>
      <c r="AJ649" s="182"/>
      <c r="AK649" s="182"/>
      <c r="AL649" s="182"/>
      <c r="AM649" s="182"/>
      <c r="AN649" s="182"/>
      <c r="AO649" s="182"/>
      <c r="AP649" s="182"/>
      <c r="AQ649" s="182"/>
      <c r="AR649" s="182"/>
      <c r="AS649" s="182"/>
      <c r="AT649" s="182"/>
      <c r="AU649" s="182"/>
      <c r="AV649" s="94"/>
      <c r="AW649" s="89"/>
    </row>
    <row r="650" spans="1:49" s="95" customFormat="1" x14ac:dyDescent="0.25">
      <c r="A650" s="89"/>
      <c r="B650" s="89"/>
      <c r="C650" s="89"/>
      <c r="D650" s="89"/>
      <c r="E650" s="179" t="str">
        <f>E529</f>
        <v>Объект-5</v>
      </c>
      <c r="F650" s="89"/>
      <c r="G650" s="178" t="str">
        <f>G529</f>
        <v>Заказчик-5</v>
      </c>
      <c r="H650" s="89"/>
      <c r="I650" s="169"/>
      <c r="J650" s="4"/>
      <c r="K650" s="178"/>
      <c r="L650" s="4"/>
      <c r="M650" s="184" t="str">
        <f>KPI!$E$211</f>
        <v>стоимость накладных за единицу измерения</v>
      </c>
      <c r="N650" s="258"/>
      <c r="O650" s="89"/>
      <c r="P650" s="189" t="str">
        <f>IF(M650="","",INDEX(KPI!$H:$H,SUMIFS(KPI!$C:$C,KPI!$E:$E,M650)))</f>
        <v>руб.</v>
      </c>
      <c r="Q650" s="89"/>
      <c r="R650" s="187">
        <f>IF(R649=0,0,R651*1000/R649)</f>
        <v>0</v>
      </c>
      <c r="S650" s="89"/>
      <c r="T650" s="187">
        <f>IF(T649=0,0,T651*1000/T649)</f>
        <v>0</v>
      </c>
      <c r="U650" s="89"/>
      <c r="V650" s="89"/>
      <c r="W650" s="119" t="s">
        <v>1</v>
      </c>
      <c r="X650" s="182"/>
      <c r="Y650" s="182"/>
      <c r="Z650" s="182"/>
      <c r="AA650" s="182"/>
      <c r="AB650" s="182"/>
      <c r="AC650" s="182"/>
      <c r="AD650" s="182"/>
      <c r="AE650" s="182"/>
      <c r="AF650" s="182"/>
      <c r="AG650" s="182"/>
      <c r="AH650" s="182"/>
      <c r="AI650" s="182"/>
      <c r="AJ650" s="182"/>
      <c r="AK650" s="182"/>
      <c r="AL650" s="182"/>
      <c r="AM650" s="182"/>
      <c r="AN650" s="182"/>
      <c r="AO650" s="182"/>
      <c r="AP650" s="182"/>
      <c r="AQ650" s="182"/>
      <c r="AR650" s="182"/>
      <c r="AS650" s="182"/>
      <c r="AT650" s="182"/>
      <c r="AU650" s="182"/>
      <c r="AV650" s="94"/>
      <c r="AW650" s="89"/>
    </row>
    <row r="651" spans="1:49" s="5" customFormat="1" x14ac:dyDescent="0.25">
      <c r="A651" s="4"/>
      <c r="B651" s="4"/>
      <c r="C651" s="4"/>
      <c r="D651" s="4"/>
      <c r="E651" s="197" t="str">
        <f>E529</f>
        <v>Объект-5</v>
      </c>
      <c r="F651" s="4"/>
      <c r="G651" s="198" t="str">
        <f>G529</f>
        <v>Заказчик-5</v>
      </c>
      <c r="H651" s="4"/>
      <c r="I651" s="169"/>
      <c r="J651" s="22" t="s">
        <v>1</v>
      </c>
      <c r="K651" s="6" t="s">
        <v>501</v>
      </c>
      <c r="L651" s="4"/>
      <c r="M651" s="205" t="str">
        <f>KPI!$E$84&amp;" - "&amp;$K651</f>
        <v>накладные расходы - вывоз мусора</v>
      </c>
      <c r="N651" s="258" t="str">
        <f>структура!$AL$30</f>
        <v>н/р</v>
      </c>
      <c r="O651" s="4"/>
      <c r="P651" s="211">
        <f>IF(M651="","",INDEX(KPI!$H:$H,SUMIFS(KPI!$C:$C,KPI!$E:$E,M651)))</f>
        <v>0</v>
      </c>
      <c r="Q651" s="4"/>
      <c r="R651" s="188">
        <f>SUMIFS($W651:$AV651,$W$2:$AV$2,R$2)</f>
        <v>0</v>
      </c>
      <c r="S651" s="4"/>
      <c r="T651" s="188">
        <f>SUMIFS($W651:$AV651,$W$2:$AV$2,T$2)</f>
        <v>0</v>
      </c>
      <c r="U651" s="4"/>
      <c r="V651" s="4"/>
      <c r="W651" s="49"/>
      <c r="X651" s="207">
        <f>X649*X650/1000</f>
        <v>0</v>
      </c>
      <c r="Y651" s="207">
        <f>Y649*Y650/1000</f>
        <v>0</v>
      </c>
      <c r="Z651" s="207">
        <f t="shared" ref="Z651:AU651" si="830">Z649*Z650/1000</f>
        <v>0</v>
      </c>
      <c r="AA651" s="207">
        <f t="shared" si="830"/>
        <v>0</v>
      </c>
      <c r="AB651" s="207">
        <f t="shared" si="830"/>
        <v>0</v>
      </c>
      <c r="AC651" s="207">
        <f t="shared" si="830"/>
        <v>0</v>
      </c>
      <c r="AD651" s="207">
        <f t="shared" si="830"/>
        <v>0</v>
      </c>
      <c r="AE651" s="207">
        <f t="shared" si="830"/>
        <v>0</v>
      </c>
      <c r="AF651" s="207">
        <f t="shared" si="830"/>
        <v>0</v>
      </c>
      <c r="AG651" s="207">
        <f t="shared" si="830"/>
        <v>0</v>
      </c>
      <c r="AH651" s="207">
        <f t="shared" si="830"/>
        <v>0</v>
      </c>
      <c r="AI651" s="207">
        <f t="shared" si="830"/>
        <v>0</v>
      </c>
      <c r="AJ651" s="207">
        <f t="shared" si="830"/>
        <v>0</v>
      </c>
      <c r="AK651" s="207">
        <f t="shared" si="830"/>
        <v>0</v>
      </c>
      <c r="AL651" s="207">
        <f t="shared" si="830"/>
        <v>0</v>
      </c>
      <c r="AM651" s="207">
        <f t="shared" si="830"/>
        <v>0</v>
      </c>
      <c r="AN651" s="207">
        <f t="shared" si="830"/>
        <v>0</v>
      </c>
      <c r="AO651" s="207">
        <f t="shared" si="830"/>
        <v>0</v>
      </c>
      <c r="AP651" s="207">
        <f t="shared" si="830"/>
        <v>0</v>
      </c>
      <c r="AQ651" s="207">
        <f t="shared" si="830"/>
        <v>0</v>
      </c>
      <c r="AR651" s="207">
        <f t="shared" si="830"/>
        <v>0</v>
      </c>
      <c r="AS651" s="207">
        <f t="shared" si="830"/>
        <v>0</v>
      </c>
      <c r="AT651" s="207">
        <f t="shared" si="830"/>
        <v>0</v>
      </c>
      <c r="AU651" s="207">
        <f t="shared" si="830"/>
        <v>0</v>
      </c>
      <c r="AV651" s="43"/>
      <c r="AW651" s="4"/>
    </row>
    <row r="652" spans="1:49" s="95" customFormat="1" x14ac:dyDescent="0.25">
      <c r="A652" s="89"/>
      <c r="B652" s="89"/>
      <c r="C652" s="89"/>
      <c r="D652" s="89"/>
      <c r="E652" s="194" t="str">
        <f>E529</f>
        <v>Объект-5</v>
      </c>
      <c r="F652" s="89"/>
      <c r="G652" s="195" t="str">
        <f>G529</f>
        <v>Заказчик-5</v>
      </c>
      <c r="H652" s="89"/>
      <c r="I652" s="169"/>
      <c r="J652" s="89"/>
      <c r="K652" s="178"/>
      <c r="L652" s="89"/>
      <c r="M652" s="185" t="str">
        <f>KPI!$E$127</f>
        <v>отток ДС по накладным расходам</v>
      </c>
      <c r="N652" s="259" t="str">
        <f>структура!$AL$15</f>
        <v>НДС(-)</v>
      </c>
      <c r="O652" s="203"/>
      <c r="P652" s="190" t="str">
        <f>IF(M652="","",INDEX(KPI!$H:$H,SUMIFS(KPI!$C:$C,KPI!$E:$E,M652)))</f>
        <v>тыс.руб.</v>
      </c>
      <c r="Q652" s="203"/>
      <c r="R652" s="224">
        <f>SUMIFS($W652:$AV652,$W$2:$AV$2,R$2)</f>
        <v>0</v>
      </c>
      <c r="S652" s="203"/>
      <c r="T652" s="224">
        <f>SUMIFS($W652:$AV652,$W$2:$AV$2,T$2)</f>
        <v>0</v>
      </c>
      <c r="U652" s="203"/>
      <c r="V652" s="203"/>
      <c r="W652" s="116"/>
      <c r="X652" s="226">
        <f>X651</f>
        <v>0</v>
      </c>
      <c r="Y652" s="226">
        <f t="shared" ref="Y652" si="831">Y651</f>
        <v>0</v>
      </c>
      <c r="Z652" s="226">
        <f t="shared" ref="Z652" si="832">Z651</f>
        <v>0</v>
      </c>
      <c r="AA652" s="226">
        <f t="shared" ref="AA652" si="833">AA651</f>
        <v>0</v>
      </c>
      <c r="AB652" s="226">
        <f t="shared" ref="AB652" si="834">AB651</f>
        <v>0</v>
      </c>
      <c r="AC652" s="226">
        <f t="shared" ref="AC652" si="835">AC651</f>
        <v>0</v>
      </c>
      <c r="AD652" s="226">
        <f t="shared" ref="AD652" si="836">AD651</f>
        <v>0</v>
      </c>
      <c r="AE652" s="226">
        <f t="shared" ref="AE652" si="837">AE651</f>
        <v>0</v>
      </c>
      <c r="AF652" s="226">
        <f t="shared" ref="AF652" si="838">AF651</f>
        <v>0</v>
      </c>
      <c r="AG652" s="226">
        <f t="shared" ref="AG652" si="839">AG651</f>
        <v>0</v>
      </c>
      <c r="AH652" s="226">
        <f t="shared" ref="AH652" si="840">AH651</f>
        <v>0</v>
      </c>
      <c r="AI652" s="226">
        <f t="shared" ref="AI652" si="841">AI651</f>
        <v>0</v>
      </c>
      <c r="AJ652" s="226">
        <f t="shared" ref="AJ652" si="842">AJ651</f>
        <v>0</v>
      </c>
      <c r="AK652" s="226">
        <f t="shared" ref="AK652" si="843">AK651</f>
        <v>0</v>
      </c>
      <c r="AL652" s="226">
        <f t="shared" ref="AL652" si="844">AL651</f>
        <v>0</v>
      </c>
      <c r="AM652" s="226">
        <f t="shared" ref="AM652" si="845">AM651</f>
        <v>0</v>
      </c>
      <c r="AN652" s="226">
        <f t="shared" ref="AN652" si="846">AN651</f>
        <v>0</v>
      </c>
      <c r="AO652" s="226">
        <f t="shared" ref="AO652" si="847">AO651</f>
        <v>0</v>
      </c>
      <c r="AP652" s="226">
        <f t="shared" ref="AP652" si="848">AP651</f>
        <v>0</v>
      </c>
      <c r="AQ652" s="226">
        <f t="shared" ref="AQ652" si="849">AQ651</f>
        <v>0</v>
      </c>
      <c r="AR652" s="226">
        <f t="shared" ref="AR652" si="850">AR651</f>
        <v>0</v>
      </c>
      <c r="AS652" s="226">
        <f t="shared" ref="AS652" si="851">AS651</f>
        <v>0</v>
      </c>
      <c r="AT652" s="226">
        <f t="shared" ref="AT652" si="852">AT651</f>
        <v>0</v>
      </c>
      <c r="AU652" s="226">
        <f t="shared" ref="AU652" si="853">AU651</f>
        <v>0</v>
      </c>
      <c r="AV652" s="94"/>
      <c r="AW652" s="89"/>
    </row>
    <row r="653" spans="1:49" ht="3.9" customHeight="1" x14ac:dyDescent="0.25">
      <c r="A653" s="3"/>
      <c r="B653" s="3"/>
      <c r="C653" s="3"/>
      <c r="D653" s="3"/>
      <c r="E653" s="179" t="str">
        <f>E529</f>
        <v>Объект-5</v>
      </c>
      <c r="F653" s="3"/>
      <c r="G653" s="178" t="str">
        <f>G529</f>
        <v>Заказчик-5</v>
      </c>
      <c r="H653" s="3"/>
      <c r="I653" s="169"/>
      <c r="J653" s="3"/>
      <c r="K653" s="178"/>
      <c r="L653" s="3"/>
      <c r="M653" s="8"/>
      <c r="N653" s="258"/>
      <c r="O653" s="3"/>
      <c r="P653" s="191"/>
      <c r="Q653" s="3"/>
      <c r="R653" s="8"/>
      <c r="S653" s="3"/>
      <c r="T653" s="8"/>
      <c r="U653" s="3"/>
      <c r="V653" s="3"/>
      <c r="W653" s="49"/>
      <c r="X653" s="192"/>
      <c r="Y653" s="192"/>
      <c r="Z653" s="192"/>
      <c r="AA653" s="192"/>
      <c r="AB653" s="192"/>
      <c r="AC653" s="192"/>
      <c r="AD653" s="192"/>
      <c r="AE653" s="192"/>
      <c r="AF653" s="192"/>
      <c r="AG653" s="192"/>
      <c r="AH653" s="192"/>
      <c r="AI653" s="192"/>
      <c r="AJ653" s="192"/>
      <c r="AK653" s="192"/>
      <c r="AL653" s="192"/>
      <c r="AM653" s="192"/>
      <c r="AN653" s="192"/>
      <c r="AO653" s="192"/>
      <c r="AP653" s="192"/>
      <c r="AQ653" s="192"/>
      <c r="AR653" s="192"/>
      <c r="AS653" s="192"/>
      <c r="AT653" s="192"/>
      <c r="AU653" s="192"/>
      <c r="AV653" s="41"/>
      <c r="AW653" s="3"/>
    </row>
    <row r="654" spans="1:49" ht="3.9" customHeight="1" x14ac:dyDescent="0.25">
      <c r="A654" s="3"/>
      <c r="B654" s="3"/>
      <c r="C654" s="3"/>
      <c r="D654" s="3"/>
      <c r="E654" s="246" t="str">
        <f>E529</f>
        <v>Объект-5</v>
      </c>
      <c r="F654" s="3"/>
      <c r="G654" s="247" t="str">
        <f>G529</f>
        <v>Заказчик-5</v>
      </c>
      <c r="H654" s="3"/>
      <c r="I654" s="240"/>
      <c r="J654" s="3"/>
      <c r="K654" s="240"/>
      <c r="L654" s="3"/>
      <c r="M654" s="241"/>
      <c r="N654" s="258"/>
      <c r="O654" s="3"/>
      <c r="P654" s="242"/>
      <c r="Q654" s="3"/>
      <c r="R654" s="241"/>
      <c r="S654" s="3"/>
      <c r="T654" s="241"/>
      <c r="U654" s="3"/>
      <c r="V654" s="3"/>
      <c r="W654" s="49"/>
      <c r="X654" s="243"/>
      <c r="Y654" s="243"/>
      <c r="Z654" s="243"/>
      <c r="AA654" s="243"/>
      <c r="AB654" s="243"/>
      <c r="AC654" s="243"/>
      <c r="AD654" s="243"/>
      <c r="AE654" s="243"/>
      <c r="AF654" s="243"/>
      <c r="AG654" s="243"/>
      <c r="AH654" s="243"/>
      <c r="AI654" s="243"/>
      <c r="AJ654" s="243"/>
      <c r="AK654" s="243"/>
      <c r="AL654" s="243"/>
      <c r="AM654" s="243"/>
      <c r="AN654" s="243"/>
      <c r="AO654" s="243"/>
      <c r="AP654" s="243"/>
      <c r="AQ654" s="243"/>
      <c r="AR654" s="243"/>
      <c r="AS654" s="243"/>
      <c r="AT654" s="243"/>
      <c r="AU654" s="243"/>
      <c r="AV654" s="41"/>
      <c r="AW654" s="3"/>
    </row>
    <row r="655" spans="1:49" ht="8.1" customHeight="1" x14ac:dyDescent="0.25">
      <c r="A655" s="3"/>
      <c r="B655" s="3"/>
      <c r="C655" s="3"/>
      <c r="D655" s="3"/>
      <c r="E655" s="179" t="str">
        <f>E529</f>
        <v>Объект-5</v>
      </c>
      <c r="F655" s="3"/>
      <c r="G655" s="178" t="str">
        <f>G529</f>
        <v>Заказчик-5</v>
      </c>
      <c r="H655" s="3"/>
      <c r="I655" s="169"/>
      <c r="J655" s="3"/>
      <c r="K655" s="169"/>
      <c r="L655" s="3"/>
      <c r="M655" s="3"/>
      <c r="N655" s="258"/>
      <c r="O655" s="3"/>
      <c r="P655" s="25"/>
      <c r="Q655" s="3"/>
      <c r="R655" s="3"/>
      <c r="S655" s="3"/>
      <c r="T655" s="3"/>
      <c r="U655" s="3"/>
      <c r="V655" s="3"/>
      <c r="W655" s="49"/>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1"/>
      <c r="AW655" s="3"/>
    </row>
    <row r="656" spans="1:49" x14ac:dyDescent="0.25">
      <c r="A656" s="3"/>
      <c r="B656" s="3"/>
      <c r="C656" s="3"/>
      <c r="D656" s="3"/>
      <c r="E656" s="171"/>
      <c r="F656" s="3"/>
      <c r="G656" s="12"/>
      <c r="H656" s="3"/>
      <c r="I656" s="12"/>
      <c r="J656" s="3"/>
      <c r="K656" s="12"/>
      <c r="L656" s="3"/>
      <c r="M656" s="3"/>
      <c r="N656" s="258"/>
      <c r="O656" s="3"/>
      <c r="P656" s="25"/>
      <c r="Q656" s="3"/>
      <c r="R656" s="3"/>
      <c r="S656" s="3"/>
      <c r="T656" s="3"/>
      <c r="U656" s="3"/>
      <c r="V656" s="3"/>
      <c r="W656" s="49"/>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1"/>
      <c r="AW656" s="3"/>
    </row>
    <row r="657" spans="1:49" x14ac:dyDescent="0.25">
      <c r="A657" s="3"/>
      <c r="B657" s="3"/>
      <c r="C657" s="3"/>
      <c r="D657" s="3"/>
      <c r="E657" s="171"/>
      <c r="F657" s="3"/>
      <c r="G657" s="12"/>
      <c r="H657" s="3"/>
      <c r="I657" s="12"/>
      <c r="J657" s="3"/>
      <c r="K657" s="12"/>
      <c r="L657" s="3"/>
      <c r="M657" s="3"/>
      <c r="N657" s="258"/>
      <c r="O657" s="3"/>
      <c r="P657" s="25"/>
      <c r="Q657" s="3"/>
      <c r="R657" s="3"/>
      <c r="S657" s="3"/>
      <c r="T657" s="3"/>
      <c r="U657" s="3"/>
      <c r="V657" s="3"/>
      <c r="W657" s="49"/>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1"/>
      <c r="AW657" s="3"/>
    </row>
    <row r="658" spans="1:49" x14ac:dyDescent="0.25">
      <c r="A658" s="3"/>
      <c r="B658" s="3"/>
      <c r="C658" s="3"/>
      <c r="D658" s="3"/>
      <c r="E658" s="171"/>
      <c r="F658" s="3"/>
      <c r="G658" s="12"/>
      <c r="H658" s="3"/>
      <c r="I658" s="12"/>
      <c r="J658" s="3"/>
      <c r="K658" s="12"/>
      <c r="L658" s="3"/>
      <c r="M658" s="3"/>
      <c r="N658" s="258"/>
      <c r="O658" s="3"/>
      <c r="P658" s="25"/>
      <c r="Q658" s="3"/>
      <c r="R658" s="3"/>
      <c r="S658" s="3"/>
      <c r="T658" s="3"/>
      <c r="U658" s="3"/>
      <c r="V658" s="3"/>
      <c r="W658" s="49"/>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1"/>
      <c r="AW658" s="3"/>
    </row>
    <row r="659" spans="1:49" x14ac:dyDescent="0.25">
      <c r="A659" s="3"/>
      <c r="B659" s="3"/>
      <c r="C659" s="3"/>
      <c r="D659" s="3"/>
      <c r="E659" s="171"/>
      <c r="F659" s="3"/>
      <c r="G659" s="12"/>
      <c r="H659" s="3"/>
      <c r="I659" s="12"/>
      <c r="J659" s="3"/>
      <c r="K659" s="12"/>
      <c r="L659" s="3"/>
      <c r="M659" s="3"/>
      <c r="N659" s="258"/>
      <c r="O659" s="3"/>
      <c r="P659" s="25"/>
      <c r="Q659" s="3"/>
      <c r="R659" s="3"/>
      <c r="S659" s="3"/>
      <c r="T659" s="3"/>
      <c r="U659" s="3"/>
      <c r="V659" s="3"/>
      <c r="W659" s="49"/>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1"/>
      <c r="AW659" s="3"/>
    </row>
    <row r="660" spans="1:49" x14ac:dyDescent="0.25">
      <c r="A660" s="3"/>
      <c r="B660" s="3"/>
      <c r="C660" s="3"/>
      <c r="D660" s="3"/>
      <c r="E660" s="171"/>
      <c r="F660" s="3"/>
      <c r="G660" s="12"/>
      <c r="H660" s="3"/>
      <c r="I660" s="12"/>
      <c r="J660" s="3"/>
      <c r="K660" s="12"/>
      <c r="L660" s="3"/>
      <c r="M660" s="3"/>
      <c r="N660" s="258"/>
      <c r="O660" s="3"/>
      <c r="P660" s="25"/>
      <c r="Q660" s="3"/>
      <c r="R660" s="3"/>
      <c r="S660" s="3"/>
      <c r="T660" s="3"/>
      <c r="U660" s="3"/>
      <c r="V660" s="3"/>
      <c r="W660" s="49"/>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1"/>
      <c r="AW660" s="3"/>
    </row>
    <row r="661" spans="1:49" x14ac:dyDescent="0.25">
      <c r="A661" s="3"/>
      <c r="B661" s="3"/>
      <c r="C661" s="3"/>
      <c r="D661" s="3"/>
      <c r="E661" s="171"/>
      <c r="F661" s="3"/>
      <c r="G661" s="12"/>
      <c r="H661" s="3"/>
      <c r="I661" s="12"/>
      <c r="J661" s="3"/>
      <c r="K661" s="12"/>
      <c r="L661" s="3"/>
      <c r="M661" s="3"/>
      <c r="N661" s="258"/>
      <c r="O661" s="3"/>
      <c r="P661" s="25"/>
      <c r="Q661" s="3"/>
      <c r="R661" s="3"/>
      <c r="S661" s="3"/>
      <c r="T661" s="3"/>
      <c r="U661" s="3"/>
      <c r="V661" s="3"/>
      <c r="W661" s="49"/>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1"/>
      <c r="AW661" s="3"/>
    </row>
    <row r="662" spans="1:49" x14ac:dyDescent="0.25">
      <c r="A662" s="3"/>
      <c r="B662" s="3"/>
      <c r="C662" s="3"/>
      <c r="D662" s="3"/>
      <c r="E662" s="171"/>
      <c r="F662" s="3"/>
      <c r="G662" s="12"/>
      <c r="H662" s="3"/>
      <c r="I662" s="12"/>
      <c r="J662" s="3"/>
      <c r="K662" s="12"/>
      <c r="L662" s="3"/>
      <c r="M662" s="3"/>
      <c r="N662" s="258"/>
      <c r="O662" s="3"/>
      <c r="P662" s="25"/>
      <c r="Q662" s="3"/>
      <c r="R662" s="3"/>
      <c r="S662" s="3"/>
      <c r="T662" s="3"/>
      <c r="U662" s="3"/>
      <c r="V662" s="3"/>
      <c r="W662" s="49"/>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1"/>
      <c r="AW662" s="3"/>
    </row>
    <row r="663" spans="1:49" x14ac:dyDescent="0.25">
      <c r="A663" s="3"/>
      <c r="B663" s="3"/>
      <c r="C663" s="3"/>
      <c r="D663" s="3"/>
      <c r="E663" s="171"/>
      <c r="F663" s="3"/>
      <c r="G663" s="12"/>
      <c r="H663" s="3"/>
      <c r="I663" s="12"/>
      <c r="J663" s="3"/>
      <c r="K663" s="12"/>
      <c r="L663" s="3"/>
      <c r="M663" s="3"/>
      <c r="N663" s="258"/>
      <c r="O663" s="3"/>
      <c r="P663" s="25"/>
      <c r="Q663" s="3"/>
      <c r="R663" s="3"/>
      <c r="S663" s="3"/>
      <c r="T663" s="3"/>
      <c r="U663" s="3"/>
      <c r="V663" s="3"/>
      <c r="W663" s="49"/>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1"/>
      <c r="AW663" s="3"/>
    </row>
    <row r="664" spans="1:49" x14ac:dyDescent="0.25">
      <c r="A664" s="3"/>
      <c r="B664" s="3"/>
      <c r="C664" s="3"/>
      <c r="D664" s="3"/>
      <c r="E664" s="171"/>
      <c r="F664" s="3"/>
      <c r="G664" s="12"/>
      <c r="H664" s="3"/>
      <c r="I664" s="12"/>
      <c r="J664" s="3"/>
      <c r="K664" s="12"/>
      <c r="L664" s="3"/>
      <c r="M664" s="3"/>
      <c r="N664" s="258"/>
      <c r="O664" s="3"/>
      <c r="P664" s="25"/>
      <c r="Q664" s="3"/>
      <c r="R664" s="3"/>
      <c r="S664" s="3"/>
      <c r="T664" s="3"/>
      <c r="U664" s="3"/>
      <c r="V664" s="3"/>
      <c r="W664" s="49"/>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1"/>
      <c r="AW664" s="3"/>
    </row>
    <row r="665" spans="1:49" x14ac:dyDescent="0.25">
      <c r="A665" s="3"/>
      <c r="B665" s="3"/>
      <c r="C665" s="3"/>
      <c r="D665" s="3"/>
      <c r="E665" s="171"/>
      <c r="F665" s="3"/>
      <c r="G665" s="12"/>
      <c r="H665" s="3"/>
      <c r="I665" s="12"/>
      <c r="J665" s="3"/>
      <c r="K665" s="12"/>
      <c r="L665" s="3"/>
      <c r="M665" s="3"/>
      <c r="N665" s="258"/>
      <c r="O665" s="3"/>
      <c r="P665" s="25"/>
      <c r="Q665" s="3"/>
      <c r="R665" s="3"/>
      <c r="S665" s="3"/>
      <c r="T665" s="3"/>
      <c r="U665" s="3"/>
      <c r="V665" s="3"/>
      <c r="W665" s="49"/>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1"/>
      <c r="AW665" s="3"/>
    </row>
    <row r="666" spans="1:49" x14ac:dyDescent="0.25">
      <c r="A666" s="3"/>
      <c r="B666" s="3"/>
      <c r="C666" s="3"/>
      <c r="D666" s="3"/>
      <c r="E666" s="171"/>
      <c r="F666" s="3"/>
      <c r="G666" s="12"/>
      <c r="H666" s="3"/>
      <c r="I666" s="12"/>
      <c r="J666" s="3"/>
      <c r="K666" s="12"/>
      <c r="L666" s="3"/>
      <c r="M666" s="3"/>
      <c r="N666" s="258"/>
      <c r="O666" s="3"/>
      <c r="P666" s="25"/>
      <c r="Q666" s="3"/>
      <c r="R666" s="3"/>
      <c r="S666" s="3"/>
      <c r="T666" s="3"/>
      <c r="U666" s="3"/>
      <c r="V666" s="3"/>
      <c r="W666" s="49"/>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1"/>
      <c r="AW666" s="3"/>
    </row>
    <row r="667" spans="1:49" x14ac:dyDescent="0.25">
      <c r="A667" s="3"/>
      <c r="B667" s="3"/>
      <c r="C667" s="3"/>
      <c r="D667" s="3"/>
      <c r="E667" s="171"/>
      <c r="F667" s="3"/>
      <c r="G667" s="12"/>
      <c r="H667" s="3"/>
      <c r="I667" s="12"/>
      <c r="J667" s="3"/>
      <c r="K667" s="12"/>
      <c r="L667" s="3"/>
      <c r="M667" s="3"/>
      <c r="N667" s="258"/>
      <c r="O667" s="3"/>
      <c r="P667" s="25"/>
      <c r="Q667" s="3"/>
      <c r="R667" s="3"/>
      <c r="S667" s="3"/>
      <c r="T667" s="3"/>
      <c r="U667" s="3"/>
      <c r="V667" s="3"/>
      <c r="W667" s="49"/>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1"/>
      <c r="AW667" s="3"/>
    </row>
    <row r="668" spans="1:49" x14ac:dyDescent="0.25">
      <c r="A668" s="3"/>
      <c r="B668" s="3"/>
      <c r="C668" s="3"/>
      <c r="D668" s="3"/>
      <c r="E668" s="171"/>
      <c r="F668" s="3"/>
      <c r="G668" s="12"/>
      <c r="H668" s="3"/>
      <c r="I668" s="12"/>
      <c r="J668" s="3"/>
      <c r="K668" s="12"/>
      <c r="L668" s="3"/>
      <c r="M668" s="3"/>
      <c r="N668" s="258"/>
      <c r="O668" s="3"/>
      <c r="P668" s="25"/>
      <c r="Q668" s="3"/>
      <c r="R668" s="3"/>
      <c r="S668" s="3"/>
      <c r="T668" s="3"/>
      <c r="U668" s="3"/>
      <c r="V668" s="3"/>
      <c r="W668" s="49"/>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1"/>
      <c r="AW668" s="3"/>
    </row>
    <row r="669" spans="1:49" x14ac:dyDescent="0.25">
      <c r="A669" s="3"/>
      <c r="B669" s="3"/>
      <c r="C669" s="3"/>
      <c r="D669" s="3"/>
      <c r="E669" s="171"/>
      <c r="F669" s="3"/>
      <c r="G669" s="12"/>
      <c r="H669" s="3"/>
      <c r="I669" s="12"/>
      <c r="J669" s="3"/>
      <c r="K669" s="12"/>
      <c r="L669" s="3"/>
      <c r="M669" s="3"/>
      <c r="N669" s="258"/>
      <c r="O669" s="3"/>
      <c r="P669" s="25"/>
      <c r="Q669" s="3"/>
      <c r="R669" s="3"/>
      <c r="S669" s="3"/>
      <c r="T669" s="3"/>
      <c r="U669" s="3"/>
      <c r="V669" s="3"/>
      <c r="W669" s="49"/>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1"/>
      <c r="AW669" s="3"/>
    </row>
    <row r="670" spans="1:49" x14ac:dyDescent="0.25">
      <c r="A670" s="3"/>
      <c r="B670" s="3"/>
      <c r="C670" s="3"/>
      <c r="D670" s="3"/>
      <c r="E670" s="171"/>
      <c r="F670" s="3"/>
      <c r="G670" s="12"/>
      <c r="H670" s="3"/>
      <c r="I670" s="12"/>
      <c r="J670" s="3"/>
      <c r="K670" s="12"/>
      <c r="L670" s="3"/>
      <c r="M670" s="3"/>
      <c r="N670" s="258"/>
      <c r="O670" s="3"/>
      <c r="P670" s="25"/>
      <c r="Q670" s="3"/>
      <c r="R670" s="3"/>
      <c r="S670" s="3"/>
      <c r="T670" s="3"/>
      <c r="U670" s="3"/>
      <c r="V670" s="3"/>
      <c r="W670" s="49"/>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1"/>
      <c r="AW670" s="3"/>
    </row>
    <row r="671" spans="1:49" x14ac:dyDescent="0.25">
      <c r="A671" s="3"/>
      <c r="B671" s="3"/>
      <c r="C671" s="3"/>
      <c r="D671" s="3"/>
      <c r="E671" s="171"/>
      <c r="F671" s="3"/>
      <c r="G671" s="12"/>
      <c r="H671" s="3"/>
      <c r="I671" s="12"/>
      <c r="J671" s="3"/>
      <c r="K671" s="12"/>
      <c r="L671" s="3"/>
      <c r="M671" s="3"/>
      <c r="N671" s="258"/>
      <c r="O671" s="3"/>
      <c r="P671" s="25"/>
      <c r="Q671" s="3"/>
      <c r="R671" s="3"/>
      <c r="S671" s="3"/>
      <c r="T671" s="3"/>
      <c r="U671" s="3"/>
      <c r="V671" s="3"/>
      <c r="W671" s="49"/>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1"/>
      <c r="AW671" s="3"/>
    </row>
    <row r="672" spans="1:49" x14ac:dyDescent="0.25">
      <c r="A672" s="3"/>
      <c r="B672" s="3"/>
      <c r="C672" s="3"/>
      <c r="D672" s="3"/>
      <c r="E672" s="171"/>
      <c r="F672" s="3"/>
      <c r="G672" s="12"/>
      <c r="H672" s="3"/>
      <c r="I672" s="12"/>
      <c r="J672" s="3"/>
      <c r="K672" s="12"/>
      <c r="L672" s="3"/>
      <c r="M672" s="3"/>
      <c r="N672" s="258"/>
      <c r="O672" s="3"/>
      <c r="P672" s="25"/>
      <c r="Q672" s="3"/>
      <c r="R672" s="3"/>
      <c r="S672" s="3"/>
      <c r="T672" s="3"/>
      <c r="U672" s="3"/>
      <c r="V672" s="3"/>
      <c r="W672" s="49"/>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1"/>
      <c r="AW672" s="3"/>
    </row>
    <row r="673" spans="1:49" x14ac:dyDescent="0.25">
      <c r="A673" s="3"/>
      <c r="B673" s="3"/>
      <c r="C673" s="3"/>
      <c r="D673" s="3"/>
      <c r="E673" s="171"/>
      <c r="F673" s="3"/>
      <c r="G673" s="12"/>
      <c r="H673" s="3"/>
      <c r="I673" s="12"/>
      <c r="J673" s="3"/>
      <c r="K673" s="12"/>
      <c r="L673" s="3"/>
      <c r="M673" s="3"/>
      <c r="N673" s="258"/>
      <c r="O673" s="3"/>
      <c r="P673" s="25"/>
      <c r="Q673" s="3"/>
      <c r="R673" s="3"/>
      <c r="S673" s="3"/>
      <c r="T673" s="3"/>
      <c r="U673" s="3"/>
      <c r="V673" s="3"/>
      <c r="W673" s="49"/>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1"/>
      <c r="AW673" s="3"/>
    </row>
    <row r="674" spans="1:49" x14ac:dyDescent="0.25">
      <c r="A674" s="3"/>
      <c r="B674" s="3"/>
      <c r="C674" s="3"/>
      <c r="D674" s="3"/>
      <c r="E674" s="171"/>
      <c r="F674" s="3"/>
      <c r="G674" s="12"/>
      <c r="H674" s="3"/>
      <c r="I674" s="12"/>
      <c r="J674" s="3"/>
      <c r="K674" s="12"/>
      <c r="L674" s="3"/>
      <c r="M674" s="3"/>
      <c r="N674" s="258"/>
      <c r="O674" s="3"/>
      <c r="P674" s="25"/>
      <c r="Q674" s="3"/>
      <c r="R674" s="3"/>
      <c r="S674" s="3"/>
      <c r="T674" s="3"/>
      <c r="U674" s="3"/>
      <c r="V674" s="3"/>
      <c r="W674" s="49"/>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1"/>
      <c r="AW674" s="3"/>
    </row>
    <row r="675" spans="1:49" x14ac:dyDescent="0.25">
      <c r="A675" s="3"/>
      <c r="B675" s="3"/>
      <c r="C675" s="3"/>
      <c r="D675" s="3"/>
      <c r="E675" s="171"/>
      <c r="F675" s="3"/>
      <c r="G675" s="12"/>
      <c r="H675" s="3"/>
      <c r="I675" s="12"/>
      <c r="J675" s="3"/>
      <c r="K675" s="12"/>
      <c r="L675" s="3"/>
      <c r="M675" s="3"/>
      <c r="N675" s="258"/>
      <c r="O675" s="3"/>
      <c r="P675" s="25"/>
      <c r="Q675" s="3"/>
      <c r="R675" s="3"/>
      <c r="S675" s="3"/>
      <c r="T675" s="3"/>
      <c r="U675" s="3"/>
      <c r="V675" s="3"/>
      <c r="W675" s="49"/>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1"/>
      <c r="AW675" s="3"/>
    </row>
    <row r="676" spans="1:49" x14ac:dyDescent="0.25">
      <c r="A676" s="3"/>
      <c r="B676" s="3"/>
      <c r="C676" s="3"/>
      <c r="D676" s="3"/>
      <c r="E676" s="171"/>
      <c r="F676" s="3"/>
      <c r="G676" s="12"/>
      <c r="H676" s="3"/>
      <c r="I676" s="12"/>
      <c r="J676" s="3"/>
      <c r="K676" s="12"/>
      <c r="L676" s="3"/>
      <c r="M676" s="3"/>
      <c r="N676" s="258"/>
      <c r="O676" s="3"/>
      <c r="P676" s="25"/>
      <c r="Q676" s="3"/>
      <c r="R676" s="3"/>
      <c r="S676" s="3"/>
      <c r="T676" s="3"/>
      <c r="U676" s="3"/>
      <c r="V676" s="3"/>
      <c r="W676" s="49"/>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1"/>
      <c r="AW676" s="3"/>
    </row>
    <row r="677" spans="1:49" x14ac:dyDescent="0.25">
      <c r="A677" s="3"/>
      <c r="B677" s="3"/>
      <c r="C677" s="3"/>
      <c r="D677" s="3"/>
      <c r="E677" s="171"/>
      <c r="F677" s="3"/>
      <c r="G677" s="12"/>
      <c r="H677" s="3"/>
      <c r="I677" s="12"/>
      <c r="J677" s="3"/>
      <c r="K677" s="12"/>
      <c r="L677" s="3"/>
      <c r="M677" s="3"/>
      <c r="N677" s="258"/>
      <c r="O677" s="3"/>
      <c r="P677" s="25"/>
      <c r="Q677" s="3"/>
      <c r="R677" s="3"/>
      <c r="S677" s="3"/>
      <c r="T677" s="3"/>
      <c r="U677" s="3"/>
      <c r="V677" s="3"/>
      <c r="W677" s="49"/>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1"/>
      <c r="AW677" s="3"/>
    </row>
    <row r="678" spans="1:49" x14ac:dyDescent="0.25">
      <c r="A678" s="3"/>
      <c r="B678" s="3"/>
      <c r="C678" s="3"/>
      <c r="D678" s="3"/>
      <c r="E678" s="171"/>
      <c r="F678" s="3"/>
      <c r="G678" s="12"/>
      <c r="H678" s="3"/>
      <c r="I678" s="12"/>
      <c r="J678" s="3"/>
      <c r="K678" s="12"/>
      <c r="L678" s="3"/>
      <c r="M678" s="3"/>
      <c r="N678" s="258"/>
      <c r="O678" s="3"/>
      <c r="P678" s="25"/>
      <c r="Q678" s="3"/>
      <c r="R678" s="3"/>
      <c r="S678" s="3"/>
      <c r="T678" s="3"/>
      <c r="U678" s="3"/>
      <c r="V678" s="3"/>
      <c r="W678" s="49"/>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1"/>
      <c r="AW678" s="3"/>
    </row>
    <row r="679" spans="1:49" x14ac:dyDescent="0.25">
      <c r="A679" s="3"/>
      <c r="B679" s="3"/>
      <c r="C679" s="3"/>
      <c r="D679" s="3"/>
      <c r="E679" s="171"/>
      <c r="F679" s="3"/>
      <c r="G679" s="12"/>
      <c r="H679" s="3"/>
      <c r="I679" s="12"/>
      <c r="J679" s="3"/>
      <c r="K679" s="12"/>
      <c r="L679" s="3"/>
      <c r="M679" s="3"/>
      <c r="N679" s="258"/>
      <c r="O679" s="3"/>
      <c r="P679" s="25"/>
      <c r="Q679" s="3"/>
      <c r="R679" s="3"/>
      <c r="S679" s="3"/>
      <c r="T679" s="3"/>
      <c r="U679" s="3"/>
      <c r="V679" s="3"/>
      <c r="W679" s="49"/>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1"/>
      <c r="AW679" s="3"/>
    </row>
    <row r="680" spans="1:49" x14ac:dyDescent="0.25">
      <c r="A680" s="3"/>
      <c r="B680" s="3"/>
      <c r="C680" s="3"/>
      <c r="D680" s="3"/>
      <c r="E680" s="171"/>
      <c r="F680" s="3"/>
      <c r="G680" s="12"/>
      <c r="H680" s="3"/>
      <c r="I680" s="12"/>
      <c r="J680" s="3"/>
      <c r="K680" s="12"/>
      <c r="L680" s="3"/>
      <c r="M680" s="3"/>
      <c r="N680" s="258"/>
      <c r="O680" s="3"/>
      <c r="P680" s="25"/>
      <c r="Q680" s="3"/>
      <c r="R680" s="3"/>
      <c r="S680" s="3"/>
      <c r="T680" s="3"/>
      <c r="U680" s="3"/>
      <c r="V680" s="3"/>
      <c r="W680" s="49"/>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1"/>
      <c r="AW680" s="3"/>
    </row>
    <row r="681" spans="1:49" x14ac:dyDescent="0.25">
      <c r="A681" s="3"/>
      <c r="B681" s="3"/>
      <c r="C681" s="3"/>
      <c r="D681" s="3"/>
      <c r="E681" s="171"/>
      <c r="F681" s="3"/>
      <c r="G681" s="12"/>
      <c r="H681" s="3"/>
      <c r="I681" s="12"/>
      <c r="J681" s="3"/>
      <c r="K681" s="12"/>
      <c r="L681" s="3"/>
      <c r="M681" s="3"/>
      <c r="N681" s="258"/>
      <c r="O681" s="3"/>
      <c r="P681" s="25"/>
      <c r="Q681" s="3"/>
      <c r="R681" s="3"/>
      <c r="S681" s="3"/>
      <c r="T681" s="3"/>
      <c r="U681" s="3"/>
      <c r="V681" s="3"/>
      <c r="W681" s="49"/>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1"/>
      <c r="AW681" s="3"/>
    </row>
    <row r="682" spans="1:49" x14ac:dyDescent="0.25">
      <c r="A682" s="3"/>
      <c r="B682" s="3"/>
      <c r="C682" s="3"/>
      <c r="D682" s="3"/>
      <c r="E682" s="171"/>
      <c r="F682" s="3"/>
      <c r="G682" s="12"/>
      <c r="H682" s="3"/>
      <c r="I682" s="12"/>
      <c r="J682" s="3"/>
      <c r="K682" s="12"/>
      <c r="L682" s="3"/>
      <c r="M682" s="3"/>
      <c r="N682" s="258"/>
      <c r="O682" s="3"/>
      <c r="P682" s="25"/>
      <c r="Q682" s="3"/>
      <c r="R682" s="3"/>
      <c r="S682" s="3"/>
      <c r="T682" s="3"/>
      <c r="U682" s="3"/>
      <c r="V682" s="3"/>
      <c r="W682" s="49"/>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1"/>
      <c r="AW682" s="3"/>
    </row>
    <row r="683" spans="1:49" x14ac:dyDescent="0.25">
      <c r="A683" s="3"/>
      <c r="B683" s="3"/>
      <c r="C683" s="3"/>
      <c r="D683" s="3"/>
      <c r="E683" s="171"/>
      <c r="F683" s="3"/>
      <c r="G683" s="12"/>
      <c r="H683" s="3"/>
      <c r="I683" s="12"/>
      <c r="J683" s="3"/>
      <c r="K683" s="12"/>
      <c r="L683" s="3"/>
      <c r="M683" s="3"/>
      <c r="N683" s="258"/>
      <c r="O683" s="3"/>
      <c r="P683" s="25"/>
      <c r="Q683" s="3"/>
      <c r="R683" s="3"/>
      <c r="S683" s="3"/>
      <c r="T683" s="3"/>
      <c r="U683" s="3"/>
      <c r="V683" s="3"/>
      <c r="W683" s="49"/>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1"/>
      <c r="AW683" s="3"/>
    </row>
    <row r="684" spans="1:49" x14ac:dyDescent="0.25">
      <c r="A684" s="3"/>
      <c r="B684" s="3"/>
      <c r="C684" s="3"/>
      <c r="D684" s="3"/>
      <c r="E684" s="171"/>
      <c r="F684" s="3"/>
      <c r="G684" s="12"/>
      <c r="H684" s="3"/>
      <c r="I684" s="12"/>
      <c r="J684" s="3"/>
      <c r="K684" s="12"/>
      <c r="L684" s="3"/>
      <c r="M684" s="3"/>
      <c r="N684" s="258"/>
      <c r="O684" s="3"/>
      <c r="P684" s="25"/>
      <c r="Q684" s="3"/>
      <c r="R684" s="3"/>
      <c r="S684" s="3"/>
      <c r="T684" s="3"/>
      <c r="U684" s="3"/>
      <c r="V684" s="3"/>
      <c r="W684" s="49"/>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1"/>
      <c r="AW684" s="3"/>
    </row>
    <row r="685" spans="1:49" x14ac:dyDescent="0.25">
      <c r="A685" s="3"/>
      <c r="B685" s="3"/>
      <c r="C685" s="3"/>
      <c r="D685" s="3"/>
      <c r="E685" s="171"/>
      <c r="F685" s="3"/>
      <c r="G685" s="12"/>
      <c r="H685" s="3"/>
      <c r="I685" s="12"/>
      <c r="J685" s="3"/>
      <c r="K685" s="12"/>
      <c r="L685" s="3"/>
      <c r="M685" s="3"/>
      <c r="N685" s="258"/>
      <c r="O685" s="3"/>
      <c r="P685" s="25"/>
      <c r="Q685" s="3"/>
      <c r="R685" s="3"/>
      <c r="S685" s="3"/>
      <c r="T685" s="3"/>
      <c r="U685" s="3"/>
      <c r="V685" s="3"/>
      <c r="W685" s="49"/>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1"/>
      <c r="AW685" s="3"/>
    </row>
    <row r="686" spans="1:49" x14ac:dyDescent="0.25">
      <c r="A686" s="3"/>
      <c r="B686" s="3"/>
      <c r="C686" s="3"/>
      <c r="D686" s="3"/>
      <c r="E686" s="171"/>
      <c r="F686" s="3"/>
      <c r="G686" s="12"/>
      <c r="H686" s="3"/>
      <c r="I686" s="12"/>
      <c r="J686" s="3"/>
      <c r="K686" s="12"/>
      <c r="L686" s="3"/>
      <c r="M686" s="3"/>
      <c r="N686" s="258"/>
      <c r="O686" s="3"/>
      <c r="P686" s="25"/>
      <c r="Q686" s="3"/>
      <c r="R686" s="3"/>
      <c r="S686" s="3"/>
      <c r="T686" s="3"/>
      <c r="U686" s="3"/>
      <c r="V686" s="3"/>
      <c r="W686" s="49"/>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1"/>
      <c r="AW686" s="3"/>
    </row>
    <row r="687" spans="1:49" x14ac:dyDescent="0.25">
      <c r="A687" s="3"/>
      <c r="B687" s="3"/>
      <c r="C687" s="3"/>
      <c r="D687" s="3"/>
      <c r="E687" s="171"/>
      <c r="F687" s="3"/>
      <c r="G687" s="12"/>
      <c r="H687" s="3"/>
      <c r="I687" s="12"/>
      <c r="J687" s="3"/>
      <c r="K687" s="12"/>
      <c r="L687" s="3"/>
      <c r="M687" s="3"/>
      <c r="N687" s="258"/>
      <c r="O687" s="3"/>
      <c r="P687" s="25"/>
      <c r="Q687" s="3"/>
      <c r="R687" s="3"/>
      <c r="S687" s="3"/>
      <c r="T687" s="3"/>
      <c r="U687" s="3"/>
      <c r="V687" s="3"/>
      <c r="W687" s="49"/>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1"/>
      <c r="AW687" s="3"/>
    </row>
    <row r="688" spans="1:49" x14ac:dyDescent="0.25">
      <c r="A688" s="3"/>
      <c r="B688" s="3"/>
      <c r="C688" s="3"/>
      <c r="D688" s="3"/>
      <c r="E688" s="171"/>
      <c r="F688" s="3"/>
      <c r="G688" s="12"/>
      <c r="H688" s="3"/>
      <c r="I688" s="12"/>
      <c r="J688" s="3"/>
      <c r="K688" s="12"/>
      <c r="L688" s="3"/>
      <c r="M688" s="3"/>
      <c r="N688" s="258"/>
      <c r="O688" s="3"/>
      <c r="P688" s="25"/>
      <c r="Q688" s="3"/>
      <c r="R688" s="3"/>
      <c r="S688" s="3"/>
      <c r="T688" s="3"/>
      <c r="U688" s="3"/>
      <c r="V688" s="3"/>
      <c r="W688" s="49"/>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1"/>
      <c r="AW688" s="3"/>
    </row>
    <row r="689" spans="1:49" x14ac:dyDescent="0.25">
      <c r="A689" s="3"/>
      <c r="B689" s="3"/>
      <c r="C689" s="3"/>
      <c r="D689" s="3"/>
      <c r="E689" s="171"/>
      <c r="F689" s="3"/>
      <c r="G689" s="12"/>
      <c r="H689" s="3"/>
      <c r="I689" s="12"/>
      <c r="J689" s="3"/>
      <c r="K689" s="12"/>
      <c r="L689" s="3"/>
      <c r="M689" s="3"/>
      <c r="N689" s="258"/>
      <c r="O689" s="3"/>
      <c r="P689" s="25"/>
      <c r="Q689" s="3"/>
      <c r="R689" s="3"/>
      <c r="S689" s="3"/>
      <c r="T689" s="3"/>
      <c r="U689" s="3"/>
      <c r="V689" s="3"/>
      <c r="W689" s="49"/>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1"/>
      <c r="AW689" s="3"/>
    </row>
    <row r="690" spans="1:49" x14ac:dyDescent="0.25">
      <c r="A690" s="3"/>
      <c r="B690" s="3"/>
      <c r="C690" s="3"/>
      <c r="D690" s="3"/>
      <c r="E690" s="171"/>
      <c r="F690" s="3"/>
      <c r="G690" s="12"/>
      <c r="H690" s="3"/>
      <c r="I690" s="12"/>
      <c r="J690" s="3"/>
      <c r="K690" s="12"/>
      <c r="L690" s="3"/>
      <c r="M690" s="3"/>
      <c r="N690" s="258"/>
      <c r="O690" s="3"/>
      <c r="P690" s="25"/>
      <c r="Q690" s="3"/>
      <c r="R690" s="3"/>
      <c r="S690" s="3"/>
      <c r="T690" s="3"/>
      <c r="U690" s="3"/>
      <c r="V690" s="3"/>
      <c r="W690" s="49"/>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1"/>
      <c r="AW690" s="3"/>
    </row>
    <row r="691" spans="1:49" x14ac:dyDescent="0.25">
      <c r="A691" s="3"/>
      <c r="B691" s="3"/>
      <c r="C691" s="3"/>
      <c r="D691" s="3"/>
      <c r="E691" s="171"/>
      <c r="F691" s="3"/>
      <c r="G691" s="12"/>
      <c r="H691" s="3"/>
      <c r="I691" s="12"/>
      <c r="J691" s="3"/>
      <c r="K691" s="12"/>
      <c r="L691" s="3"/>
      <c r="M691" s="3"/>
      <c r="N691" s="258"/>
      <c r="O691" s="3"/>
      <c r="P691" s="25"/>
      <c r="Q691" s="3"/>
      <c r="R691" s="3"/>
      <c r="S691" s="3"/>
      <c r="T691" s="3"/>
      <c r="U691" s="3"/>
      <c r="V691" s="3"/>
      <c r="W691" s="49"/>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1"/>
      <c r="AW691" s="3"/>
    </row>
    <row r="692" spans="1:49" x14ac:dyDescent="0.25">
      <c r="A692" s="3"/>
      <c r="B692" s="3"/>
      <c r="C692" s="3"/>
      <c r="D692" s="3"/>
      <c r="E692" s="171"/>
      <c r="F692" s="3"/>
      <c r="G692" s="12"/>
      <c r="H692" s="3"/>
      <c r="I692" s="12"/>
      <c r="J692" s="3"/>
      <c r="K692" s="12"/>
      <c r="L692" s="3"/>
      <c r="M692" s="3"/>
      <c r="N692" s="258"/>
      <c r="O692" s="3"/>
      <c r="P692" s="25"/>
      <c r="Q692" s="3"/>
      <c r="R692" s="3"/>
      <c r="S692" s="3"/>
      <c r="T692" s="3"/>
      <c r="U692" s="3"/>
      <c r="V692" s="3"/>
      <c r="W692" s="49"/>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1"/>
      <c r="AW692" s="3"/>
    </row>
    <row r="693" spans="1:49" x14ac:dyDescent="0.25">
      <c r="A693" s="3"/>
      <c r="B693" s="3"/>
      <c r="C693" s="3"/>
      <c r="D693" s="3"/>
      <c r="E693" s="171"/>
      <c r="F693" s="3"/>
      <c r="G693" s="12"/>
      <c r="H693" s="3"/>
      <c r="I693" s="12"/>
      <c r="J693" s="3"/>
      <c r="K693" s="12"/>
      <c r="L693" s="3"/>
      <c r="M693" s="3"/>
      <c r="N693" s="258"/>
      <c r="O693" s="3"/>
      <c r="P693" s="25"/>
      <c r="Q693" s="3"/>
      <c r="R693" s="3"/>
      <c r="S693" s="3"/>
      <c r="T693" s="3"/>
      <c r="U693" s="3"/>
      <c r="V693" s="3"/>
      <c r="W693" s="49"/>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1"/>
      <c r="AW693" s="3"/>
    </row>
    <row r="694" spans="1:49" x14ac:dyDescent="0.25">
      <c r="A694" s="3"/>
      <c r="B694" s="3"/>
      <c r="C694" s="3"/>
      <c r="D694" s="3"/>
      <c r="E694" s="171"/>
      <c r="F694" s="3"/>
      <c r="G694" s="12"/>
      <c r="H694" s="3"/>
      <c r="I694" s="12"/>
      <c r="J694" s="3"/>
      <c r="K694" s="12"/>
      <c r="L694" s="3"/>
      <c r="M694" s="3"/>
      <c r="N694" s="258"/>
      <c r="O694" s="3"/>
      <c r="P694" s="25"/>
      <c r="Q694" s="3"/>
      <c r="R694" s="3"/>
      <c r="S694" s="3"/>
      <c r="T694" s="3"/>
      <c r="U694" s="3"/>
      <c r="V694" s="3"/>
      <c r="W694" s="49"/>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1"/>
      <c r="AW694" s="3"/>
    </row>
    <row r="695" spans="1:49" x14ac:dyDescent="0.25">
      <c r="A695" s="3"/>
      <c r="B695" s="3"/>
      <c r="C695" s="3"/>
      <c r="D695" s="3"/>
      <c r="E695" s="171"/>
      <c r="F695" s="3"/>
      <c r="G695" s="12"/>
      <c r="H695" s="3"/>
      <c r="I695" s="12"/>
      <c r="J695" s="3"/>
      <c r="K695" s="12"/>
      <c r="L695" s="3"/>
      <c r="M695" s="3"/>
      <c r="N695" s="258"/>
      <c r="O695" s="3"/>
      <c r="P695" s="25"/>
      <c r="Q695" s="3"/>
      <c r="R695" s="3"/>
      <c r="S695" s="3"/>
      <c r="T695" s="3"/>
      <c r="U695" s="3"/>
      <c r="V695" s="3"/>
      <c r="W695" s="49"/>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1"/>
      <c r="AW695" s="3"/>
    </row>
    <row r="696" spans="1:49" x14ac:dyDescent="0.25">
      <c r="A696" s="3"/>
      <c r="B696" s="3"/>
      <c r="C696" s="3"/>
      <c r="D696" s="3"/>
      <c r="E696" s="171"/>
      <c r="F696" s="3"/>
      <c r="G696" s="12"/>
      <c r="H696" s="3"/>
      <c r="I696" s="12"/>
      <c r="J696" s="3"/>
      <c r="K696" s="12"/>
      <c r="L696" s="3"/>
      <c r="M696" s="3"/>
      <c r="N696" s="258"/>
      <c r="O696" s="3"/>
      <c r="P696" s="25"/>
      <c r="Q696" s="3"/>
      <c r="R696" s="3"/>
      <c r="S696" s="3"/>
      <c r="T696" s="3"/>
      <c r="U696" s="3"/>
      <c r="V696" s="3"/>
      <c r="W696" s="49"/>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1"/>
      <c r="AW696" s="3"/>
    </row>
    <row r="697" spans="1:49" x14ac:dyDescent="0.25">
      <c r="A697" s="3"/>
      <c r="B697" s="3"/>
      <c r="C697" s="3"/>
      <c r="D697" s="3"/>
      <c r="E697" s="171"/>
      <c r="F697" s="3"/>
      <c r="G697" s="12"/>
      <c r="H697" s="3"/>
      <c r="I697" s="12"/>
      <c r="J697" s="3"/>
      <c r="K697" s="12"/>
      <c r="L697" s="3"/>
      <c r="M697" s="3"/>
      <c r="N697" s="258"/>
      <c r="O697" s="3"/>
      <c r="P697" s="25"/>
      <c r="Q697" s="3"/>
      <c r="R697" s="3"/>
      <c r="S697" s="3"/>
      <c r="T697" s="3"/>
      <c r="U697" s="3"/>
      <c r="V697" s="3"/>
      <c r="W697" s="49"/>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1"/>
      <c r="AW697" s="3"/>
    </row>
  </sheetData>
  <autoFilter ref="E10:P655"/>
  <conditionalFormatting sqref="P13">
    <cfRule type="containsBlanks" dxfId="674" priority="521">
      <formula>LEN(TRIM(P13))=0</formula>
    </cfRule>
  </conditionalFormatting>
  <conditionalFormatting sqref="X13:AU13">
    <cfRule type="containsBlanks" dxfId="673" priority="520">
      <formula>LEN(TRIM(X13))=0</formula>
    </cfRule>
  </conditionalFormatting>
  <conditionalFormatting sqref="X15:AU15">
    <cfRule type="containsBlanks" dxfId="672" priority="519">
      <formula>LEN(TRIM(X15))=0</formula>
    </cfRule>
  </conditionalFormatting>
  <conditionalFormatting sqref="P28">
    <cfRule type="containsBlanks" dxfId="671" priority="518">
      <formula>LEN(TRIM(P28))=0</formula>
    </cfRule>
  </conditionalFormatting>
  <conditionalFormatting sqref="X28:AU28">
    <cfRule type="containsBlanks" dxfId="670" priority="517">
      <formula>LEN(TRIM(X28))=0</formula>
    </cfRule>
  </conditionalFormatting>
  <conditionalFormatting sqref="X36:AU36">
    <cfRule type="containsBlanks" dxfId="669" priority="514">
      <formula>LEN(TRIM(X36))=0</formula>
    </cfRule>
  </conditionalFormatting>
  <conditionalFormatting sqref="P36">
    <cfRule type="containsBlanks" dxfId="668" priority="515">
      <formula>LEN(TRIM(P36))=0</formula>
    </cfRule>
  </conditionalFormatting>
  <conditionalFormatting sqref="X44:AU44">
    <cfRule type="containsBlanks" dxfId="667" priority="511">
      <formula>LEN(TRIM(X44))=0</formula>
    </cfRule>
  </conditionalFormatting>
  <conditionalFormatting sqref="X52:AU52">
    <cfRule type="containsBlanks" dxfId="666" priority="508">
      <formula>LEN(TRIM(X52))=0</formula>
    </cfRule>
  </conditionalFormatting>
  <conditionalFormatting sqref="P44">
    <cfRule type="containsBlanks" dxfId="665" priority="512">
      <formula>LEN(TRIM(P44))=0</formula>
    </cfRule>
  </conditionalFormatting>
  <conditionalFormatting sqref="X60:AU60">
    <cfRule type="containsBlanks" dxfId="664" priority="505">
      <formula>LEN(TRIM(X60))=0</formula>
    </cfRule>
  </conditionalFormatting>
  <conditionalFormatting sqref="X61:AU61">
    <cfRule type="containsBlanks" dxfId="663" priority="504">
      <formula>LEN(TRIM(X61))=0</formula>
    </cfRule>
  </conditionalFormatting>
  <conditionalFormatting sqref="P52">
    <cfRule type="containsBlanks" dxfId="662" priority="509">
      <formula>LEN(TRIM(P52))=0</formula>
    </cfRule>
  </conditionalFormatting>
  <conditionalFormatting sqref="X20:AU20">
    <cfRule type="containsBlanks" dxfId="661" priority="500">
      <formula>LEN(TRIM(X20))=0</formula>
    </cfRule>
  </conditionalFormatting>
  <conditionalFormatting sqref="X29:AU29">
    <cfRule type="containsBlanks" dxfId="660" priority="494">
      <formula>LEN(TRIM(X29))=0</formula>
    </cfRule>
  </conditionalFormatting>
  <conditionalFormatting sqref="P60">
    <cfRule type="containsBlanks" dxfId="659" priority="506">
      <formula>LEN(TRIM(P60))=0</formula>
    </cfRule>
  </conditionalFormatting>
  <conditionalFormatting sqref="P39">
    <cfRule type="containsBlanks" dxfId="658" priority="490">
      <formula>LEN(TRIM(P39))=0</formula>
    </cfRule>
  </conditionalFormatting>
  <conditionalFormatting sqref="P84">
    <cfRule type="containsBlanks" dxfId="657" priority="479">
      <formula>LEN(TRIM(P84))=0</formula>
    </cfRule>
  </conditionalFormatting>
  <conditionalFormatting sqref="P68">
    <cfRule type="containsBlanks" dxfId="656" priority="503">
      <formula>LEN(TRIM(P68))=0</formula>
    </cfRule>
  </conditionalFormatting>
  <conditionalFormatting sqref="X68:AU68">
    <cfRule type="containsBlanks" dxfId="655" priority="502">
      <formula>LEN(TRIM(X68))=0</formula>
    </cfRule>
  </conditionalFormatting>
  <conditionalFormatting sqref="X37:AU37">
    <cfRule type="containsBlanks" dxfId="654" priority="491">
      <formula>LEN(TRIM(X37))=0</formula>
    </cfRule>
  </conditionalFormatting>
  <conditionalFormatting sqref="X106:AU106">
    <cfRule type="containsBlanks" dxfId="653" priority="459">
      <formula>LEN(TRIM(X106))=0</formula>
    </cfRule>
  </conditionalFormatting>
  <conditionalFormatting sqref="P63">
    <cfRule type="containsBlanks" dxfId="652" priority="496">
      <formula>LEN(TRIM(P63))=0</formula>
    </cfRule>
  </conditionalFormatting>
  <conditionalFormatting sqref="P31">
    <cfRule type="containsBlanks" dxfId="651" priority="493">
      <formula>LEN(TRIM(P31))=0</formula>
    </cfRule>
  </conditionalFormatting>
  <conditionalFormatting sqref="P47">
    <cfRule type="containsBlanks" dxfId="650" priority="487">
      <formula>LEN(TRIM(P47))=0</formula>
    </cfRule>
  </conditionalFormatting>
  <conditionalFormatting sqref="P55">
    <cfRule type="containsBlanks" dxfId="649" priority="484">
      <formula>LEN(TRIM(P55))=0</formula>
    </cfRule>
  </conditionalFormatting>
  <conditionalFormatting sqref="X76:AU76">
    <cfRule type="containsBlanks" dxfId="648" priority="481">
      <formula>LEN(TRIM(X76))=0</formula>
    </cfRule>
  </conditionalFormatting>
  <conditionalFormatting sqref="X77:AU77">
    <cfRule type="containsBlanks" dxfId="647" priority="478">
      <formula>LEN(TRIM(X77))=0</formula>
    </cfRule>
  </conditionalFormatting>
  <conditionalFormatting sqref="X103:AU103">
    <cfRule type="containsBlanks" dxfId="646" priority="464">
      <formula>LEN(TRIM(X103))=0</formula>
    </cfRule>
  </conditionalFormatting>
  <conditionalFormatting sqref="X78:AU78">
    <cfRule type="containsBlanks" dxfId="645" priority="477">
      <formula>LEN(TRIM(X78))=0</formula>
    </cfRule>
  </conditionalFormatting>
  <conditionalFormatting sqref="X79:AU79">
    <cfRule type="containsBlanks" dxfId="644" priority="476">
      <formula>LEN(TRIM(X79))=0</formula>
    </cfRule>
  </conditionalFormatting>
  <conditionalFormatting sqref="X45:AU45">
    <cfRule type="containsBlanks" dxfId="643" priority="488">
      <formula>LEN(TRIM(X45))=0</formula>
    </cfRule>
  </conditionalFormatting>
  <conditionalFormatting sqref="P71">
    <cfRule type="containsBlanks" dxfId="642" priority="473">
      <formula>LEN(TRIM(P71))=0</formula>
    </cfRule>
  </conditionalFormatting>
  <conditionalFormatting sqref="P89">
    <cfRule type="containsBlanks" dxfId="641" priority="469">
      <formula>LEN(TRIM(P89))=0</formula>
    </cfRule>
  </conditionalFormatting>
  <conditionalFormatting sqref="X53:AU53">
    <cfRule type="containsBlanks" dxfId="640" priority="485">
      <formula>LEN(TRIM(X53))=0</formula>
    </cfRule>
  </conditionalFormatting>
  <conditionalFormatting sqref="P98">
    <cfRule type="containsBlanks" dxfId="639" priority="465">
      <formula>LEN(TRIM(P98))=0</formula>
    </cfRule>
  </conditionalFormatting>
  <conditionalFormatting sqref="X96:AU96">
    <cfRule type="containsBlanks" dxfId="638" priority="466">
      <formula>LEN(TRIM(X96))=0</formula>
    </cfRule>
  </conditionalFormatting>
  <conditionalFormatting sqref="X82:AU82">
    <cfRule type="containsBlanks" dxfId="637" priority="480">
      <formula>LEN(TRIM(X82))=0</formula>
    </cfRule>
  </conditionalFormatting>
  <conditionalFormatting sqref="P95">
    <cfRule type="containsBlanks" dxfId="636" priority="468">
      <formula>LEN(TRIM(P95))=0</formula>
    </cfRule>
  </conditionalFormatting>
  <conditionalFormatting sqref="X124:AU124">
    <cfRule type="containsBlanks" dxfId="635" priority="434">
      <formula>LEN(TRIM(X124))=0</formula>
    </cfRule>
  </conditionalFormatting>
  <conditionalFormatting sqref="K120">
    <cfRule type="containsBlanks" dxfId="634" priority="437">
      <formula>LEN(TRIM(K120))=0</formula>
    </cfRule>
  </conditionalFormatting>
  <conditionalFormatting sqref="K125">
    <cfRule type="containsBlanks" dxfId="633" priority="433">
      <formula>LEN(TRIM(K125))=0</formula>
    </cfRule>
  </conditionalFormatting>
  <conditionalFormatting sqref="K130">
    <cfRule type="containsBlanks" dxfId="632" priority="429">
      <formula>LEN(TRIM(K130))=0</formula>
    </cfRule>
  </conditionalFormatting>
  <conditionalFormatting sqref="X80:AU80">
    <cfRule type="containsBlanks" dxfId="631" priority="475">
      <formula>LEN(TRIM(X80))=0</formula>
    </cfRule>
  </conditionalFormatting>
  <conditionalFormatting sqref="X69:AU69">
    <cfRule type="containsBlanks" dxfId="630" priority="474">
      <formula>LEN(TRIM(X69))=0</formula>
    </cfRule>
  </conditionalFormatting>
  <conditionalFormatting sqref="K135">
    <cfRule type="containsBlanks" dxfId="629" priority="425">
      <formula>LEN(TRIM(K135))=0</formula>
    </cfRule>
  </conditionalFormatting>
  <conditionalFormatting sqref="P91">
    <cfRule type="containsBlanks" dxfId="628" priority="471">
      <formula>LEN(TRIM(P91))=0</formula>
    </cfRule>
  </conditionalFormatting>
  <conditionalFormatting sqref="X104:AU104">
    <cfRule type="containsBlanks" dxfId="627" priority="461">
      <formula>LEN(TRIM(X104))=0</formula>
    </cfRule>
  </conditionalFormatting>
  <conditionalFormatting sqref="X95:AU95">
    <cfRule type="containsBlanks" dxfId="626" priority="467">
      <formula>LEN(TRIM(X95))=0</formula>
    </cfRule>
  </conditionalFormatting>
  <conditionalFormatting sqref="X129:AU129">
    <cfRule type="containsBlanks" dxfId="625" priority="430">
      <formula>LEN(TRIM(X129))=0</formula>
    </cfRule>
  </conditionalFormatting>
  <conditionalFormatting sqref="P123">
    <cfRule type="containsBlanks" dxfId="624" priority="436">
      <formula>LEN(TRIM(P123))=0</formula>
    </cfRule>
  </conditionalFormatting>
  <conditionalFormatting sqref="X105:AU105">
    <cfRule type="containsBlanks" dxfId="623" priority="460">
      <formula>LEN(TRIM(X105))=0</formula>
    </cfRule>
  </conditionalFormatting>
  <conditionalFormatting sqref="X123:AU123">
    <cfRule type="containsBlanks" dxfId="622" priority="435">
      <formula>LEN(TRIM(X123))=0</formula>
    </cfRule>
  </conditionalFormatting>
  <conditionalFormatting sqref="P118">
    <cfRule type="containsBlanks" dxfId="621" priority="457">
      <formula>LEN(TRIM(P118))=0</formula>
    </cfRule>
  </conditionalFormatting>
  <conditionalFormatting sqref="X118:AU118">
    <cfRule type="containsBlanks" dxfId="620" priority="456">
      <formula>LEN(TRIM(X118))=0</formula>
    </cfRule>
  </conditionalFormatting>
  <conditionalFormatting sqref="X119:AU119">
    <cfRule type="containsBlanks" dxfId="619" priority="445">
      <formula>LEN(TRIM(X119))=0</formula>
    </cfRule>
  </conditionalFormatting>
  <conditionalFormatting sqref="X128:AU128">
    <cfRule type="containsBlanks" dxfId="618" priority="431">
      <formula>LEN(TRIM(X128))=0</formula>
    </cfRule>
  </conditionalFormatting>
  <conditionalFormatting sqref="P128">
    <cfRule type="containsBlanks" dxfId="617" priority="432">
      <formula>LEN(TRIM(P128))=0</formula>
    </cfRule>
  </conditionalFormatting>
  <conditionalFormatting sqref="P133">
    <cfRule type="containsBlanks" dxfId="616" priority="428">
      <formula>LEN(TRIM(P133))=0</formula>
    </cfRule>
  </conditionalFormatting>
  <conditionalFormatting sqref="X134:AU134">
    <cfRule type="containsBlanks" dxfId="615" priority="426">
      <formula>LEN(TRIM(X134))=0</formula>
    </cfRule>
  </conditionalFormatting>
  <conditionalFormatting sqref="X133:AU133">
    <cfRule type="containsBlanks" dxfId="614" priority="427">
      <formula>LEN(TRIM(X133))=0</formula>
    </cfRule>
  </conditionalFormatting>
  <conditionalFormatting sqref="P142">
    <cfRule type="containsBlanks" dxfId="613" priority="424">
      <formula>LEN(TRIM(P142))=0</formula>
    </cfRule>
  </conditionalFormatting>
  <conditionalFormatting sqref="X142:AU142">
    <cfRule type="containsBlanks" dxfId="612" priority="423">
      <formula>LEN(TRIM(X142))=0</formula>
    </cfRule>
  </conditionalFormatting>
  <conditionalFormatting sqref="X144:AU144">
    <cfRule type="containsBlanks" dxfId="611" priority="422">
      <formula>LEN(TRIM(X144))=0</formula>
    </cfRule>
  </conditionalFormatting>
  <conditionalFormatting sqref="P157">
    <cfRule type="containsBlanks" dxfId="610" priority="421">
      <formula>LEN(TRIM(P157))=0</formula>
    </cfRule>
  </conditionalFormatting>
  <conditionalFormatting sqref="X157:AU157">
    <cfRule type="containsBlanks" dxfId="609" priority="420">
      <formula>LEN(TRIM(X157))=0</formula>
    </cfRule>
  </conditionalFormatting>
  <conditionalFormatting sqref="X165:AU165">
    <cfRule type="containsBlanks" dxfId="608" priority="418">
      <formula>LEN(TRIM(X165))=0</formula>
    </cfRule>
  </conditionalFormatting>
  <conditionalFormatting sqref="P165">
    <cfRule type="containsBlanks" dxfId="607" priority="419">
      <formula>LEN(TRIM(P165))=0</formula>
    </cfRule>
  </conditionalFormatting>
  <conditionalFormatting sqref="X173:AU173">
    <cfRule type="containsBlanks" dxfId="606" priority="416">
      <formula>LEN(TRIM(X173))=0</formula>
    </cfRule>
  </conditionalFormatting>
  <conditionalFormatting sqref="X181:AU181">
    <cfRule type="containsBlanks" dxfId="605" priority="414">
      <formula>LEN(TRIM(X181))=0</formula>
    </cfRule>
  </conditionalFormatting>
  <conditionalFormatting sqref="P173">
    <cfRule type="containsBlanks" dxfId="604" priority="417">
      <formula>LEN(TRIM(P173))=0</formula>
    </cfRule>
  </conditionalFormatting>
  <conditionalFormatting sqref="X189:AU189">
    <cfRule type="containsBlanks" dxfId="603" priority="412">
      <formula>LEN(TRIM(X189))=0</formula>
    </cfRule>
  </conditionalFormatting>
  <conditionalFormatting sqref="X190:AU190">
    <cfRule type="containsBlanks" dxfId="602" priority="411">
      <formula>LEN(TRIM(X190))=0</formula>
    </cfRule>
  </conditionalFormatting>
  <conditionalFormatting sqref="P181">
    <cfRule type="containsBlanks" dxfId="601" priority="415">
      <formula>LEN(TRIM(P181))=0</formula>
    </cfRule>
  </conditionalFormatting>
  <conditionalFormatting sqref="X149:AU149">
    <cfRule type="containsBlanks" dxfId="600" priority="408">
      <formula>LEN(TRIM(X149))=0</formula>
    </cfRule>
  </conditionalFormatting>
  <conditionalFormatting sqref="X158:AU158">
    <cfRule type="containsBlanks" dxfId="599" priority="406">
      <formula>LEN(TRIM(X158))=0</formula>
    </cfRule>
  </conditionalFormatting>
  <conditionalFormatting sqref="P189">
    <cfRule type="containsBlanks" dxfId="598" priority="413">
      <formula>LEN(TRIM(P189))=0</formula>
    </cfRule>
  </conditionalFormatting>
  <conditionalFormatting sqref="P168">
    <cfRule type="containsBlanks" dxfId="597" priority="403">
      <formula>LEN(TRIM(P168))=0</formula>
    </cfRule>
  </conditionalFormatting>
  <conditionalFormatting sqref="P213">
    <cfRule type="containsBlanks" dxfId="596" priority="396">
      <formula>LEN(TRIM(P213))=0</formula>
    </cfRule>
  </conditionalFormatting>
  <conditionalFormatting sqref="P197">
    <cfRule type="containsBlanks" dxfId="595" priority="410">
      <formula>LEN(TRIM(P197))=0</formula>
    </cfRule>
  </conditionalFormatting>
  <conditionalFormatting sqref="X197:AU197">
    <cfRule type="containsBlanks" dxfId="594" priority="409">
      <formula>LEN(TRIM(X197))=0</formula>
    </cfRule>
  </conditionalFormatting>
  <conditionalFormatting sqref="X166:AU166">
    <cfRule type="containsBlanks" dxfId="593" priority="404">
      <formula>LEN(TRIM(X166))=0</formula>
    </cfRule>
  </conditionalFormatting>
  <conditionalFormatting sqref="X235:AU235">
    <cfRule type="containsBlanks" dxfId="592" priority="380">
      <formula>LEN(TRIM(X235))=0</formula>
    </cfRule>
  </conditionalFormatting>
  <conditionalFormatting sqref="P192">
    <cfRule type="containsBlanks" dxfId="591" priority="407">
      <formula>LEN(TRIM(P192))=0</formula>
    </cfRule>
  </conditionalFormatting>
  <conditionalFormatting sqref="P160">
    <cfRule type="containsBlanks" dxfId="590" priority="405">
      <formula>LEN(TRIM(P160))=0</formula>
    </cfRule>
  </conditionalFormatting>
  <conditionalFormatting sqref="P176">
    <cfRule type="containsBlanks" dxfId="589" priority="401">
      <formula>LEN(TRIM(P176))=0</formula>
    </cfRule>
  </conditionalFormatting>
  <conditionalFormatting sqref="P184">
    <cfRule type="containsBlanks" dxfId="588" priority="399">
      <formula>LEN(TRIM(P184))=0</formula>
    </cfRule>
  </conditionalFormatting>
  <conditionalFormatting sqref="X205:AU205">
    <cfRule type="containsBlanks" dxfId="587" priority="398">
      <formula>LEN(TRIM(X205))=0</formula>
    </cfRule>
  </conditionalFormatting>
  <conditionalFormatting sqref="X206:AU206">
    <cfRule type="containsBlanks" dxfId="586" priority="395">
      <formula>LEN(TRIM(X206))=0</formula>
    </cfRule>
  </conditionalFormatting>
  <conditionalFormatting sqref="X232:AU232">
    <cfRule type="containsBlanks" dxfId="585" priority="383">
      <formula>LEN(TRIM(X232))=0</formula>
    </cfRule>
  </conditionalFormatting>
  <conditionalFormatting sqref="X207:AU207">
    <cfRule type="containsBlanks" dxfId="584" priority="394">
      <formula>LEN(TRIM(X207))=0</formula>
    </cfRule>
  </conditionalFormatting>
  <conditionalFormatting sqref="X208:AU208">
    <cfRule type="containsBlanks" dxfId="583" priority="393">
      <formula>LEN(TRIM(X208))=0</formula>
    </cfRule>
  </conditionalFormatting>
  <conditionalFormatting sqref="X174:AU174">
    <cfRule type="containsBlanks" dxfId="582" priority="402">
      <formula>LEN(TRIM(X174))=0</formula>
    </cfRule>
  </conditionalFormatting>
  <conditionalFormatting sqref="P200">
    <cfRule type="containsBlanks" dxfId="581" priority="390">
      <formula>LEN(TRIM(P200))=0</formula>
    </cfRule>
  </conditionalFormatting>
  <conditionalFormatting sqref="P218">
    <cfRule type="containsBlanks" dxfId="580" priority="388">
      <formula>LEN(TRIM(P218))=0</formula>
    </cfRule>
  </conditionalFormatting>
  <conditionalFormatting sqref="X182:AU182">
    <cfRule type="containsBlanks" dxfId="579" priority="400">
      <formula>LEN(TRIM(X182))=0</formula>
    </cfRule>
  </conditionalFormatting>
  <conditionalFormatting sqref="P227">
    <cfRule type="containsBlanks" dxfId="578" priority="384">
      <formula>LEN(TRIM(P227))=0</formula>
    </cfRule>
  </conditionalFormatting>
  <conditionalFormatting sqref="X225:AU225">
    <cfRule type="containsBlanks" dxfId="577" priority="385">
      <formula>LEN(TRIM(X225))=0</formula>
    </cfRule>
  </conditionalFormatting>
  <conditionalFormatting sqref="X211:AU211">
    <cfRule type="containsBlanks" dxfId="576" priority="397">
      <formula>LEN(TRIM(X211))=0</formula>
    </cfRule>
  </conditionalFormatting>
  <conditionalFormatting sqref="P224">
    <cfRule type="containsBlanks" dxfId="575" priority="387">
      <formula>LEN(TRIM(P224))=0</formula>
    </cfRule>
  </conditionalFormatting>
  <conditionalFormatting sqref="X253:AC253 AE253:AU253">
    <cfRule type="containsBlanks" dxfId="574" priority="373">
      <formula>LEN(TRIM(X253))=0</formula>
    </cfRule>
  </conditionalFormatting>
  <conditionalFormatting sqref="K249">
    <cfRule type="containsBlanks" dxfId="573" priority="376">
      <formula>LEN(TRIM(K249))=0</formula>
    </cfRule>
  </conditionalFormatting>
  <conditionalFormatting sqref="K254">
    <cfRule type="containsBlanks" dxfId="572" priority="372">
      <formula>LEN(TRIM(K254))=0</formula>
    </cfRule>
  </conditionalFormatting>
  <conditionalFormatting sqref="K259">
    <cfRule type="containsBlanks" dxfId="571" priority="368">
      <formula>LEN(TRIM(K259))=0</formula>
    </cfRule>
  </conditionalFormatting>
  <conditionalFormatting sqref="X209:AU209">
    <cfRule type="containsBlanks" dxfId="570" priority="392">
      <formula>LEN(TRIM(X209))=0</formula>
    </cfRule>
  </conditionalFormatting>
  <conditionalFormatting sqref="X198:AU198">
    <cfRule type="containsBlanks" dxfId="569" priority="391">
      <formula>LEN(TRIM(X198))=0</formula>
    </cfRule>
  </conditionalFormatting>
  <conditionalFormatting sqref="K264">
    <cfRule type="containsBlanks" dxfId="568" priority="364">
      <formula>LEN(TRIM(K264))=0</formula>
    </cfRule>
  </conditionalFormatting>
  <conditionalFormatting sqref="P220">
    <cfRule type="containsBlanks" dxfId="567" priority="389">
      <formula>LEN(TRIM(P220))=0</formula>
    </cfRule>
  </conditionalFormatting>
  <conditionalFormatting sqref="X233:AU233">
    <cfRule type="containsBlanks" dxfId="566" priority="382">
      <formula>LEN(TRIM(X233))=0</formula>
    </cfRule>
  </conditionalFormatting>
  <conditionalFormatting sqref="X224:AU224">
    <cfRule type="containsBlanks" dxfId="565" priority="386">
      <formula>LEN(TRIM(X224))=0</formula>
    </cfRule>
  </conditionalFormatting>
  <conditionalFormatting sqref="X258:AC258 AE258:AU258">
    <cfRule type="containsBlanks" dxfId="564" priority="369">
      <formula>LEN(TRIM(X258))=0</formula>
    </cfRule>
  </conditionalFormatting>
  <conditionalFormatting sqref="P252">
    <cfRule type="containsBlanks" dxfId="563" priority="375">
      <formula>LEN(TRIM(P252))=0</formula>
    </cfRule>
  </conditionalFormatting>
  <conditionalFormatting sqref="X234:AU234">
    <cfRule type="containsBlanks" dxfId="562" priority="381">
      <formula>LEN(TRIM(X234))=0</formula>
    </cfRule>
  </conditionalFormatting>
  <conditionalFormatting sqref="X252:AC252 AE252:AU252">
    <cfRule type="containsBlanks" dxfId="561" priority="374">
      <formula>LEN(TRIM(X252))=0</formula>
    </cfRule>
  </conditionalFormatting>
  <conditionalFormatting sqref="P247">
    <cfRule type="containsBlanks" dxfId="560" priority="379">
      <formula>LEN(TRIM(P247))=0</formula>
    </cfRule>
  </conditionalFormatting>
  <conditionalFormatting sqref="X247:AC247 AE247:AU247">
    <cfRule type="containsBlanks" dxfId="559" priority="378">
      <formula>LEN(TRIM(X247))=0</formula>
    </cfRule>
  </conditionalFormatting>
  <conditionalFormatting sqref="X248:AC248 AE248:AU248">
    <cfRule type="containsBlanks" dxfId="558" priority="377">
      <formula>LEN(TRIM(X248))=0</formula>
    </cfRule>
  </conditionalFormatting>
  <conditionalFormatting sqref="X257:AC257 AE257:AU257">
    <cfRule type="containsBlanks" dxfId="557" priority="370">
      <formula>LEN(TRIM(X257))=0</formula>
    </cfRule>
  </conditionalFormatting>
  <conditionalFormatting sqref="P257">
    <cfRule type="containsBlanks" dxfId="556" priority="371">
      <formula>LEN(TRIM(P257))=0</formula>
    </cfRule>
  </conditionalFormatting>
  <conditionalFormatting sqref="P262">
    <cfRule type="containsBlanks" dxfId="555" priority="367">
      <formula>LEN(TRIM(P262))=0</formula>
    </cfRule>
  </conditionalFormatting>
  <conditionalFormatting sqref="X263:AC263 AE263:AU263">
    <cfRule type="containsBlanks" dxfId="554" priority="365">
      <formula>LEN(TRIM(X263))=0</formula>
    </cfRule>
  </conditionalFormatting>
  <conditionalFormatting sqref="X262:AC262 AE262:AU262">
    <cfRule type="containsBlanks" dxfId="553" priority="366">
      <formula>LEN(TRIM(X262))=0</formula>
    </cfRule>
  </conditionalFormatting>
  <conditionalFormatting sqref="AD247">
    <cfRule type="containsBlanks" dxfId="552" priority="363">
      <formula>LEN(TRIM(AD247))=0</formula>
    </cfRule>
  </conditionalFormatting>
  <conditionalFormatting sqref="AD248">
    <cfRule type="containsBlanks" dxfId="551" priority="362">
      <formula>LEN(TRIM(AD248))=0</formula>
    </cfRule>
  </conditionalFormatting>
  <conditionalFormatting sqref="AD253">
    <cfRule type="containsBlanks" dxfId="550" priority="360">
      <formula>LEN(TRIM(AD253))=0</formula>
    </cfRule>
  </conditionalFormatting>
  <conditionalFormatting sqref="AD252">
    <cfRule type="containsBlanks" dxfId="549" priority="361">
      <formula>LEN(TRIM(AD252))=0</formula>
    </cfRule>
  </conditionalFormatting>
  <conditionalFormatting sqref="AD258">
    <cfRule type="containsBlanks" dxfId="548" priority="358">
      <formula>LEN(TRIM(AD258))=0</formula>
    </cfRule>
  </conditionalFormatting>
  <conditionalFormatting sqref="AD257">
    <cfRule type="containsBlanks" dxfId="547" priority="359">
      <formula>LEN(TRIM(AD257))=0</formula>
    </cfRule>
  </conditionalFormatting>
  <conditionalFormatting sqref="AD263">
    <cfRule type="containsBlanks" dxfId="546" priority="356">
      <formula>LEN(TRIM(AD263))=0</formula>
    </cfRule>
  </conditionalFormatting>
  <conditionalFormatting sqref="AD262">
    <cfRule type="containsBlanks" dxfId="545" priority="357">
      <formula>LEN(TRIM(AD262))=0</formula>
    </cfRule>
  </conditionalFormatting>
  <conditionalFormatting sqref="P271">
    <cfRule type="containsBlanks" dxfId="544" priority="355">
      <formula>LEN(TRIM(P271))=0</formula>
    </cfRule>
  </conditionalFormatting>
  <conditionalFormatting sqref="X271:AB271 AD271:AE271 AG271:AU271">
    <cfRule type="containsBlanks" dxfId="543" priority="354">
      <formula>LEN(TRIM(X271))=0</formula>
    </cfRule>
  </conditionalFormatting>
  <conditionalFormatting sqref="X273:AB273 AD273:AE273 AG273:AU273">
    <cfRule type="containsBlanks" dxfId="542" priority="353">
      <formula>LEN(TRIM(X273))=0</formula>
    </cfRule>
  </conditionalFormatting>
  <conditionalFormatting sqref="P286">
    <cfRule type="containsBlanks" dxfId="541" priority="352">
      <formula>LEN(TRIM(P286))=0</formula>
    </cfRule>
  </conditionalFormatting>
  <conditionalFormatting sqref="X286:AB286 AD286:AE286 AG286:AU286">
    <cfRule type="containsBlanks" dxfId="540" priority="351">
      <formula>LEN(TRIM(X286))=0</formula>
    </cfRule>
  </conditionalFormatting>
  <conditionalFormatting sqref="X294:AB294 AD294:AE294 AG294:AU294">
    <cfRule type="containsBlanks" dxfId="539" priority="349">
      <formula>LEN(TRIM(X294))=0</formula>
    </cfRule>
  </conditionalFormatting>
  <conditionalFormatting sqref="P294">
    <cfRule type="containsBlanks" dxfId="538" priority="350">
      <formula>LEN(TRIM(P294))=0</formula>
    </cfRule>
  </conditionalFormatting>
  <conditionalFormatting sqref="X302:AB302 AD302:AE302 AG302:AU302">
    <cfRule type="containsBlanks" dxfId="537" priority="347">
      <formula>LEN(TRIM(X302))=0</formula>
    </cfRule>
  </conditionalFormatting>
  <conditionalFormatting sqref="X310:AB310 AD310:AE310 AG310:AU310">
    <cfRule type="containsBlanks" dxfId="536" priority="345">
      <formula>LEN(TRIM(X310))=0</formula>
    </cfRule>
  </conditionalFormatting>
  <conditionalFormatting sqref="P302">
    <cfRule type="containsBlanks" dxfId="535" priority="348">
      <formula>LEN(TRIM(P302))=0</formula>
    </cfRule>
  </conditionalFormatting>
  <conditionalFormatting sqref="X318:AB318 AD318:AE318 AG318:AU318">
    <cfRule type="containsBlanks" dxfId="534" priority="343">
      <formula>LEN(TRIM(X318))=0</formula>
    </cfRule>
  </conditionalFormatting>
  <conditionalFormatting sqref="X319:AB319 AD319:AE319 AG319:AU319">
    <cfRule type="containsBlanks" dxfId="533" priority="342">
      <formula>LEN(TRIM(X319))=0</formula>
    </cfRule>
  </conditionalFormatting>
  <conditionalFormatting sqref="P310">
    <cfRule type="containsBlanks" dxfId="532" priority="346">
      <formula>LEN(TRIM(P310))=0</formula>
    </cfRule>
  </conditionalFormatting>
  <conditionalFormatting sqref="X278:AU278">
    <cfRule type="containsBlanks" dxfId="531" priority="339">
      <formula>LEN(TRIM(X278))=0</formula>
    </cfRule>
  </conditionalFormatting>
  <conditionalFormatting sqref="X287:AB287 AD287:AE287 AG287:AU287">
    <cfRule type="containsBlanks" dxfId="530" priority="337">
      <formula>LEN(TRIM(X287))=0</formula>
    </cfRule>
  </conditionalFormatting>
  <conditionalFormatting sqref="P318">
    <cfRule type="containsBlanks" dxfId="529" priority="344">
      <formula>LEN(TRIM(P318))=0</formula>
    </cfRule>
  </conditionalFormatting>
  <conditionalFormatting sqref="P297">
    <cfRule type="containsBlanks" dxfId="528" priority="334">
      <formula>LEN(TRIM(P297))=0</formula>
    </cfRule>
  </conditionalFormatting>
  <conditionalFormatting sqref="P342">
    <cfRule type="containsBlanks" dxfId="527" priority="327">
      <formula>LEN(TRIM(P342))=0</formula>
    </cfRule>
  </conditionalFormatting>
  <conditionalFormatting sqref="P326">
    <cfRule type="containsBlanks" dxfId="526" priority="341">
      <formula>LEN(TRIM(P326))=0</formula>
    </cfRule>
  </conditionalFormatting>
  <conditionalFormatting sqref="X326:AB326 AD326:AE326 AG326:AU326">
    <cfRule type="containsBlanks" dxfId="525" priority="340">
      <formula>LEN(TRIM(X326))=0</formula>
    </cfRule>
  </conditionalFormatting>
  <conditionalFormatting sqref="X295:AB295 AD295:AE295 AG295:AU295">
    <cfRule type="containsBlanks" dxfId="524" priority="335">
      <formula>LEN(TRIM(X295))=0</formula>
    </cfRule>
  </conditionalFormatting>
  <conditionalFormatting sqref="X364:AB364 AD364:AE364 AG364:AU364">
    <cfRule type="containsBlanks" dxfId="523" priority="311">
      <formula>LEN(TRIM(X364))=0</formula>
    </cfRule>
  </conditionalFormatting>
  <conditionalFormatting sqref="P321">
    <cfRule type="containsBlanks" dxfId="522" priority="338">
      <formula>LEN(TRIM(P321))=0</formula>
    </cfRule>
  </conditionalFormatting>
  <conditionalFormatting sqref="P289">
    <cfRule type="containsBlanks" dxfId="521" priority="336">
      <formula>LEN(TRIM(P289))=0</formula>
    </cfRule>
  </conditionalFormatting>
  <conditionalFormatting sqref="P305">
    <cfRule type="containsBlanks" dxfId="520" priority="332">
      <formula>LEN(TRIM(P305))=0</formula>
    </cfRule>
  </conditionalFormatting>
  <conditionalFormatting sqref="P313">
    <cfRule type="containsBlanks" dxfId="519" priority="330">
      <formula>LEN(TRIM(P313))=0</formula>
    </cfRule>
  </conditionalFormatting>
  <conditionalFormatting sqref="X334:AB334 AD334:AE334 AG334:AU334">
    <cfRule type="containsBlanks" dxfId="518" priority="329">
      <formula>LEN(TRIM(X334))=0</formula>
    </cfRule>
  </conditionalFormatting>
  <conditionalFormatting sqref="X335:AB335 AD335:AE335 AG335:AU335">
    <cfRule type="containsBlanks" dxfId="517" priority="326">
      <formula>LEN(TRIM(X335))=0</formula>
    </cfRule>
  </conditionalFormatting>
  <conditionalFormatting sqref="X361:AB361 AD361:AE361 AG361:AU361">
    <cfRule type="containsBlanks" dxfId="516" priority="314">
      <formula>LEN(TRIM(X361))=0</formula>
    </cfRule>
  </conditionalFormatting>
  <conditionalFormatting sqref="X336:AB336 AD336:AE336 AG336:AU336">
    <cfRule type="containsBlanks" dxfId="515" priority="325">
      <formula>LEN(TRIM(X336))=0</formula>
    </cfRule>
  </conditionalFormatting>
  <conditionalFormatting sqref="X337:AB337 AD337:AE337 AG337:AU337">
    <cfRule type="containsBlanks" dxfId="514" priority="324">
      <formula>LEN(TRIM(X337))=0</formula>
    </cfRule>
  </conditionalFormatting>
  <conditionalFormatting sqref="X303:AB303 AD303:AE303 AG303:AU303">
    <cfRule type="containsBlanks" dxfId="513" priority="333">
      <formula>LEN(TRIM(X303))=0</formula>
    </cfRule>
  </conditionalFormatting>
  <conditionalFormatting sqref="P329">
    <cfRule type="containsBlanks" dxfId="512" priority="321">
      <formula>LEN(TRIM(P329))=0</formula>
    </cfRule>
  </conditionalFormatting>
  <conditionalFormatting sqref="P347">
    <cfRule type="containsBlanks" dxfId="511" priority="319">
      <formula>LEN(TRIM(P347))=0</formula>
    </cfRule>
  </conditionalFormatting>
  <conditionalFormatting sqref="X311:AB311 AD311:AE311 AG311:AU311">
    <cfRule type="containsBlanks" dxfId="510" priority="331">
      <formula>LEN(TRIM(X311))=0</formula>
    </cfRule>
  </conditionalFormatting>
  <conditionalFormatting sqref="P356">
    <cfRule type="containsBlanks" dxfId="509" priority="315">
      <formula>LEN(TRIM(P356))=0</formula>
    </cfRule>
  </conditionalFormatting>
  <conditionalFormatting sqref="X354:AB354 AD354:AE354 AG354:AU354">
    <cfRule type="containsBlanks" dxfId="508" priority="316">
      <formula>LEN(TRIM(X354))=0</formula>
    </cfRule>
  </conditionalFormatting>
  <conditionalFormatting sqref="X340:AU340">
    <cfRule type="containsBlanks" dxfId="507" priority="328">
      <formula>LEN(TRIM(X340))=0</formula>
    </cfRule>
  </conditionalFormatting>
  <conditionalFormatting sqref="P353">
    <cfRule type="containsBlanks" dxfId="506" priority="318">
      <formula>LEN(TRIM(P353))=0</formula>
    </cfRule>
  </conditionalFormatting>
  <conditionalFormatting sqref="X382:AB382 AE382 AG382:AU382">
    <cfRule type="containsBlanks" dxfId="505" priority="304">
      <formula>LEN(TRIM(X382))=0</formula>
    </cfRule>
  </conditionalFormatting>
  <conditionalFormatting sqref="K378">
    <cfRule type="containsBlanks" dxfId="504" priority="307">
      <formula>LEN(TRIM(K378))=0</formula>
    </cfRule>
  </conditionalFormatting>
  <conditionalFormatting sqref="K383">
    <cfRule type="containsBlanks" dxfId="503" priority="303">
      <formula>LEN(TRIM(K383))=0</formula>
    </cfRule>
  </conditionalFormatting>
  <conditionalFormatting sqref="K388">
    <cfRule type="containsBlanks" dxfId="502" priority="299">
      <formula>LEN(TRIM(K388))=0</formula>
    </cfRule>
  </conditionalFormatting>
  <conditionalFormatting sqref="X338:AB338 AD338:AE338 AG338:AU338">
    <cfRule type="containsBlanks" dxfId="501" priority="323">
      <formula>LEN(TRIM(X338))=0</formula>
    </cfRule>
  </conditionalFormatting>
  <conditionalFormatting sqref="X327:AB327 AD327:AE327 AG327:AU327">
    <cfRule type="containsBlanks" dxfId="500" priority="322">
      <formula>LEN(TRIM(X327))=0</formula>
    </cfRule>
  </conditionalFormatting>
  <conditionalFormatting sqref="K393">
    <cfRule type="containsBlanks" dxfId="499" priority="295">
      <formula>LEN(TRIM(K393))=0</formula>
    </cfRule>
  </conditionalFormatting>
  <conditionalFormatting sqref="P349">
    <cfRule type="containsBlanks" dxfId="498" priority="320">
      <formula>LEN(TRIM(P349))=0</formula>
    </cfRule>
  </conditionalFormatting>
  <conditionalFormatting sqref="X362:AB362 AD362:AE362 AG362:AU362">
    <cfRule type="containsBlanks" dxfId="497" priority="313">
      <formula>LEN(TRIM(X362))=0</formula>
    </cfRule>
  </conditionalFormatting>
  <conditionalFormatting sqref="X353:AB353 AD353:AE353 AG353:AU353">
    <cfRule type="containsBlanks" dxfId="496" priority="317">
      <formula>LEN(TRIM(X353))=0</formula>
    </cfRule>
  </conditionalFormatting>
  <conditionalFormatting sqref="X387:AB387 AE387 AG387:AU387">
    <cfRule type="containsBlanks" dxfId="495" priority="300">
      <formula>LEN(TRIM(X387))=0</formula>
    </cfRule>
  </conditionalFormatting>
  <conditionalFormatting sqref="P381">
    <cfRule type="containsBlanks" dxfId="494" priority="306">
      <formula>LEN(TRIM(P381))=0</formula>
    </cfRule>
  </conditionalFormatting>
  <conditionalFormatting sqref="X363:AB363 AD363:AE363 AG363:AU363">
    <cfRule type="containsBlanks" dxfId="493" priority="312">
      <formula>LEN(TRIM(X363))=0</formula>
    </cfRule>
  </conditionalFormatting>
  <conditionalFormatting sqref="X381:AB381 AE381 AG381:AU381">
    <cfRule type="containsBlanks" dxfId="492" priority="305">
      <formula>LEN(TRIM(X381))=0</formula>
    </cfRule>
  </conditionalFormatting>
  <conditionalFormatting sqref="P376">
    <cfRule type="containsBlanks" dxfId="491" priority="310">
      <formula>LEN(TRIM(P376))=0</formula>
    </cfRule>
  </conditionalFormatting>
  <conditionalFormatting sqref="X376:AB376 AE376 AG376:AU376">
    <cfRule type="containsBlanks" dxfId="490" priority="309">
      <formula>LEN(TRIM(X376))=0</formula>
    </cfRule>
  </conditionalFormatting>
  <conditionalFormatting sqref="X377:AB377 AE377 AG377:AU377">
    <cfRule type="containsBlanks" dxfId="489" priority="308">
      <formula>LEN(TRIM(X377))=0</formula>
    </cfRule>
  </conditionalFormatting>
  <conditionalFormatting sqref="X386:AB386 AE386 AG386:AU386">
    <cfRule type="containsBlanks" dxfId="488" priority="301">
      <formula>LEN(TRIM(X386))=0</formula>
    </cfRule>
  </conditionalFormatting>
  <conditionalFormatting sqref="P386">
    <cfRule type="containsBlanks" dxfId="487" priority="302">
      <formula>LEN(TRIM(P386))=0</formula>
    </cfRule>
  </conditionalFormatting>
  <conditionalFormatting sqref="P391">
    <cfRule type="containsBlanks" dxfId="486" priority="298">
      <formula>LEN(TRIM(P391))=0</formula>
    </cfRule>
  </conditionalFormatting>
  <conditionalFormatting sqref="X392:AB392 AE392 AG392:AU392">
    <cfRule type="containsBlanks" dxfId="485" priority="296">
      <formula>LEN(TRIM(X392))=0</formula>
    </cfRule>
  </conditionalFormatting>
  <conditionalFormatting sqref="X391:AB391 AE391 AG391:AU391">
    <cfRule type="containsBlanks" dxfId="484" priority="297">
      <formula>LEN(TRIM(X391))=0</formula>
    </cfRule>
  </conditionalFormatting>
  <conditionalFormatting sqref="AD376">
    <cfRule type="containsBlanks" dxfId="483" priority="294">
      <formula>LEN(TRIM(AD376))=0</formula>
    </cfRule>
  </conditionalFormatting>
  <conditionalFormatting sqref="AD377">
    <cfRule type="containsBlanks" dxfId="482" priority="293">
      <formula>LEN(TRIM(AD377))=0</formula>
    </cfRule>
  </conditionalFormatting>
  <conditionalFormatting sqref="AD382">
    <cfRule type="containsBlanks" dxfId="481" priority="291">
      <formula>LEN(TRIM(AD382))=0</formula>
    </cfRule>
  </conditionalFormatting>
  <conditionalFormatting sqref="AD381">
    <cfRule type="containsBlanks" dxfId="480" priority="292">
      <formula>LEN(TRIM(AD381))=0</formula>
    </cfRule>
  </conditionalFormatting>
  <conditionalFormatting sqref="AD387">
    <cfRule type="containsBlanks" dxfId="479" priority="289">
      <formula>LEN(TRIM(AD387))=0</formula>
    </cfRule>
  </conditionalFormatting>
  <conditionalFormatting sqref="AD386">
    <cfRule type="containsBlanks" dxfId="478" priority="290">
      <formula>LEN(TRIM(AD386))=0</formula>
    </cfRule>
  </conditionalFormatting>
  <conditionalFormatting sqref="AD392">
    <cfRule type="containsBlanks" dxfId="477" priority="287">
      <formula>LEN(TRIM(AD392))=0</formula>
    </cfRule>
  </conditionalFormatting>
  <conditionalFormatting sqref="AD391">
    <cfRule type="containsBlanks" dxfId="476" priority="288">
      <formula>LEN(TRIM(AD391))=0</formula>
    </cfRule>
  </conditionalFormatting>
  <conditionalFormatting sqref="P400">
    <cfRule type="containsBlanks" dxfId="475" priority="286">
      <formula>LEN(TRIM(P400))=0</formula>
    </cfRule>
  </conditionalFormatting>
  <conditionalFormatting sqref="X400:AD400 AH400:AU400">
    <cfRule type="containsBlanks" dxfId="474" priority="285">
      <formula>LEN(TRIM(X400))=0</formula>
    </cfRule>
  </conditionalFormatting>
  <conditionalFormatting sqref="X402:AD402 AH402:AU402">
    <cfRule type="containsBlanks" dxfId="473" priority="284">
      <formula>LEN(TRIM(X402))=0</formula>
    </cfRule>
  </conditionalFormatting>
  <conditionalFormatting sqref="P415">
    <cfRule type="containsBlanks" dxfId="472" priority="283">
      <formula>LEN(TRIM(P415))=0</formula>
    </cfRule>
  </conditionalFormatting>
  <conditionalFormatting sqref="X415:AD415 AH415:AU415">
    <cfRule type="containsBlanks" dxfId="471" priority="282">
      <formula>LEN(TRIM(X415))=0</formula>
    </cfRule>
  </conditionalFormatting>
  <conditionalFormatting sqref="X423:AD423 AH423:AU423">
    <cfRule type="containsBlanks" dxfId="470" priority="280">
      <formula>LEN(TRIM(X423))=0</formula>
    </cfRule>
  </conditionalFormatting>
  <conditionalFormatting sqref="P423">
    <cfRule type="containsBlanks" dxfId="469" priority="281">
      <formula>LEN(TRIM(P423))=0</formula>
    </cfRule>
  </conditionalFormatting>
  <conditionalFormatting sqref="X431:AD431 AH431:AU431">
    <cfRule type="containsBlanks" dxfId="468" priority="278">
      <formula>LEN(TRIM(X431))=0</formula>
    </cfRule>
  </conditionalFormatting>
  <conditionalFormatting sqref="X439:AD439 AH439:AU439">
    <cfRule type="containsBlanks" dxfId="467" priority="276">
      <formula>LEN(TRIM(X439))=0</formula>
    </cfRule>
  </conditionalFormatting>
  <conditionalFormatting sqref="P431">
    <cfRule type="containsBlanks" dxfId="466" priority="279">
      <formula>LEN(TRIM(P431))=0</formula>
    </cfRule>
  </conditionalFormatting>
  <conditionalFormatting sqref="X447:AD447 AH447:AU447">
    <cfRule type="containsBlanks" dxfId="465" priority="274">
      <formula>LEN(TRIM(X447))=0</formula>
    </cfRule>
  </conditionalFormatting>
  <conditionalFormatting sqref="X448:AD448 AH448:AU448">
    <cfRule type="containsBlanks" dxfId="464" priority="273">
      <formula>LEN(TRIM(X448))=0</formula>
    </cfRule>
  </conditionalFormatting>
  <conditionalFormatting sqref="P439">
    <cfRule type="containsBlanks" dxfId="463" priority="277">
      <formula>LEN(TRIM(P439))=0</formula>
    </cfRule>
  </conditionalFormatting>
  <conditionalFormatting sqref="X407:AU407">
    <cfRule type="containsBlanks" dxfId="462" priority="270">
      <formula>LEN(TRIM(X407))=0</formula>
    </cfRule>
  </conditionalFormatting>
  <conditionalFormatting sqref="X416:AD416 AH416:AU416">
    <cfRule type="containsBlanks" dxfId="461" priority="268">
      <formula>LEN(TRIM(X416))=0</formula>
    </cfRule>
  </conditionalFormatting>
  <conditionalFormatting sqref="P447">
    <cfRule type="containsBlanks" dxfId="460" priority="275">
      <formula>LEN(TRIM(P447))=0</formula>
    </cfRule>
  </conditionalFormatting>
  <conditionalFormatting sqref="P426">
    <cfRule type="containsBlanks" dxfId="459" priority="265">
      <formula>LEN(TRIM(P426))=0</formula>
    </cfRule>
  </conditionalFormatting>
  <conditionalFormatting sqref="P471">
    <cfRule type="containsBlanks" dxfId="458" priority="258">
      <formula>LEN(TRIM(P471))=0</formula>
    </cfRule>
  </conditionalFormatting>
  <conditionalFormatting sqref="P455">
    <cfRule type="containsBlanks" dxfId="457" priority="272">
      <formula>LEN(TRIM(P455))=0</formula>
    </cfRule>
  </conditionalFormatting>
  <conditionalFormatting sqref="X455:AD455 AH455:AU455">
    <cfRule type="containsBlanks" dxfId="456" priority="271">
      <formula>LEN(TRIM(X455))=0</formula>
    </cfRule>
  </conditionalFormatting>
  <conditionalFormatting sqref="X424:AD424 AH424:AU424">
    <cfRule type="containsBlanks" dxfId="455" priority="266">
      <formula>LEN(TRIM(X424))=0</formula>
    </cfRule>
  </conditionalFormatting>
  <conditionalFormatting sqref="X493:AD493 AH493:AU493">
    <cfRule type="containsBlanks" dxfId="454" priority="242">
      <formula>LEN(TRIM(X493))=0</formula>
    </cfRule>
  </conditionalFormatting>
  <conditionalFormatting sqref="P450">
    <cfRule type="containsBlanks" dxfId="453" priority="269">
      <formula>LEN(TRIM(P450))=0</formula>
    </cfRule>
  </conditionalFormatting>
  <conditionalFormatting sqref="P418">
    <cfRule type="containsBlanks" dxfId="452" priority="267">
      <formula>LEN(TRIM(P418))=0</formula>
    </cfRule>
  </conditionalFormatting>
  <conditionalFormatting sqref="P434">
    <cfRule type="containsBlanks" dxfId="451" priority="263">
      <formula>LEN(TRIM(P434))=0</formula>
    </cfRule>
  </conditionalFormatting>
  <conditionalFormatting sqref="P442">
    <cfRule type="containsBlanks" dxfId="450" priority="261">
      <formula>LEN(TRIM(P442))=0</formula>
    </cfRule>
  </conditionalFormatting>
  <conditionalFormatting sqref="X463:AD463 AH463:AU463">
    <cfRule type="containsBlanks" dxfId="449" priority="260">
      <formula>LEN(TRIM(X463))=0</formula>
    </cfRule>
  </conditionalFormatting>
  <conditionalFormatting sqref="X464:AD464 AH464:AU464">
    <cfRule type="containsBlanks" dxfId="448" priority="257">
      <formula>LEN(TRIM(X464))=0</formula>
    </cfRule>
  </conditionalFormatting>
  <conditionalFormatting sqref="X490:AD490 AH490:AU490">
    <cfRule type="containsBlanks" dxfId="447" priority="245">
      <formula>LEN(TRIM(X490))=0</formula>
    </cfRule>
  </conditionalFormatting>
  <conditionalFormatting sqref="X465:AD465 AH465:AU465">
    <cfRule type="containsBlanks" dxfId="446" priority="256">
      <formula>LEN(TRIM(X465))=0</formula>
    </cfRule>
  </conditionalFormatting>
  <conditionalFormatting sqref="X466:AD466 AH466:AU466">
    <cfRule type="containsBlanks" dxfId="445" priority="255">
      <formula>LEN(TRIM(X466))=0</formula>
    </cfRule>
  </conditionalFormatting>
  <conditionalFormatting sqref="X432:AD432 AH432:AU432">
    <cfRule type="containsBlanks" dxfId="444" priority="264">
      <formula>LEN(TRIM(X432))=0</formula>
    </cfRule>
  </conditionalFormatting>
  <conditionalFormatting sqref="P458">
    <cfRule type="containsBlanks" dxfId="443" priority="252">
      <formula>LEN(TRIM(P458))=0</formula>
    </cfRule>
  </conditionalFormatting>
  <conditionalFormatting sqref="P476">
    <cfRule type="containsBlanks" dxfId="442" priority="250">
      <formula>LEN(TRIM(P476))=0</formula>
    </cfRule>
  </conditionalFormatting>
  <conditionalFormatting sqref="X440:AD440 AH440:AU440">
    <cfRule type="containsBlanks" dxfId="441" priority="262">
      <formula>LEN(TRIM(X440))=0</formula>
    </cfRule>
  </conditionalFormatting>
  <conditionalFormatting sqref="P485">
    <cfRule type="containsBlanks" dxfId="440" priority="246">
      <formula>LEN(TRIM(P485))=0</formula>
    </cfRule>
  </conditionalFormatting>
  <conditionalFormatting sqref="X483:AD483 AH483:AU483">
    <cfRule type="containsBlanks" dxfId="439" priority="247">
      <formula>LEN(TRIM(X483))=0</formula>
    </cfRule>
  </conditionalFormatting>
  <conditionalFormatting sqref="X469:AU469">
    <cfRule type="containsBlanks" dxfId="438" priority="259">
      <formula>LEN(TRIM(X469))=0</formula>
    </cfRule>
  </conditionalFormatting>
  <conditionalFormatting sqref="P482">
    <cfRule type="containsBlanks" dxfId="437" priority="249">
      <formula>LEN(TRIM(P482))=0</formula>
    </cfRule>
  </conditionalFormatting>
  <conditionalFormatting sqref="X511:AC511 AH511:AU511">
    <cfRule type="containsBlanks" dxfId="436" priority="235">
      <formula>LEN(TRIM(X511))=0</formula>
    </cfRule>
  </conditionalFormatting>
  <conditionalFormatting sqref="K507">
    <cfRule type="containsBlanks" dxfId="435" priority="238">
      <formula>LEN(TRIM(K507))=0</formula>
    </cfRule>
  </conditionalFormatting>
  <conditionalFormatting sqref="K512">
    <cfRule type="containsBlanks" dxfId="434" priority="234">
      <formula>LEN(TRIM(K512))=0</formula>
    </cfRule>
  </conditionalFormatting>
  <conditionalFormatting sqref="K517">
    <cfRule type="containsBlanks" dxfId="433" priority="230">
      <formula>LEN(TRIM(K517))=0</formula>
    </cfRule>
  </conditionalFormatting>
  <conditionalFormatting sqref="X467:AD467 AH467:AU467">
    <cfRule type="containsBlanks" dxfId="432" priority="254">
      <formula>LEN(TRIM(X467))=0</formula>
    </cfRule>
  </conditionalFormatting>
  <conditionalFormatting sqref="X456:AD456 AH456:AU456">
    <cfRule type="containsBlanks" dxfId="431" priority="253">
      <formula>LEN(TRIM(X456))=0</formula>
    </cfRule>
  </conditionalFormatting>
  <conditionalFormatting sqref="K522">
    <cfRule type="containsBlanks" dxfId="430" priority="226">
      <formula>LEN(TRIM(K522))=0</formula>
    </cfRule>
  </conditionalFormatting>
  <conditionalFormatting sqref="P478">
    <cfRule type="containsBlanks" dxfId="429" priority="251">
      <formula>LEN(TRIM(P478))=0</formula>
    </cfRule>
  </conditionalFormatting>
  <conditionalFormatting sqref="X491:AD491 AH491:AU491">
    <cfRule type="containsBlanks" dxfId="428" priority="244">
      <formula>LEN(TRIM(X491))=0</formula>
    </cfRule>
  </conditionalFormatting>
  <conditionalFormatting sqref="X482:AD482 AH482:AU482">
    <cfRule type="containsBlanks" dxfId="427" priority="248">
      <formula>LEN(TRIM(X482))=0</formula>
    </cfRule>
  </conditionalFormatting>
  <conditionalFormatting sqref="X516:AC516 AH516:AU516">
    <cfRule type="containsBlanks" dxfId="426" priority="231">
      <formula>LEN(TRIM(X516))=0</formula>
    </cfRule>
  </conditionalFormatting>
  <conditionalFormatting sqref="P510">
    <cfRule type="containsBlanks" dxfId="425" priority="237">
      <formula>LEN(TRIM(P510))=0</formula>
    </cfRule>
  </conditionalFormatting>
  <conditionalFormatting sqref="X492:AD492 AH492:AU492">
    <cfRule type="containsBlanks" dxfId="424" priority="243">
      <formula>LEN(TRIM(X492))=0</formula>
    </cfRule>
  </conditionalFormatting>
  <conditionalFormatting sqref="X510:AC510 AH510:AU510">
    <cfRule type="containsBlanks" dxfId="423" priority="236">
      <formula>LEN(TRIM(X510))=0</formula>
    </cfRule>
  </conditionalFormatting>
  <conditionalFormatting sqref="P505">
    <cfRule type="containsBlanks" dxfId="422" priority="241">
      <formula>LEN(TRIM(P505))=0</formula>
    </cfRule>
  </conditionalFormatting>
  <conditionalFormatting sqref="X505:AC505 AH505:AU505">
    <cfRule type="containsBlanks" dxfId="421" priority="240">
      <formula>LEN(TRIM(X505))=0</formula>
    </cfRule>
  </conditionalFormatting>
  <conditionalFormatting sqref="X506:AC506 AH506:AU506">
    <cfRule type="containsBlanks" dxfId="420" priority="239">
      <formula>LEN(TRIM(X506))=0</formula>
    </cfRule>
  </conditionalFormatting>
  <conditionalFormatting sqref="X515:AC515 AH515:AU515">
    <cfRule type="containsBlanks" dxfId="419" priority="232">
      <formula>LEN(TRIM(X515))=0</formula>
    </cfRule>
  </conditionalFormatting>
  <conditionalFormatting sqref="P515">
    <cfRule type="containsBlanks" dxfId="418" priority="233">
      <formula>LEN(TRIM(P515))=0</formula>
    </cfRule>
  </conditionalFormatting>
  <conditionalFormatting sqref="P520">
    <cfRule type="containsBlanks" dxfId="417" priority="229">
      <formula>LEN(TRIM(P520))=0</formula>
    </cfRule>
  </conditionalFormatting>
  <conditionalFormatting sqref="X521:AC521 AH521:AU521">
    <cfRule type="containsBlanks" dxfId="416" priority="227">
      <formula>LEN(TRIM(X521))=0</formula>
    </cfRule>
  </conditionalFormatting>
  <conditionalFormatting sqref="X520:AC520 AH520:AU520">
    <cfRule type="containsBlanks" dxfId="415" priority="228">
      <formula>LEN(TRIM(X520))=0</formula>
    </cfRule>
  </conditionalFormatting>
  <conditionalFormatting sqref="AD505">
    <cfRule type="containsBlanks" dxfId="414" priority="225">
      <formula>LEN(TRIM(AD505))=0</formula>
    </cfRule>
  </conditionalFormatting>
  <conditionalFormatting sqref="AD506">
    <cfRule type="containsBlanks" dxfId="413" priority="224">
      <formula>LEN(TRIM(AD506))=0</formula>
    </cfRule>
  </conditionalFormatting>
  <conditionalFormatting sqref="AD511">
    <cfRule type="containsBlanks" dxfId="412" priority="222">
      <formula>LEN(TRIM(AD511))=0</formula>
    </cfRule>
  </conditionalFormatting>
  <conditionalFormatting sqref="AD510">
    <cfRule type="containsBlanks" dxfId="411" priority="223">
      <formula>LEN(TRIM(AD510))=0</formula>
    </cfRule>
  </conditionalFormatting>
  <conditionalFormatting sqref="AD516">
    <cfRule type="containsBlanks" dxfId="410" priority="220">
      <formula>LEN(TRIM(AD516))=0</formula>
    </cfRule>
  </conditionalFormatting>
  <conditionalFormatting sqref="AD515">
    <cfRule type="containsBlanks" dxfId="409" priority="221">
      <formula>LEN(TRIM(AD515))=0</formula>
    </cfRule>
  </conditionalFormatting>
  <conditionalFormatting sqref="AD521">
    <cfRule type="containsBlanks" dxfId="408" priority="218">
      <formula>LEN(TRIM(AD521))=0</formula>
    </cfRule>
  </conditionalFormatting>
  <conditionalFormatting sqref="AD520">
    <cfRule type="containsBlanks" dxfId="407" priority="219">
      <formula>LEN(TRIM(AD520))=0</formula>
    </cfRule>
  </conditionalFormatting>
  <conditionalFormatting sqref="P529">
    <cfRule type="containsBlanks" dxfId="406" priority="217">
      <formula>LEN(TRIM(P529))=0</formula>
    </cfRule>
  </conditionalFormatting>
  <conditionalFormatting sqref="AA529:AU529">
    <cfRule type="containsBlanks" dxfId="405" priority="216">
      <formula>LEN(TRIM(AA529))=0</formula>
    </cfRule>
  </conditionalFormatting>
  <conditionalFormatting sqref="AA531:AU531">
    <cfRule type="containsBlanks" dxfId="404" priority="215">
      <formula>LEN(TRIM(AA531))=0</formula>
    </cfRule>
  </conditionalFormatting>
  <conditionalFormatting sqref="P544">
    <cfRule type="containsBlanks" dxfId="403" priority="214">
      <formula>LEN(TRIM(P544))=0</formula>
    </cfRule>
  </conditionalFormatting>
  <conditionalFormatting sqref="AA544:AU544">
    <cfRule type="containsBlanks" dxfId="402" priority="213">
      <formula>LEN(TRIM(AA544))=0</formula>
    </cfRule>
  </conditionalFormatting>
  <conditionalFormatting sqref="AA552:AU552">
    <cfRule type="containsBlanks" dxfId="401" priority="211">
      <formula>LEN(TRIM(AA552))=0</formula>
    </cfRule>
  </conditionalFormatting>
  <conditionalFormatting sqref="P552">
    <cfRule type="containsBlanks" dxfId="400" priority="212">
      <formula>LEN(TRIM(P552))=0</formula>
    </cfRule>
  </conditionalFormatting>
  <conditionalFormatting sqref="AA560:AU560">
    <cfRule type="containsBlanks" dxfId="399" priority="209">
      <formula>LEN(TRIM(AA560))=0</formula>
    </cfRule>
  </conditionalFormatting>
  <conditionalFormatting sqref="AA568:AU568">
    <cfRule type="containsBlanks" dxfId="398" priority="207">
      <formula>LEN(TRIM(AA568))=0</formula>
    </cfRule>
  </conditionalFormatting>
  <conditionalFormatting sqref="P560">
    <cfRule type="containsBlanks" dxfId="397" priority="210">
      <formula>LEN(TRIM(P560))=0</formula>
    </cfRule>
  </conditionalFormatting>
  <conditionalFormatting sqref="AA576:AU576">
    <cfRule type="containsBlanks" dxfId="396" priority="205">
      <formula>LEN(TRIM(AA576))=0</formula>
    </cfRule>
  </conditionalFormatting>
  <conditionalFormatting sqref="AA577:AU577">
    <cfRule type="containsBlanks" dxfId="395" priority="204">
      <formula>LEN(TRIM(AA577))=0</formula>
    </cfRule>
  </conditionalFormatting>
  <conditionalFormatting sqref="P568">
    <cfRule type="containsBlanks" dxfId="394" priority="208">
      <formula>LEN(TRIM(P568))=0</formula>
    </cfRule>
  </conditionalFormatting>
  <conditionalFormatting sqref="X536:AU536">
    <cfRule type="containsBlanks" dxfId="393" priority="201">
      <formula>LEN(TRIM(X536))=0</formula>
    </cfRule>
  </conditionalFormatting>
  <conditionalFormatting sqref="AA545:AU545">
    <cfRule type="containsBlanks" dxfId="392" priority="199">
      <formula>LEN(TRIM(AA545))=0</formula>
    </cfRule>
  </conditionalFormatting>
  <conditionalFormatting sqref="P576">
    <cfRule type="containsBlanks" dxfId="391" priority="206">
      <formula>LEN(TRIM(P576))=0</formula>
    </cfRule>
  </conditionalFormatting>
  <conditionalFormatting sqref="P555">
    <cfRule type="containsBlanks" dxfId="390" priority="196">
      <formula>LEN(TRIM(P555))=0</formula>
    </cfRule>
  </conditionalFormatting>
  <conditionalFormatting sqref="P600">
    <cfRule type="containsBlanks" dxfId="389" priority="189">
      <formula>LEN(TRIM(P600))=0</formula>
    </cfRule>
  </conditionalFormatting>
  <conditionalFormatting sqref="P584">
    <cfRule type="containsBlanks" dxfId="388" priority="203">
      <formula>LEN(TRIM(P584))=0</formula>
    </cfRule>
  </conditionalFormatting>
  <conditionalFormatting sqref="AA584:AU584">
    <cfRule type="containsBlanks" dxfId="387" priority="202">
      <formula>LEN(TRIM(AA584))=0</formula>
    </cfRule>
  </conditionalFormatting>
  <conditionalFormatting sqref="AA553:AU553">
    <cfRule type="containsBlanks" dxfId="386" priority="197">
      <formula>LEN(TRIM(AA553))=0</formula>
    </cfRule>
  </conditionalFormatting>
  <conditionalFormatting sqref="AA622:AU622">
    <cfRule type="containsBlanks" dxfId="385" priority="173">
      <formula>LEN(TRIM(AA622))=0</formula>
    </cfRule>
  </conditionalFormatting>
  <conditionalFormatting sqref="P579">
    <cfRule type="containsBlanks" dxfId="384" priority="200">
      <formula>LEN(TRIM(P579))=0</formula>
    </cfRule>
  </conditionalFormatting>
  <conditionalFormatting sqref="P547">
    <cfRule type="containsBlanks" dxfId="383" priority="198">
      <formula>LEN(TRIM(P547))=0</formula>
    </cfRule>
  </conditionalFormatting>
  <conditionalFormatting sqref="P563">
    <cfRule type="containsBlanks" dxfId="382" priority="194">
      <formula>LEN(TRIM(P563))=0</formula>
    </cfRule>
  </conditionalFormatting>
  <conditionalFormatting sqref="P571">
    <cfRule type="containsBlanks" dxfId="381" priority="192">
      <formula>LEN(TRIM(P571))=0</formula>
    </cfRule>
  </conditionalFormatting>
  <conditionalFormatting sqref="AA592:AU592">
    <cfRule type="containsBlanks" dxfId="380" priority="191">
      <formula>LEN(TRIM(AA592))=0</formula>
    </cfRule>
  </conditionalFormatting>
  <conditionalFormatting sqref="AA593:AU593">
    <cfRule type="containsBlanks" dxfId="379" priority="188">
      <formula>LEN(TRIM(AA593))=0</formula>
    </cfRule>
  </conditionalFormatting>
  <conditionalFormatting sqref="AA619:AU619">
    <cfRule type="containsBlanks" dxfId="378" priority="176">
      <formula>LEN(TRIM(AA619))=0</formula>
    </cfRule>
  </conditionalFormatting>
  <conditionalFormatting sqref="AA594:AU594">
    <cfRule type="containsBlanks" dxfId="377" priority="187">
      <formula>LEN(TRIM(AA594))=0</formula>
    </cfRule>
  </conditionalFormatting>
  <conditionalFormatting sqref="AA595:AU595">
    <cfRule type="containsBlanks" dxfId="376" priority="186">
      <formula>LEN(TRIM(AA595))=0</formula>
    </cfRule>
  </conditionalFormatting>
  <conditionalFormatting sqref="AA561:AU561">
    <cfRule type="containsBlanks" dxfId="375" priority="195">
      <formula>LEN(TRIM(AA561))=0</formula>
    </cfRule>
  </conditionalFormatting>
  <conditionalFormatting sqref="P587">
    <cfRule type="containsBlanks" dxfId="374" priority="183">
      <formula>LEN(TRIM(P587))=0</formula>
    </cfRule>
  </conditionalFormatting>
  <conditionalFormatting sqref="P605">
    <cfRule type="containsBlanks" dxfId="373" priority="181">
      <formula>LEN(TRIM(P605))=0</formula>
    </cfRule>
  </conditionalFormatting>
  <conditionalFormatting sqref="AA569:AU569">
    <cfRule type="containsBlanks" dxfId="372" priority="193">
      <formula>LEN(TRIM(AA569))=0</formula>
    </cfRule>
  </conditionalFormatting>
  <conditionalFormatting sqref="P614">
    <cfRule type="containsBlanks" dxfId="371" priority="177">
      <formula>LEN(TRIM(P614))=0</formula>
    </cfRule>
  </conditionalFormatting>
  <conditionalFormatting sqref="AA612:AU612">
    <cfRule type="containsBlanks" dxfId="370" priority="178">
      <formula>LEN(TRIM(AA612))=0</formula>
    </cfRule>
  </conditionalFormatting>
  <conditionalFormatting sqref="X598:AU598">
    <cfRule type="containsBlanks" dxfId="369" priority="190">
      <formula>LEN(TRIM(X598))=0</formula>
    </cfRule>
  </conditionalFormatting>
  <conditionalFormatting sqref="P611">
    <cfRule type="containsBlanks" dxfId="368" priority="180">
      <formula>LEN(TRIM(P611))=0</formula>
    </cfRule>
  </conditionalFormatting>
  <conditionalFormatting sqref="AA640:AC640 AE640:AU640">
    <cfRule type="containsBlanks" dxfId="367" priority="166">
      <formula>LEN(TRIM(AA640))=0</formula>
    </cfRule>
  </conditionalFormatting>
  <conditionalFormatting sqref="K636">
    <cfRule type="containsBlanks" dxfId="366" priority="169">
      <formula>LEN(TRIM(K636))=0</formula>
    </cfRule>
  </conditionalFormatting>
  <conditionalFormatting sqref="K641">
    <cfRule type="containsBlanks" dxfId="365" priority="165">
      <formula>LEN(TRIM(K641))=0</formula>
    </cfRule>
  </conditionalFormatting>
  <conditionalFormatting sqref="K646">
    <cfRule type="containsBlanks" dxfId="364" priority="161">
      <formula>LEN(TRIM(K646))=0</formula>
    </cfRule>
  </conditionalFormatting>
  <conditionalFormatting sqref="AA596:AU596">
    <cfRule type="containsBlanks" dxfId="363" priority="185">
      <formula>LEN(TRIM(AA596))=0</formula>
    </cfRule>
  </conditionalFormatting>
  <conditionalFormatting sqref="AA585:AU585">
    <cfRule type="containsBlanks" dxfId="362" priority="184">
      <formula>LEN(TRIM(AA585))=0</formula>
    </cfRule>
  </conditionalFormatting>
  <conditionalFormatting sqref="K651">
    <cfRule type="containsBlanks" dxfId="361" priority="157">
      <formula>LEN(TRIM(K651))=0</formula>
    </cfRule>
  </conditionalFormatting>
  <conditionalFormatting sqref="P607">
    <cfRule type="containsBlanks" dxfId="360" priority="182">
      <formula>LEN(TRIM(P607))=0</formula>
    </cfRule>
  </conditionalFormatting>
  <conditionalFormatting sqref="AA620:AU620">
    <cfRule type="containsBlanks" dxfId="359" priority="175">
      <formula>LEN(TRIM(AA620))=0</formula>
    </cfRule>
  </conditionalFormatting>
  <conditionalFormatting sqref="AA611:AU611">
    <cfRule type="containsBlanks" dxfId="358" priority="179">
      <formula>LEN(TRIM(AA611))=0</formula>
    </cfRule>
  </conditionalFormatting>
  <conditionalFormatting sqref="AA645:AC645 AE645:AU645">
    <cfRule type="containsBlanks" dxfId="357" priority="162">
      <formula>LEN(TRIM(AA645))=0</formula>
    </cfRule>
  </conditionalFormatting>
  <conditionalFormatting sqref="P639">
    <cfRule type="containsBlanks" dxfId="356" priority="168">
      <formula>LEN(TRIM(P639))=0</formula>
    </cfRule>
  </conditionalFormatting>
  <conditionalFormatting sqref="AA621:AU621">
    <cfRule type="containsBlanks" dxfId="355" priority="174">
      <formula>LEN(TRIM(AA621))=0</formula>
    </cfRule>
  </conditionalFormatting>
  <conditionalFormatting sqref="AA639:AC639 AE639:AU639">
    <cfRule type="containsBlanks" dxfId="354" priority="167">
      <formula>LEN(TRIM(AA639))=0</formula>
    </cfRule>
  </conditionalFormatting>
  <conditionalFormatting sqref="P634">
    <cfRule type="containsBlanks" dxfId="353" priority="172">
      <formula>LEN(TRIM(P634))=0</formula>
    </cfRule>
  </conditionalFormatting>
  <conditionalFormatting sqref="AA634:AC634 AE634:AU634">
    <cfRule type="containsBlanks" dxfId="352" priority="171">
      <formula>LEN(TRIM(AA634))=0</formula>
    </cfRule>
  </conditionalFormatting>
  <conditionalFormatting sqref="AA635:AC635 AE635:AU635">
    <cfRule type="containsBlanks" dxfId="351" priority="170">
      <formula>LEN(TRIM(AA635))=0</formula>
    </cfRule>
  </conditionalFormatting>
  <conditionalFormatting sqref="AA644:AC644 AE644:AU644">
    <cfRule type="containsBlanks" dxfId="350" priority="163">
      <formula>LEN(TRIM(AA644))=0</formula>
    </cfRule>
  </conditionalFormatting>
  <conditionalFormatting sqref="P644">
    <cfRule type="containsBlanks" dxfId="349" priority="164">
      <formula>LEN(TRIM(P644))=0</formula>
    </cfRule>
  </conditionalFormatting>
  <conditionalFormatting sqref="P649">
    <cfRule type="containsBlanks" dxfId="348" priority="160">
      <formula>LEN(TRIM(P649))=0</formula>
    </cfRule>
  </conditionalFormatting>
  <conditionalFormatting sqref="AA650:AC650 AE650:AU650">
    <cfRule type="containsBlanks" dxfId="347" priority="158">
      <formula>LEN(TRIM(AA650))=0</formula>
    </cfRule>
  </conditionalFormatting>
  <conditionalFormatting sqref="AA649:AC649 AE649:AU649">
    <cfRule type="containsBlanks" dxfId="346" priority="159">
      <formula>LEN(TRIM(AA649))=0</formula>
    </cfRule>
  </conditionalFormatting>
  <conditionalFormatting sqref="AD634">
    <cfRule type="containsBlanks" dxfId="345" priority="156">
      <formula>LEN(TRIM(AD634))=0</formula>
    </cfRule>
  </conditionalFormatting>
  <conditionalFormatting sqref="AD635">
    <cfRule type="containsBlanks" dxfId="344" priority="155">
      <formula>LEN(TRIM(AD635))=0</formula>
    </cfRule>
  </conditionalFormatting>
  <conditionalFormatting sqref="AD640">
    <cfRule type="containsBlanks" dxfId="343" priority="153">
      <formula>LEN(TRIM(AD640))=0</formula>
    </cfRule>
  </conditionalFormatting>
  <conditionalFormatting sqref="AD639">
    <cfRule type="containsBlanks" dxfId="342" priority="154">
      <formula>LEN(TRIM(AD639))=0</formula>
    </cfRule>
  </conditionalFormatting>
  <conditionalFormatting sqref="AD645">
    <cfRule type="containsBlanks" dxfId="341" priority="151">
      <formula>LEN(TRIM(AD645))=0</formula>
    </cfRule>
  </conditionalFormatting>
  <conditionalFormatting sqref="AD644">
    <cfRule type="containsBlanks" dxfId="340" priority="152">
      <formula>LEN(TRIM(AD644))=0</formula>
    </cfRule>
  </conditionalFormatting>
  <conditionalFormatting sqref="AD650">
    <cfRule type="containsBlanks" dxfId="339" priority="149">
      <formula>LEN(TRIM(AD650))=0</formula>
    </cfRule>
  </conditionalFormatting>
  <conditionalFormatting sqref="AD649">
    <cfRule type="containsBlanks" dxfId="338" priority="150">
      <formula>LEN(TRIM(AD649))=0</formula>
    </cfRule>
  </conditionalFormatting>
  <conditionalFormatting sqref="AC271">
    <cfRule type="containsBlanks" dxfId="337" priority="148">
      <formula>LEN(TRIM(AC271))=0</formula>
    </cfRule>
  </conditionalFormatting>
  <conditionalFormatting sqref="AC273">
    <cfRule type="containsBlanks" dxfId="336" priority="147">
      <formula>LEN(TRIM(AC273))=0</formula>
    </cfRule>
  </conditionalFormatting>
  <conditionalFormatting sqref="AF271">
    <cfRule type="containsBlanks" dxfId="335" priority="146">
      <formula>LEN(TRIM(AF271))=0</formula>
    </cfRule>
  </conditionalFormatting>
  <conditionalFormatting sqref="AF273">
    <cfRule type="containsBlanks" dxfId="334" priority="145">
      <formula>LEN(TRIM(AF273))=0</formula>
    </cfRule>
  </conditionalFormatting>
  <conditionalFormatting sqref="AC286">
    <cfRule type="containsBlanks" dxfId="333" priority="144">
      <formula>LEN(TRIM(AC286))=0</formula>
    </cfRule>
  </conditionalFormatting>
  <conditionalFormatting sqref="AC287">
    <cfRule type="containsBlanks" dxfId="332" priority="143">
      <formula>LEN(TRIM(AC287))=0</formula>
    </cfRule>
  </conditionalFormatting>
  <conditionalFormatting sqref="AF286">
    <cfRule type="containsBlanks" dxfId="331" priority="142">
      <formula>LEN(TRIM(AF286))=0</formula>
    </cfRule>
  </conditionalFormatting>
  <conditionalFormatting sqref="AF287">
    <cfRule type="containsBlanks" dxfId="330" priority="141">
      <formula>LEN(TRIM(AF287))=0</formula>
    </cfRule>
  </conditionalFormatting>
  <conditionalFormatting sqref="AC294">
    <cfRule type="containsBlanks" dxfId="329" priority="140">
      <formula>LEN(TRIM(AC294))=0</formula>
    </cfRule>
  </conditionalFormatting>
  <conditionalFormatting sqref="AC295">
    <cfRule type="containsBlanks" dxfId="328" priority="139">
      <formula>LEN(TRIM(AC295))=0</formula>
    </cfRule>
  </conditionalFormatting>
  <conditionalFormatting sqref="AF294">
    <cfRule type="containsBlanks" dxfId="327" priority="138">
      <formula>LEN(TRIM(AF294))=0</formula>
    </cfRule>
  </conditionalFormatting>
  <conditionalFormatting sqref="AF295">
    <cfRule type="containsBlanks" dxfId="326" priority="137">
      <formula>LEN(TRIM(AF295))=0</formula>
    </cfRule>
  </conditionalFormatting>
  <conditionalFormatting sqref="AC302">
    <cfRule type="containsBlanks" dxfId="325" priority="136">
      <formula>LEN(TRIM(AC302))=0</formula>
    </cfRule>
  </conditionalFormatting>
  <conditionalFormatting sqref="AC303">
    <cfRule type="containsBlanks" dxfId="324" priority="135">
      <formula>LEN(TRIM(AC303))=0</formula>
    </cfRule>
  </conditionalFormatting>
  <conditionalFormatting sqref="AF302">
    <cfRule type="containsBlanks" dxfId="323" priority="134">
      <formula>LEN(TRIM(AF302))=0</formula>
    </cfRule>
  </conditionalFormatting>
  <conditionalFormatting sqref="AF303">
    <cfRule type="containsBlanks" dxfId="322" priority="133">
      <formula>LEN(TRIM(AF303))=0</formula>
    </cfRule>
  </conditionalFormatting>
  <conditionalFormatting sqref="AC310">
    <cfRule type="containsBlanks" dxfId="321" priority="132">
      <formula>LEN(TRIM(AC310))=0</formula>
    </cfRule>
  </conditionalFormatting>
  <conditionalFormatting sqref="AC311">
    <cfRule type="containsBlanks" dxfId="320" priority="131">
      <formula>LEN(TRIM(AC311))=0</formula>
    </cfRule>
  </conditionalFormatting>
  <conditionalFormatting sqref="AF310">
    <cfRule type="containsBlanks" dxfId="319" priority="130">
      <formula>LEN(TRIM(AF310))=0</formula>
    </cfRule>
  </conditionalFormatting>
  <conditionalFormatting sqref="AF311">
    <cfRule type="containsBlanks" dxfId="318" priority="129">
      <formula>LEN(TRIM(AF311))=0</formula>
    </cfRule>
  </conditionalFormatting>
  <conditionalFormatting sqref="AC318">
    <cfRule type="containsBlanks" dxfId="317" priority="128">
      <formula>LEN(TRIM(AC318))=0</formula>
    </cfRule>
  </conditionalFormatting>
  <conditionalFormatting sqref="AC319">
    <cfRule type="containsBlanks" dxfId="316" priority="127">
      <formula>LEN(TRIM(AC319))=0</formula>
    </cfRule>
  </conditionalFormatting>
  <conditionalFormatting sqref="AF318">
    <cfRule type="containsBlanks" dxfId="315" priority="126">
      <formula>LEN(TRIM(AF318))=0</formula>
    </cfRule>
  </conditionalFormatting>
  <conditionalFormatting sqref="AF319">
    <cfRule type="containsBlanks" dxfId="314" priority="125">
      <formula>LEN(TRIM(AF319))=0</formula>
    </cfRule>
  </conditionalFormatting>
  <conditionalFormatting sqref="AC326">
    <cfRule type="containsBlanks" dxfId="313" priority="124">
      <formula>LEN(TRIM(AC326))=0</formula>
    </cfRule>
  </conditionalFormatting>
  <conditionalFormatting sqref="AC327">
    <cfRule type="containsBlanks" dxfId="312" priority="123">
      <formula>LEN(TRIM(AC327))=0</formula>
    </cfRule>
  </conditionalFormatting>
  <conditionalFormatting sqref="AF326">
    <cfRule type="containsBlanks" dxfId="311" priority="122">
      <formula>LEN(TRIM(AF326))=0</formula>
    </cfRule>
  </conditionalFormatting>
  <conditionalFormatting sqref="AF327">
    <cfRule type="containsBlanks" dxfId="310" priority="121">
      <formula>LEN(TRIM(AF327))=0</formula>
    </cfRule>
  </conditionalFormatting>
  <conditionalFormatting sqref="AC334">
    <cfRule type="containsBlanks" dxfId="309" priority="120">
      <formula>LEN(TRIM(AC334))=0</formula>
    </cfRule>
  </conditionalFormatting>
  <conditionalFormatting sqref="AC335">
    <cfRule type="containsBlanks" dxfId="308" priority="119">
      <formula>LEN(TRIM(AC335))=0</formula>
    </cfRule>
  </conditionalFormatting>
  <conditionalFormatting sqref="AC336">
    <cfRule type="containsBlanks" dxfId="307" priority="118">
      <formula>LEN(TRIM(AC336))=0</formula>
    </cfRule>
  </conditionalFormatting>
  <conditionalFormatting sqref="AC337">
    <cfRule type="containsBlanks" dxfId="306" priority="117">
      <formula>LEN(TRIM(AC337))=0</formula>
    </cfRule>
  </conditionalFormatting>
  <conditionalFormatting sqref="AC338">
    <cfRule type="containsBlanks" dxfId="305" priority="116">
      <formula>LEN(TRIM(AC338))=0</formula>
    </cfRule>
  </conditionalFormatting>
  <conditionalFormatting sqref="AF334">
    <cfRule type="containsBlanks" dxfId="304" priority="115">
      <formula>LEN(TRIM(AF334))=0</formula>
    </cfRule>
  </conditionalFormatting>
  <conditionalFormatting sqref="AF335">
    <cfRule type="containsBlanks" dxfId="303" priority="114">
      <formula>LEN(TRIM(AF335))=0</formula>
    </cfRule>
  </conditionalFormatting>
  <conditionalFormatting sqref="AF336">
    <cfRule type="containsBlanks" dxfId="302" priority="113">
      <formula>LEN(TRIM(AF336))=0</formula>
    </cfRule>
  </conditionalFormatting>
  <conditionalFormatting sqref="AF337">
    <cfRule type="containsBlanks" dxfId="301" priority="112">
      <formula>LEN(TRIM(AF337))=0</formula>
    </cfRule>
  </conditionalFormatting>
  <conditionalFormatting sqref="AF338">
    <cfRule type="containsBlanks" dxfId="300" priority="111">
      <formula>LEN(TRIM(AF338))=0</formula>
    </cfRule>
  </conditionalFormatting>
  <conditionalFormatting sqref="AC354">
    <cfRule type="containsBlanks" dxfId="299" priority="109">
      <formula>LEN(TRIM(AC354))=0</formula>
    </cfRule>
  </conditionalFormatting>
  <conditionalFormatting sqref="AC353">
    <cfRule type="containsBlanks" dxfId="298" priority="110">
      <formula>LEN(TRIM(AC353))=0</formula>
    </cfRule>
  </conditionalFormatting>
  <conditionalFormatting sqref="AF354">
    <cfRule type="containsBlanks" dxfId="297" priority="107">
      <formula>LEN(TRIM(AF354))=0</formula>
    </cfRule>
  </conditionalFormatting>
  <conditionalFormatting sqref="AF353">
    <cfRule type="containsBlanks" dxfId="296" priority="108">
      <formula>LEN(TRIM(AF353))=0</formula>
    </cfRule>
  </conditionalFormatting>
  <conditionalFormatting sqref="AC364">
    <cfRule type="containsBlanks" dxfId="295" priority="103">
      <formula>LEN(TRIM(AC364))=0</formula>
    </cfRule>
  </conditionalFormatting>
  <conditionalFormatting sqref="AC361">
    <cfRule type="containsBlanks" dxfId="294" priority="106">
      <formula>LEN(TRIM(AC361))=0</formula>
    </cfRule>
  </conditionalFormatting>
  <conditionalFormatting sqref="AC362">
    <cfRule type="containsBlanks" dxfId="293" priority="105">
      <formula>LEN(TRIM(AC362))=0</formula>
    </cfRule>
  </conditionalFormatting>
  <conditionalFormatting sqref="AC363">
    <cfRule type="containsBlanks" dxfId="292" priority="104">
      <formula>LEN(TRIM(AC363))=0</formula>
    </cfRule>
  </conditionalFormatting>
  <conditionalFormatting sqref="AF364">
    <cfRule type="containsBlanks" dxfId="291" priority="99">
      <formula>LEN(TRIM(AF364))=0</formula>
    </cfRule>
  </conditionalFormatting>
  <conditionalFormatting sqref="AF361">
    <cfRule type="containsBlanks" dxfId="290" priority="102">
      <formula>LEN(TRIM(AF361))=0</formula>
    </cfRule>
  </conditionalFormatting>
  <conditionalFormatting sqref="AF362">
    <cfRule type="containsBlanks" dxfId="289" priority="101">
      <formula>LEN(TRIM(AF362))=0</formula>
    </cfRule>
  </conditionalFormatting>
  <conditionalFormatting sqref="AF363">
    <cfRule type="containsBlanks" dxfId="288" priority="100">
      <formula>LEN(TRIM(AF363))=0</formula>
    </cfRule>
  </conditionalFormatting>
  <conditionalFormatting sqref="AC376">
    <cfRule type="containsBlanks" dxfId="287" priority="98">
      <formula>LEN(TRIM(AC376))=0</formula>
    </cfRule>
  </conditionalFormatting>
  <conditionalFormatting sqref="AC377">
    <cfRule type="containsBlanks" dxfId="286" priority="97">
      <formula>LEN(TRIM(AC377))=0</formula>
    </cfRule>
  </conditionalFormatting>
  <conditionalFormatting sqref="AF376">
    <cfRule type="containsBlanks" dxfId="285" priority="96">
      <formula>LEN(TRIM(AF376))=0</formula>
    </cfRule>
  </conditionalFormatting>
  <conditionalFormatting sqref="AF377">
    <cfRule type="containsBlanks" dxfId="284" priority="95">
      <formula>LEN(TRIM(AF377))=0</formula>
    </cfRule>
  </conditionalFormatting>
  <conditionalFormatting sqref="AC382">
    <cfRule type="containsBlanks" dxfId="283" priority="93">
      <formula>LEN(TRIM(AC382))=0</formula>
    </cfRule>
  </conditionalFormatting>
  <conditionalFormatting sqref="AC381">
    <cfRule type="containsBlanks" dxfId="282" priority="94">
      <formula>LEN(TRIM(AC381))=0</formula>
    </cfRule>
  </conditionalFormatting>
  <conditionalFormatting sqref="AF382">
    <cfRule type="containsBlanks" dxfId="281" priority="91">
      <formula>LEN(TRIM(AF382))=0</formula>
    </cfRule>
  </conditionalFormatting>
  <conditionalFormatting sqref="AF381">
    <cfRule type="containsBlanks" dxfId="280" priority="92">
      <formula>LEN(TRIM(AF381))=0</formula>
    </cfRule>
  </conditionalFormatting>
  <conditionalFormatting sqref="AC387">
    <cfRule type="containsBlanks" dxfId="279" priority="89">
      <formula>LEN(TRIM(AC387))=0</formula>
    </cfRule>
  </conditionalFormatting>
  <conditionalFormatting sqref="AC386">
    <cfRule type="containsBlanks" dxfId="278" priority="90">
      <formula>LEN(TRIM(AC386))=0</formula>
    </cfRule>
  </conditionalFormatting>
  <conditionalFormatting sqref="AF387">
    <cfRule type="containsBlanks" dxfId="277" priority="87">
      <formula>LEN(TRIM(AF387))=0</formula>
    </cfRule>
  </conditionalFormatting>
  <conditionalFormatting sqref="AF386">
    <cfRule type="containsBlanks" dxfId="276" priority="88">
      <formula>LEN(TRIM(AF386))=0</formula>
    </cfRule>
  </conditionalFormatting>
  <conditionalFormatting sqref="AC392">
    <cfRule type="containsBlanks" dxfId="275" priority="85">
      <formula>LEN(TRIM(AC392))=0</formula>
    </cfRule>
  </conditionalFormatting>
  <conditionalFormatting sqref="AC391">
    <cfRule type="containsBlanks" dxfId="274" priority="86">
      <formula>LEN(TRIM(AC391))=0</formula>
    </cfRule>
  </conditionalFormatting>
  <conditionalFormatting sqref="AF392">
    <cfRule type="containsBlanks" dxfId="273" priority="83">
      <formula>LEN(TRIM(AF392))=0</formula>
    </cfRule>
  </conditionalFormatting>
  <conditionalFormatting sqref="AF391">
    <cfRule type="containsBlanks" dxfId="272" priority="84">
      <formula>LEN(TRIM(AF391))=0</formula>
    </cfRule>
  </conditionalFormatting>
  <conditionalFormatting sqref="AE400:AG400">
    <cfRule type="containsBlanks" dxfId="271" priority="82">
      <formula>LEN(TRIM(AE400))=0</formula>
    </cfRule>
  </conditionalFormatting>
  <conditionalFormatting sqref="AE402:AG402">
    <cfRule type="containsBlanks" dxfId="270" priority="81">
      <formula>LEN(TRIM(AE402))=0</formula>
    </cfRule>
  </conditionalFormatting>
  <conditionalFormatting sqref="AE415:AG415">
    <cfRule type="containsBlanks" dxfId="269" priority="80">
      <formula>LEN(TRIM(AE415))=0</formula>
    </cfRule>
  </conditionalFormatting>
  <conditionalFormatting sqref="AE416:AG416">
    <cfRule type="containsBlanks" dxfId="268" priority="79">
      <formula>LEN(TRIM(AE416))=0</formula>
    </cfRule>
  </conditionalFormatting>
  <conditionalFormatting sqref="AE423:AG423">
    <cfRule type="containsBlanks" dxfId="267" priority="78">
      <formula>LEN(TRIM(AE423))=0</formula>
    </cfRule>
  </conditionalFormatting>
  <conditionalFormatting sqref="AE424:AG424">
    <cfRule type="containsBlanks" dxfId="266" priority="77">
      <formula>LEN(TRIM(AE424))=0</formula>
    </cfRule>
  </conditionalFormatting>
  <conditionalFormatting sqref="AE431:AG431">
    <cfRule type="containsBlanks" dxfId="265" priority="76">
      <formula>LEN(TRIM(AE431))=0</formula>
    </cfRule>
  </conditionalFormatting>
  <conditionalFormatting sqref="AE432:AG432">
    <cfRule type="containsBlanks" dxfId="264" priority="75">
      <formula>LEN(TRIM(AE432))=0</formula>
    </cfRule>
  </conditionalFormatting>
  <conditionalFormatting sqref="AE439:AG439">
    <cfRule type="containsBlanks" dxfId="263" priority="74">
      <formula>LEN(TRIM(AE439))=0</formula>
    </cfRule>
  </conditionalFormatting>
  <conditionalFormatting sqref="AE440:AG440">
    <cfRule type="containsBlanks" dxfId="262" priority="73">
      <formula>LEN(TRIM(AE440))=0</formula>
    </cfRule>
  </conditionalFormatting>
  <conditionalFormatting sqref="AE447:AG447">
    <cfRule type="containsBlanks" dxfId="261" priority="72">
      <formula>LEN(TRIM(AE447))=0</formula>
    </cfRule>
  </conditionalFormatting>
  <conditionalFormatting sqref="AE448:AG448">
    <cfRule type="containsBlanks" dxfId="260" priority="71">
      <formula>LEN(TRIM(AE448))=0</formula>
    </cfRule>
  </conditionalFormatting>
  <conditionalFormatting sqref="AE455:AG455">
    <cfRule type="containsBlanks" dxfId="259" priority="70">
      <formula>LEN(TRIM(AE455))=0</formula>
    </cfRule>
  </conditionalFormatting>
  <conditionalFormatting sqref="AE456:AG456">
    <cfRule type="containsBlanks" dxfId="258" priority="69">
      <formula>LEN(TRIM(AE456))=0</formula>
    </cfRule>
  </conditionalFormatting>
  <conditionalFormatting sqref="AE463:AG463">
    <cfRule type="containsBlanks" dxfId="257" priority="68">
      <formula>LEN(TRIM(AE463))=0</formula>
    </cfRule>
  </conditionalFormatting>
  <conditionalFormatting sqref="AE464:AG464">
    <cfRule type="containsBlanks" dxfId="256" priority="67">
      <formula>LEN(TRIM(AE464))=0</formula>
    </cfRule>
  </conditionalFormatting>
  <conditionalFormatting sqref="AE465:AG465">
    <cfRule type="containsBlanks" dxfId="255" priority="66">
      <formula>LEN(TRIM(AE465))=0</formula>
    </cfRule>
  </conditionalFormatting>
  <conditionalFormatting sqref="AE466:AG466">
    <cfRule type="containsBlanks" dxfId="254" priority="65">
      <formula>LEN(TRIM(AE466))=0</formula>
    </cfRule>
  </conditionalFormatting>
  <conditionalFormatting sqref="AE467:AG467">
    <cfRule type="containsBlanks" dxfId="253" priority="64">
      <formula>LEN(TRIM(AE467))=0</formula>
    </cfRule>
  </conditionalFormatting>
  <conditionalFormatting sqref="AE483:AG483">
    <cfRule type="containsBlanks" dxfId="252" priority="62">
      <formula>LEN(TRIM(AE483))=0</formula>
    </cfRule>
  </conditionalFormatting>
  <conditionalFormatting sqref="AE482:AG482">
    <cfRule type="containsBlanks" dxfId="251" priority="63">
      <formula>LEN(TRIM(AE482))=0</formula>
    </cfRule>
  </conditionalFormatting>
  <conditionalFormatting sqref="AE493:AG493">
    <cfRule type="containsBlanks" dxfId="250" priority="58">
      <formula>LEN(TRIM(AE493))=0</formula>
    </cfRule>
  </conditionalFormatting>
  <conditionalFormatting sqref="AE490:AG490">
    <cfRule type="containsBlanks" dxfId="249" priority="61">
      <formula>LEN(TRIM(AE490))=0</formula>
    </cfRule>
  </conditionalFormatting>
  <conditionalFormatting sqref="AE491:AG491">
    <cfRule type="containsBlanks" dxfId="248" priority="60">
      <formula>LEN(TRIM(AE491))=0</formula>
    </cfRule>
  </conditionalFormatting>
  <conditionalFormatting sqref="AE492:AG492">
    <cfRule type="containsBlanks" dxfId="247" priority="59">
      <formula>LEN(TRIM(AE492))=0</formula>
    </cfRule>
  </conditionalFormatting>
  <conditionalFormatting sqref="AE505:AF505">
    <cfRule type="containsBlanks" dxfId="246" priority="57">
      <formula>LEN(TRIM(AE505))=0</formula>
    </cfRule>
  </conditionalFormatting>
  <conditionalFormatting sqref="AE506:AF506">
    <cfRule type="containsBlanks" dxfId="245" priority="56">
      <formula>LEN(TRIM(AE506))=0</formula>
    </cfRule>
  </conditionalFormatting>
  <conditionalFormatting sqref="AG505">
    <cfRule type="containsBlanks" dxfId="244" priority="55">
      <formula>LEN(TRIM(AG505))=0</formula>
    </cfRule>
  </conditionalFormatting>
  <conditionalFormatting sqref="AG506">
    <cfRule type="containsBlanks" dxfId="243" priority="54">
      <formula>LEN(TRIM(AG506))=0</formula>
    </cfRule>
  </conditionalFormatting>
  <conditionalFormatting sqref="AE511:AF511">
    <cfRule type="containsBlanks" dxfId="242" priority="52">
      <formula>LEN(TRIM(AE511))=0</formula>
    </cfRule>
  </conditionalFormatting>
  <conditionalFormatting sqref="AE510:AF510">
    <cfRule type="containsBlanks" dxfId="241" priority="53">
      <formula>LEN(TRIM(AE510))=0</formula>
    </cfRule>
  </conditionalFormatting>
  <conditionalFormatting sqref="AG511">
    <cfRule type="containsBlanks" dxfId="240" priority="50">
      <formula>LEN(TRIM(AG511))=0</formula>
    </cfRule>
  </conditionalFormatting>
  <conditionalFormatting sqref="AG510">
    <cfRule type="containsBlanks" dxfId="239" priority="51">
      <formula>LEN(TRIM(AG510))=0</formula>
    </cfRule>
  </conditionalFormatting>
  <conditionalFormatting sqref="AE516:AF516">
    <cfRule type="containsBlanks" dxfId="238" priority="48">
      <formula>LEN(TRIM(AE516))=0</formula>
    </cfRule>
  </conditionalFormatting>
  <conditionalFormatting sqref="AE515:AF515">
    <cfRule type="containsBlanks" dxfId="237" priority="49">
      <formula>LEN(TRIM(AE515))=0</formula>
    </cfRule>
  </conditionalFormatting>
  <conditionalFormatting sqref="AG516">
    <cfRule type="containsBlanks" dxfId="236" priority="46">
      <formula>LEN(TRIM(AG516))=0</formula>
    </cfRule>
  </conditionalFormatting>
  <conditionalFormatting sqref="AG515">
    <cfRule type="containsBlanks" dxfId="235" priority="47">
      <formula>LEN(TRIM(AG515))=0</formula>
    </cfRule>
  </conditionalFormatting>
  <conditionalFormatting sqref="AE521:AF521">
    <cfRule type="containsBlanks" dxfId="234" priority="44">
      <formula>LEN(TRIM(AE521))=0</formula>
    </cfRule>
  </conditionalFormatting>
  <conditionalFormatting sqref="AE520:AF520">
    <cfRule type="containsBlanks" dxfId="233" priority="45">
      <formula>LEN(TRIM(AE520))=0</formula>
    </cfRule>
  </conditionalFormatting>
  <conditionalFormatting sqref="AG521">
    <cfRule type="containsBlanks" dxfId="232" priority="42">
      <formula>LEN(TRIM(AG521))=0</formula>
    </cfRule>
  </conditionalFormatting>
  <conditionalFormatting sqref="AG520">
    <cfRule type="containsBlanks" dxfId="231" priority="43">
      <formula>LEN(TRIM(AG520))=0</formula>
    </cfRule>
  </conditionalFormatting>
  <conditionalFormatting sqref="X529:Z529">
    <cfRule type="containsBlanks" dxfId="230" priority="41">
      <formula>LEN(TRIM(X529))=0</formula>
    </cfRule>
  </conditionalFormatting>
  <conditionalFormatting sqref="X531:Z531">
    <cfRule type="containsBlanks" dxfId="229" priority="40">
      <formula>LEN(TRIM(X531))=0</formula>
    </cfRule>
  </conditionalFormatting>
  <conditionalFormatting sqref="X544:Z544">
    <cfRule type="containsBlanks" dxfId="228" priority="39">
      <formula>LEN(TRIM(X544))=0</formula>
    </cfRule>
  </conditionalFormatting>
  <conditionalFormatting sqref="X545:Z545">
    <cfRule type="containsBlanks" dxfId="227" priority="38">
      <formula>LEN(TRIM(X545))=0</formula>
    </cfRule>
  </conditionalFormatting>
  <conditionalFormatting sqref="X552:Z552">
    <cfRule type="containsBlanks" dxfId="226" priority="37">
      <formula>LEN(TRIM(X552))=0</formula>
    </cfRule>
  </conditionalFormatting>
  <conditionalFormatting sqref="X553:Z553">
    <cfRule type="containsBlanks" dxfId="225" priority="36">
      <formula>LEN(TRIM(X553))=0</formula>
    </cfRule>
  </conditionalFormatting>
  <conditionalFormatting sqref="X560:Z560">
    <cfRule type="containsBlanks" dxfId="224" priority="35">
      <formula>LEN(TRIM(X560))=0</formula>
    </cfRule>
  </conditionalFormatting>
  <conditionalFormatting sqref="X561:Z561">
    <cfRule type="containsBlanks" dxfId="223" priority="34">
      <formula>LEN(TRIM(X561))=0</formula>
    </cfRule>
  </conditionalFormatting>
  <conditionalFormatting sqref="X568:Z568">
    <cfRule type="containsBlanks" dxfId="222" priority="33">
      <formula>LEN(TRIM(X568))=0</formula>
    </cfRule>
  </conditionalFormatting>
  <conditionalFormatting sqref="X569:Z569">
    <cfRule type="containsBlanks" dxfId="221" priority="32">
      <formula>LEN(TRIM(X569))=0</formula>
    </cfRule>
  </conditionalFormatting>
  <conditionalFormatting sqref="X576:Z576">
    <cfRule type="containsBlanks" dxfId="220" priority="31">
      <formula>LEN(TRIM(X576))=0</formula>
    </cfRule>
  </conditionalFormatting>
  <conditionalFormatting sqref="X577:Z577">
    <cfRule type="containsBlanks" dxfId="219" priority="30">
      <formula>LEN(TRIM(X577))=0</formula>
    </cfRule>
  </conditionalFormatting>
  <conditionalFormatting sqref="X584:Z584">
    <cfRule type="containsBlanks" dxfId="218" priority="29">
      <formula>LEN(TRIM(X584))=0</formula>
    </cfRule>
  </conditionalFormatting>
  <conditionalFormatting sqref="X585:Z585">
    <cfRule type="containsBlanks" dxfId="217" priority="28">
      <formula>LEN(TRIM(X585))=0</formula>
    </cfRule>
  </conditionalFormatting>
  <conditionalFormatting sqref="X592:Z592">
    <cfRule type="containsBlanks" dxfId="216" priority="27">
      <formula>LEN(TRIM(X592))=0</formula>
    </cfRule>
  </conditionalFormatting>
  <conditionalFormatting sqref="X593:Z593">
    <cfRule type="containsBlanks" dxfId="215" priority="26">
      <formula>LEN(TRIM(X593))=0</formula>
    </cfRule>
  </conditionalFormatting>
  <conditionalFormatting sqref="X594:Z594">
    <cfRule type="containsBlanks" dxfId="214" priority="25">
      <formula>LEN(TRIM(X594))=0</formula>
    </cfRule>
  </conditionalFormatting>
  <conditionalFormatting sqref="X595:Z595">
    <cfRule type="containsBlanks" dxfId="213" priority="24">
      <formula>LEN(TRIM(X595))=0</formula>
    </cfRule>
  </conditionalFormatting>
  <conditionalFormatting sqref="X596:Z596">
    <cfRule type="containsBlanks" dxfId="212" priority="23">
      <formula>LEN(TRIM(X596))=0</formula>
    </cfRule>
  </conditionalFormatting>
  <conditionalFormatting sqref="X612:Z612">
    <cfRule type="containsBlanks" dxfId="211" priority="21">
      <formula>LEN(TRIM(X612))=0</formula>
    </cfRule>
  </conditionalFormatting>
  <conditionalFormatting sqref="X611:Z611">
    <cfRule type="containsBlanks" dxfId="210" priority="22">
      <formula>LEN(TRIM(X611))=0</formula>
    </cfRule>
  </conditionalFormatting>
  <conditionalFormatting sqref="X622:Z622">
    <cfRule type="containsBlanks" dxfId="209" priority="17">
      <formula>LEN(TRIM(X622))=0</formula>
    </cfRule>
  </conditionalFormatting>
  <conditionalFormatting sqref="X619:Z619">
    <cfRule type="containsBlanks" dxfId="208" priority="20">
      <formula>LEN(TRIM(X619))=0</formula>
    </cfRule>
  </conditionalFormatting>
  <conditionalFormatting sqref="X620:Z620">
    <cfRule type="containsBlanks" dxfId="207" priority="19">
      <formula>LEN(TRIM(X620))=0</formula>
    </cfRule>
  </conditionalFormatting>
  <conditionalFormatting sqref="X621:Z621">
    <cfRule type="containsBlanks" dxfId="206" priority="18">
      <formula>LEN(TRIM(X621))=0</formula>
    </cfRule>
  </conditionalFormatting>
  <conditionalFormatting sqref="X634:Y634">
    <cfRule type="containsBlanks" dxfId="205" priority="16">
      <formula>LEN(TRIM(X634))=0</formula>
    </cfRule>
  </conditionalFormatting>
  <conditionalFormatting sqref="X635:Y635">
    <cfRule type="containsBlanks" dxfId="204" priority="15">
      <formula>LEN(TRIM(X635))=0</formula>
    </cfRule>
  </conditionalFormatting>
  <conditionalFormatting sqref="Z634">
    <cfRule type="containsBlanks" dxfId="203" priority="14">
      <formula>LEN(TRIM(Z634))=0</formula>
    </cfRule>
  </conditionalFormatting>
  <conditionalFormatting sqref="Z635">
    <cfRule type="containsBlanks" dxfId="202" priority="13">
      <formula>LEN(TRIM(Z635))=0</formula>
    </cfRule>
  </conditionalFormatting>
  <conditionalFormatting sqref="X640:Y640">
    <cfRule type="containsBlanks" dxfId="201" priority="11">
      <formula>LEN(TRIM(X640))=0</formula>
    </cfRule>
  </conditionalFormatting>
  <conditionalFormatting sqref="X639:Y639">
    <cfRule type="containsBlanks" dxfId="200" priority="12">
      <formula>LEN(TRIM(X639))=0</formula>
    </cfRule>
  </conditionalFormatting>
  <conditionalFormatting sqref="Z640">
    <cfRule type="containsBlanks" dxfId="199" priority="9">
      <formula>LEN(TRIM(Z640))=0</formula>
    </cfRule>
  </conditionalFormatting>
  <conditionalFormatting sqref="Z639">
    <cfRule type="containsBlanks" dxfId="198" priority="10">
      <formula>LEN(TRIM(Z639))=0</formula>
    </cfRule>
  </conditionalFormatting>
  <conditionalFormatting sqref="X645:Y645">
    <cfRule type="containsBlanks" dxfId="197" priority="7">
      <formula>LEN(TRIM(X645))=0</formula>
    </cfRule>
  </conditionalFormatting>
  <conditionalFormatting sqref="X644:Y644">
    <cfRule type="containsBlanks" dxfId="196" priority="8">
      <formula>LEN(TRIM(X644))=0</formula>
    </cfRule>
  </conditionalFormatting>
  <conditionalFormatting sqref="Z645">
    <cfRule type="containsBlanks" dxfId="195" priority="5">
      <formula>LEN(TRIM(Z645))=0</formula>
    </cfRule>
  </conditionalFormatting>
  <conditionalFormatting sqref="Z644">
    <cfRule type="containsBlanks" dxfId="194" priority="6">
      <formula>LEN(TRIM(Z644))=0</formula>
    </cfRule>
  </conditionalFormatting>
  <conditionalFormatting sqref="X650:Y650">
    <cfRule type="containsBlanks" dxfId="193" priority="3">
      <formula>LEN(TRIM(X650))=0</formula>
    </cfRule>
  </conditionalFormatting>
  <conditionalFormatting sqref="X649:Y649">
    <cfRule type="containsBlanks" dxfId="192" priority="4">
      <formula>LEN(TRIM(X649))=0</formula>
    </cfRule>
  </conditionalFormatting>
  <conditionalFormatting sqref="Z650">
    <cfRule type="containsBlanks" dxfId="191" priority="1">
      <formula>LEN(TRIM(Z650))=0</formula>
    </cfRule>
  </conditionalFormatting>
  <conditionalFormatting sqref="Z649">
    <cfRule type="containsBlanks" dxfId="190" priority="2">
      <formula>LEN(TRIM(Z649))=0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структура!$N$11:$N$60</xm:f>
          </x14:formula1>
          <xm:sqref>E13 E142 E271 E400 E529</xm:sqref>
        </x14:dataValidation>
        <x14:dataValidation type="list" allowBlank="1" showInputMessage="1" showErrorMessage="1">
          <x14:formula1>
            <xm:f>структура!$W$11:$W$60</xm:f>
          </x14:formula1>
          <xm:sqref>I28 I36 I44 I52 I60 I68 I95 I157 I165 I173 I181 I189 I197 I224 I286 I294 I302 I310 I318 I326 I353 I415 I423 I431 I439 I447 I455 I482 I544 I552 I560 I568 I576 I584 I611</xm:sqref>
        </x14:dataValidation>
        <x14:dataValidation type="list" allowBlank="1" showInputMessage="1" showErrorMessage="1">
          <x14:formula1>
            <xm:f>структура!$T$11:$T$60</xm:f>
          </x14:formula1>
          <xm:sqref>K13 K142 K271 K400 K529</xm:sqref>
        </x14:dataValidation>
        <x14:dataValidation type="list" allowBlank="1" showInputMessage="1" showErrorMessage="1">
          <x14:formula1>
            <xm:f>структура!$AE$11:$AE$60</xm:f>
          </x14:formula1>
          <xm:sqref>K28 K36 K44 K52 K60 K68 K95 K157 K165 K173 K181 K189 K197 K224 K286 K294 K302 K310 K318 K326 K353 K415 K423 K431 K439 K447 K455 K482 K544 K552 K560 K568 K576 K584 K611</xm:sqref>
        </x14:dataValidation>
        <x14:dataValidation type="list" allowBlank="1" showInputMessage="1" showErrorMessage="1">
          <x14:formula1>
            <xm:f>структура!$AH$11:$AH$60</xm:f>
          </x14:formula1>
          <xm:sqref>K76:K80 K205:K209 K334:K338 K463:K467 K592:K596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W204"/>
  <sheetViews>
    <sheetView workbookViewId="0">
      <pane xSplit="21" ySplit="10" topLeftCell="V11"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1" width="1.6640625" style="2" customWidth="1"/>
    <col min="2" max="3" width="1.6640625" style="272" customWidth="1"/>
    <col min="4" max="4" width="1.6640625" style="2" customWidth="1"/>
    <col min="5" max="5" width="5.44140625" style="122" bestFit="1" customWidth="1"/>
    <col min="6" max="6" width="1.6640625" style="200" customWidth="1"/>
    <col min="7" max="7" width="5" style="2" bestFit="1" customWidth="1"/>
    <col min="8" max="8" width="40.33203125" style="2" bestFit="1" customWidth="1"/>
    <col min="9" max="10" width="1.6640625" style="2" customWidth="1"/>
    <col min="11" max="11" width="7.33203125" style="26" bestFit="1" customWidth="1"/>
    <col min="12" max="12" width="0.88671875" style="1" customWidth="1"/>
    <col min="13" max="15" width="0.88671875" style="21" customWidth="1"/>
    <col min="16" max="17" width="0.8867187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336"/>
      <c r="F1" s="3"/>
      <c r="G1" s="3"/>
      <c r="H1" s="3"/>
      <c r="I1" s="3"/>
      <c r="J1" s="3"/>
      <c r="K1" s="25"/>
      <c r="L1" s="12"/>
      <c r="M1" s="20"/>
      <c r="N1" s="20"/>
      <c r="O1" s="20"/>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336"/>
      <c r="F2" s="3"/>
      <c r="G2" s="3"/>
      <c r="H2" s="3"/>
      <c r="I2" s="3"/>
      <c r="J2" s="3"/>
      <c r="K2" s="25"/>
      <c r="L2" s="12"/>
      <c r="M2" s="20"/>
      <c r="N2" s="20"/>
      <c r="O2" s="20"/>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337" t="str">
        <f>методология!$E$4</f>
        <v>Финмодель + Бюджетная модель</v>
      </c>
      <c r="D3" s="3"/>
      <c r="E3" s="338"/>
      <c r="F3" s="3"/>
      <c r="G3" s="3"/>
      <c r="H3" s="3"/>
      <c r="I3" s="3"/>
      <c r="J3" s="3"/>
      <c r="K3" s="25"/>
      <c r="L3" s="12"/>
      <c r="M3" s="20"/>
      <c r="N3" s="20"/>
      <c r="O3" s="20"/>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337" t="str">
        <f>методология!$E$5</f>
        <v>Деятельность: строительная</v>
      </c>
      <c r="D4" s="3"/>
      <c r="E4" s="338"/>
      <c r="F4" s="3"/>
      <c r="G4" s="3"/>
      <c r="H4" s="3"/>
      <c r="I4" s="3"/>
      <c r="J4" s="3"/>
      <c r="K4" s="25"/>
      <c r="L4" s="12"/>
      <c r="M4" s="20"/>
      <c r="N4" s="20"/>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338"/>
      <c r="F5" s="3"/>
      <c r="G5" s="3"/>
      <c r="H5" s="3"/>
      <c r="I5" s="3"/>
      <c r="J5" s="3"/>
      <c r="K5" s="25"/>
      <c r="L5" s="12"/>
      <c r="M5" s="20"/>
      <c r="N5" s="20"/>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337"/>
      <c r="D6" s="3"/>
      <c r="E6" s="338"/>
      <c r="F6" s="337"/>
      <c r="G6" s="4" t="s">
        <v>538</v>
      </c>
      <c r="H6" s="3"/>
      <c r="I6" s="3"/>
      <c r="J6" s="3"/>
      <c r="K6" s="25"/>
      <c r="L6" s="12"/>
      <c r="M6" s="20"/>
      <c r="N6" s="20"/>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338"/>
      <c r="F7" s="3"/>
      <c r="G7" s="175" t="str">
        <f>структура!$AL$23</f>
        <v>с НДС</v>
      </c>
      <c r="H7" s="3"/>
      <c r="I7" s="3"/>
      <c r="J7" s="3"/>
      <c r="K7" s="25"/>
      <c r="L7" s="12"/>
      <c r="M7" s="20"/>
      <c r="N7" s="20"/>
      <c r="O7" s="20"/>
      <c r="P7" s="3"/>
      <c r="Q7" s="3"/>
      <c r="R7" s="3"/>
      <c r="S7" s="3"/>
      <c r="T7" s="3"/>
      <c r="U7" s="3"/>
      <c r="V7" s="3"/>
      <c r="W7" s="22"/>
      <c r="X7" s="27" t="str">
        <f>ФМ_усл!X7</f>
        <v/>
      </c>
      <c r="Y7" s="28" t="str">
        <f>ФМ_усл!Y7</f>
        <v/>
      </c>
      <c r="Z7" s="28" t="str">
        <f>ФМ_усл!Z7</f>
        <v/>
      </c>
      <c r="AA7" s="28" t="str">
        <f>ФМ_усл!AA7</f>
        <v/>
      </c>
      <c r="AB7" s="28" t="str">
        <f>ФМ_усл!AB7</f>
        <v/>
      </c>
      <c r="AC7" s="28" t="str">
        <f>ФМ_усл!AC7</f>
        <v/>
      </c>
      <c r="AD7" s="28" t="str">
        <f>ФМ_усл!AD7</f>
        <v/>
      </c>
      <c r="AE7" s="28" t="str">
        <f>ФМ_усл!AE7</f>
        <v/>
      </c>
      <c r="AF7" s="28" t="str">
        <f>ФМ_усл!AF7</f>
        <v/>
      </c>
      <c r="AG7" s="28" t="str">
        <f>ФМ_усл!AG7</f>
        <v/>
      </c>
      <c r="AH7" s="28" t="str">
        <f>ФМ_усл!AH7</f>
        <v/>
      </c>
      <c r="AI7" s="28" t="str">
        <f>ФМ_усл!AI7</f>
        <v/>
      </c>
      <c r="AJ7" s="28" t="str">
        <f>ФМ_усл!AJ7</f>
        <v/>
      </c>
      <c r="AK7" s="28" t="str">
        <f>ФМ_усл!AK7</f>
        <v/>
      </c>
      <c r="AL7" s="28" t="str">
        <f>ФМ_усл!AL7</f>
        <v/>
      </c>
      <c r="AM7" s="28" t="str">
        <f>ФМ_усл!AM7</f>
        <v/>
      </c>
      <c r="AN7" s="28" t="str">
        <f>ФМ_усл!AN7</f>
        <v/>
      </c>
      <c r="AO7" s="28" t="str">
        <f>ФМ_усл!AO7</f>
        <v/>
      </c>
      <c r="AP7" s="28" t="str">
        <f>ФМ_усл!AP7</f>
        <v/>
      </c>
      <c r="AQ7" s="28" t="str">
        <f>ФМ_усл!AQ7</f>
        <v/>
      </c>
      <c r="AR7" s="28" t="str">
        <f>ФМ_усл!AR7</f>
        <v/>
      </c>
      <c r="AS7" s="28" t="str">
        <f>ФМ_усл!AS7</f>
        <v/>
      </c>
      <c r="AT7" s="28" t="str">
        <f>ФМ_усл!AT7</f>
        <v/>
      </c>
      <c r="AU7" s="28" t="str">
        <f>ФМ_усл!AU7</f>
        <v/>
      </c>
      <c r="AV7" s="3"/>
      <c r="AW7" s="3"/>
    </row>
    <row r="8" spans="1:49" s="5" customFormat="1" x14ac:dyDescent="0.25">
      <c r="A8" s="337"/>
      <c r="B8" s="337"/>
      <c r="C8" s="337"/>
      <c r="D8" s="337"/>
      <c r="E8" s="337"/>
      <c r="F8" s="337"/>
      <c r="G8" s="337"/>
      <c r="H8" s="4" t="str">
        <f>KPI!$E$8</f>
        <v>KPI</v>
      </c>
      <c r="I8" s="4"/>
      <c r="J8" s="4"/>
      <c r="K8" s="25" t="str">
        <f>KPI!$H$8</f>
        <v>ед.изм.</v>
      </c>
      <c r="L8" s="18"/>
      <c r="M8" s="20"/>
      <c r="N8" s="20"/>
      <c r="O8" s="20"/>
      <c r="P8" s="4"/>
      <c r="Q8" s="4"/>
      <c r="R8" s="4" t="str">
        <f>ФМ_усл!R8</f>
        <v>итого 1г</v>
      </c>
      <c r="S8" s="4"/>
      <c r="T8" s="4" t="str">
        <f>ФМ_усл!T8</f>
        <v>итого 2г</v>
      </c>
      <c r="U8" s="4"/>
      <c r="V8" s="4"/>
      <c r="W8" s="22"/>
      <c r="X8" s="27" t="str">
        <f>ФМ_усл!X8</f>
        <v/>
      </c>
      <c r="Y8" s="28" t="str">
        <f>ФМ_усл!Y8</f>
        <v/>
      </c>
      <c r="Z8" s="28" t="str">
        <f>ФМ_усл!Z8</f>
        <v/>
      </c>
      <c r="AA8" s="28" t="str">
        <f>ФМ_усл!AA8</f>
        <v/>
      </c>
      <c r="AB8" s="28" t="str">
        <f>ФМ_усл!AB8</f>
        <v/>
      </c>
      <c r="AC8" s="28" t="str">
        <f>ФМ_усл!AC8</f>
        <v/>
      </c>
      <c r="AD8" s="28" t="str">
        <f>ФМ_усл!AD8</f>
        <v/>
      </c>
      <c r="AE8" s="28" t="str">
        <f>ФМ_усл!AE8</f>
        <v/>
      </c>
      <c r="AF8" s="28" t="str">
        <f>ФМ_усл!AF8</f>
        <v/>
      </c>
      <c r="AG8" s="28" t="str">
        <f>ФМ_усл!AG8</f>
        <v/>
      </c>
      <c r="AH8" s="28" t="str">
        <f>ФМ_усл!AH8</f>
        <v/>
      </c>
      <c r="AI8" s="28" t="str">
        <f>ФМ_усл!AI8</f>
        <v/>
      </c>
      <c r="AJ8" s="28" t="str">
        <f>ФМ_усл!AJ8</f>
        <v/>
      </c>
      <c r="AK8" s="28" t="str">
        <f>ФМ_усл!AK8</f>
        <v/>
      </c>
      <c r="AL8" s="28" t="str">
        <f>ФМ_усл!AL8</f>
        <v/>
      </c>
      <c r="AM8" s="28" t="str">
        <f>ФМ_усл!AM8</f>
        <v/>
      </c>
      <c r="AN8" s="28" t="str">
        <f>ФМ_усл!AN8</f>
        <v/>
      </c>
      <c r="AO8" s="28" t="str">
        <f>ФМ_усл!AO8</f>
        <v/>
      </c>
      <c r="AP8" s="28" t="str">
        <f>ФМ_усл!AP8</f>
        <v/>
      </c>
      <c r="AQ8" s="28" t="str">
        <f>ФМ_усл!AQ8</f>
        <v/>
      </c>
      <c r="AR8" s="28" t="str">
        <f>ФМ_усл!AR8</f>
        <v/>
      </c>
      <c r="AS8" s="28" t="str">
        <f>ФМ_усл!AS8</f>
        <v/>
      </c>
      <c r="AT8" s="28" t="str">
        <f>ФМ_усл!AT8</f>
        <v/>
      </c>
      <c r="AU8" s="28" t="str">
        <f>ФМ_усл!AU8</f>
        <v/>
      </c>
      <c r="AV8" s="4"/>
      <c r="AW8" s="4"/>
    </row>
    <row r="9" spans="1:49" ht="3.9" customHeight="1" thickBot="1" x14ac:dyDescent="0.3">
      <c r="A9" s="3"/>
      <c r="B9" s="269"/>
      <c r="C9" s="269"/>
      <c r="D9" s="3"/>
      <c r="E9" s="120"/>
      <c r="F9" s="167"/>
      <c r="G9" s="3"/>
      <c r="H9" s="29"/>
      <c r="I9" s="3"/>
      <c r="J9" s="3"/>
      <c r="K9" s="30"/>
      <c r="L9" s="12"/>
      <c r="M9" s="20"/>
      <c r="N9" s="20"/>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269"/>
      <c r="C10" s="269"/>
      <c r="D10" s="3"/>
      <c r="E10" s="120"/>
      <c r="F10" s="167"/>
      <c r="G10" s="170"/>
      <c r="H10" s="3"/>
      <c r="I10" s="3"/>
      <c r="J10" s="3"/>
      <c r="K10" s="25"/>
      <c r="L10" s="12"/>
      <c r="M10" s="20"/>
      <c r="N10" s="20"/>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269"/>
      <c r="C11" s="269"/>
      <c r="D11" s="3"/>
      <c r="E11" s="120"/>
      <c r="F11" s="167"/>
      <c r="G11" s="167" t="str">
        <f>$G$13</f>
        <v>P&amp;L</v>
      </c>
      <c r="H11" s="3"/>
      <c r="I11" s="3"/>
      <c r="J11" s="3"/>
      <c r="K11" s="25"/>
      <c r="L11" s="12"/>
      <c r="M11" s="20"/>
      <c r="N11" s="20"/>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269"/>
      <c r="C12" s="269"/>
      <c r="D12" s="3"/>
      <c r="E12" s="120"/>
      <c r="F12" s="167"/>
      <c r="G12" s="167" t="str">
        <f>$G$13</f>
        <v>P&amp;L</v>
      </c>
      <c r="H12" s="3"/>
      <c r="I12" s="3"/>
      <c r="J12" s="3"/>
      <c r="K12" s="25"/>
      <c r="L12" s="12"/>
      <c r="M12" s="20"/>
      <c r="N12" s="20"/>
      <c r="O12" s="20"/>
      <c r="P12" s="3"/>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270"/>
      <c r="C13" s="270"/>
      <c r="D13" s="4"/>
      <c r="E13" s="121" t="str">
        <f>структура!$AL$23</f>
        <v>с НДС</v>
      </c>
      <c r="F13" s="168"/>
      <c r="G13" s="62" t="str">
        <f>структура!$AL$24</f>
        <v>P&amp;L</v>
      </c>
      <c r="H13" s="57" t="str">
        <f>KPI!$E$22</f>
        <v>доход от сдачи объектов (подписание КС)</v>
      </c>
      <c r="I13" s="4"/>
      <c r="J13" s="4"/>
      <c r="K13" s="58" t="str">
        <f>IF(H13="","",INDEX(KPI!$H:$H,SUMIFS(KPI!$C:$C,KPI!$E:$E,H13)))</f>
        <v>тыс.руб.</v>
      </c>
      <c r="L13" s="24"/>
      <c r="M13" s="20"/>
      <c r="N13" s="20"/>
      <c r="O13" s="20"/>
      <c r="P13" s="4"/>
      <c r="Q13" s="4"/>
      <c r="R13" s="59">
        <f>SUMIFS($W13:$AV13,$W$2:$AV$2,R$2)</f>
        <v>0</v>
      </c>
      <c r="S13" s="4"/>
      <c r="T13" s="59">
        <f>SUMIFS($W13:$AV13,$W$2:$AV$2,T$2)</f>
        <v>0</v>
      </c>
      <c r="U13" s="4"/>
      <c r="V13" s="4"/>
      <c r="W13" s="49"/>
      <c r="X13" s="60">
        <f>IF(X$7="",0,SUMIFS(Бюджет!X:X,Бюджет!$M:$M,$H13))</f>
        <v>0</v>
      </c>
      <c r="Y13" s="60">
        <f>IF(Y$7="",0,SUMIFS(Бюджет!Y:Y,Бюджет!$M:$M,$H13))</f>
        <v>0</v>
      </c>
      <c r="Z13" s="60">
        <f>IF(Z$7="",0,SUMIFS(Бюджет!Z:Z,Бюджет!$M:$M,$H13))</f>
        <v>0</v>
      </c>
      <c r="AA13" s="60">
        <f>IF(AA$7="",0,SUMIFS(Бюджет!AA:AA,Бюджет!$M:$M,$H13))</f>
        <v>0</v>
      </c>
      <c r="AB13" s="60">
        <f>IF(AB$7="",0,SUMIFS(Бюджет!AB:AB,Бюджет!$M:$M,$H13))</f>
        <v>0</v>
      </c>
      <c r="AC13" s="60">
        <f>IF(AC$7="",0,SUMIFS(Бюджет!AC:AC,Бюджет!$M:$M,$H13))</f>
        <v>0</v>
      </c>
      <c r="AD13" s="60">
        <f>IF(AD$7="",0,SUMIFS(Бюджет!AD:AD,Бюджет!$M:$M,$H13))</f>
        <v>0</v>
      </c>
      <c r="AE13" s="60">
        <f>IF(AE$7="",0,SUMIFS(Бюджет!AE:AE,Бюджет!$M:$M,$H13))</f>
        <v>0</v>
      </c>
      <c r="AF13" s="60">
        <f>IF(AF$7="",0,SUMIFS(Бюджет!AF:AF,Бюджет!$M:$M,$H13))</f>
        <v>0</v>
      </c>
      <c r="AG13" s="60">
        <f>IF(AG$7="",0,SUMIFS(Бюджет!AG:AG,Бюджет!$M:$M,$H13))</f>
        <v>0</v>
      </c>
      <c r="AH13" s="60">
        <f>IF(AH$7="",0,SUMIFS(Бюджет!AH:AH,Бюджет!$M:$M,$H13))</f>
        <v>0</v>
      </c>
      <c r="AI13" s="60">
        <f>IF(AI$7="",0,SUMIFS(Бюджет!AI:AI,Бюджет!$M:$M,$H13))</f>
        <v>0</v>
      </c>
      <c r="AJ13" s="60">
        <f>IF(AJ$7="",0,SUMIFS(Бюджет!AJ:AJ,Бюджет!$M:$M,$H13))</f>
        <v>0</v>
      </c>
      <c r="AK13" s="60">
        <f>IF(AK$7="",0,SUMIFS(Бюджет!AK:AK,Бюджет!$M:$M,$H13))</f>
        <v>0</v>
      </c>
      <c r="AL13" s="60">
        <f>IF(AL$7="",0,SUMIFS(Бюджет!AL:AL,Бюджет!$M:$M,$H13))</f>
        <v>0</v>
      </c>
      <c r="AM13" s="60">
        <f>IF(AM$7="",0,SUMIFS(Бюджет!AM:AM,Бюджет!$M:$M,$H13))</f>
        <v>0</v>
      </c>
      <c r="AN13" s="60">
        <f>IF(AN$7="",0,SUMIFS(Бюджет!AN:AN,Бюджет!$M:$M,$H13))</f>
        <v>0</v>
      </c>
      <c r="AO13" s="60">
        <f>IF(AO$7="",0,SUMIFS(Бюджет!AO:AO,Бюджет!$M:$M,$H13))</f>
        <v>0</v>
      </c>
      <c r="AP13" s="60">
        <f>IF(AP$7="",0,SUMIFS(Бюджет!AP:AP,Бюджет!$M:$M,$H13))</f>
        <v>0</v>
      </c>
      <c r="AQ13" s="60">
        <f>IF(AQ$7="",0,SUMIFS(Бюджет!AQ:AQ,Бюджет!$M:$M,$H13))</f>
        <v>0</v>
      </c>
      <c r="AR13" s="60">
        <f>IF(AR$7="",0,SUMIFS(Бюджет!AR:AR,Бюджет!$M:$M,$H13))</f>
        <v>0</v>
      </c>
      <c r="AS13" s="60">
        <f>IF(AS$7="",0,SUMIFS(Бюджет!AS:AS,Бюджет!$M:$M,$H13))</f>
        <v>0</v>
      </c>
      <c r="AT13" s="60">
        <f>IF(AT$7="",0,SUMIFS(Бюджет!AT:AT,Бюджет!$M:$M,$H13))</f>
        <v>0</v>
      </c>
      <c r="AU13" s="60">
        <f>IF(AU$7="",0,SUMIFS(Бюджет!AU:AU,Бюджет!$M:$M,$H13))</f>
        <v>0</v>
      </c>
      <c r="AV13" s="43"/>
      <c r="AW13" s="4"/>
    </row>
    <row r="14" spans="1:49" ht="3.9" customHeight="1" x14ac:dyDescent="0.25">
      <c r="A14" s="3"/>
      <c r="B14" s="269"/>
      <c r="C14" s="269"/>
      <c r="D14" s="3"/>
      <c r="E14" s="120"/>
      <c r="F14" s="167"/>
      <c r="G14" s="167" t="str">
        <f t="shared" ref="G14:G56" si="0">$G$13</f>
        <v>P&amp;L</v>
      </c>
      <c r="H14" s="3"/>
      <c r="I14" s="3"/>
      <c r="J14" s="3"/>
      <c r="K14" s="25"/>
      <c r="L14" s="12"/>
      <c r="M14" s="20"/>
      <c r="N14" s="20"/>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ht="8.1" customHeight="1" x14ac:dyDescent="0.25">
      <c r="A15" s="3"/>
      <c r="B15" s="269"/>
      <c r="C15" s="269"/>
      <c r="D15" s="3"/>
      <c r="E15" s="120"/>
      <c r="F15" s="167"/>
      <c r="G15" s="167" t="str">
        <f t="shared" si="0"/>
        <v>P&amp;L</v>
      </c>
      <c r="H15" s="3"/>
      <c r="I15" s="3"/>
      <c r="J15" s="3"/>
      <c r="K15" s="25"/>
      <c r="L15" s="12"/>
      <c r="M15" s="20"/>
      <c r="N15" s="20"/>
      <c r="O15" s="20"/>
      <c r="P15" s="3"/>
      <c r="Q15" s="3"/>
      <c r="R15" s="3"/>
      <c r="S15" s="3"/>
      <c r="T15" s="3"/>
      <c r="U15" s="3"/>
      <c r="V15" s="3"/>
      <c r="W15" s="49"/>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1"/>
      <c r="AW15" s="3"/>
    </row>
    <row r="16" spans="1:49" s="5" customFormat="1" x14ac:dyDescent="0.25">
      <c r="A16" s="4"/>
      <c r="B16" s="270"/>
      <c r="C16" s="270"/>
      <c r="D16" s="4"/>
      <c r="E16" s="121"/>
      <c r="F16" s="168"/>
      <c r="G16" s="168" t="str">
        <f t="shared" si="0"/>
        <v>P&amp;L</v>
      </c>
      <c r="H16" s="64" t="str">
        <f>KPI!$E$148</f>
        <v>Себестоимость</v>
      </c>
      <c r="I16" s="4"/>
      <c r="J16" s="4"/>
      <c r="K16" s="65" t="str">
        <f>IF(H16="","",INDEX(KPI!$H:$H,SUMIFS(KPI!$C:$C,KPI!$E:$E,H16)))</f>
        <v>тыс.руб.</v>
      </c>
      <c r="L16" s="24"/>
      <c r="M16" s="20"/>
      <c r="N16" s="20"/>
      <c r="O16" s="20"/>
      <c r="P16" s="4"/>
      <c r="Q16" s="4"/>
      <c r="R16" s="66">
        <f>SUMIFS($W16:$AV16,$W$2:$AV$2,R$2)</f>
        <v>0</v>
      </c>
      <c r="S16" s="4"/>
      <c r="T16" s="66">
        <f>SUMIFS($W16:$AV16,$W$2:$AV$2,T$2)</f>
        <v>0</v>
      </c>
      <c r="U16" s="4"/>
      <c r="V16" s="4"/>
      <c r="W16" s="49"/>
      <c r="X16" s="67">
        <f>IF(X$7="",0,SUMIFS(Бюджет!X:X,Бюджет!$M:$M,$H16))</f>
        <v>0</v>
      </c>
      <c r="Y16" s="67">
        <f>IF(Y$7="",0,SUMIFS(Бюджет!Y:Y,Бюджет!$M:$M,$H16))</f>
        <v>0</v>
      </c>
      <c r="Z16" s="67">
        <f>IF(Z$7="",0,SUMIFS(Бюджет!Z:Z,Бюджет!$M:$M,$H16))</f>
        <v>0</v>
      </c>
      <c r="AA16" s="67">
        <f>IF(AA$7="",0,SUMIFS(Бюджет!AA:AA,Бюджет!$M:$M,$H16))</f>
        <v>0</v>
      </c>
      <c r="AB16" s="67">
        <f>IF(AB$7="",0,SUMIFS(Бюджет!AB:AB,Бюджет!$M:$M,$H16))</f>
        <v>0</v>
      </c>
      <c r="AC16" s="67">
        <f>IF(AC$7="",0,SUMIFS(Бюджет!AC:AC,Бюджет!$M:$M,$H16))</f>
        <v>0</v>
      </c>
      <c r="AD16" s="67">
        <f>IF(AD$7="",0,SUMIFS(Бюджет!AD:AD,Бюджет!$M:$M,$H16))</f>
        <v>0</v>
      </c>
      <c r="AE16" s="67">
        <f>IF(AE$7="",0,SUMIFS(Бюджет!AE:AE,Бюджет!$M:$M,$H16))</f>
        <v>0</v>
      </c>
      <c r="AF16" s="67">
        <f>IF(AF$7="",0,SUMIFS(Бюджет!AF:AF,Бюджет!$M:$M,$H16))</f>
        <v>0</v>
      </c>
      <c r="AG16" s="67">
        <f>IF(AG$7="",0,SUMIFS(Бюджет!AG:AG,Бюджет!$M:$M,$H16))</f>
        <v>0</v>
      </c>
      <c r="AH16" s="67">
        <f>IF(AH$7="",0,SUMIFS(Бюджет!AH:AH,Бюджет!$M:$M,$H16))</f>
        <v>0</v>
      </c>
      <c r="AI16" s="67">
        <f>IF(AI$7="",0,SUMIFS(Бюджет!AI:AI,Бюджет!$M:$M,$H16))</f>
        <v>0</v>
      </c>
      <c r="AJ16" s="67">
        <f>IF(AJ$7="",0,SUMIFS(Бюджет!AJ:AJ,Бюджет!$M:$M,$H16))</f>
        <v>0</v>
      </c>
      <c r="AK16" s="67">
        <f>IF(AK$7="",0,SUMIFS(Бюджет!AK:AK,Бюджет!$M:$M,$H16))</f>
        <v>0</v>
      </c>
      <c r="AL16" s="67">
        <f>IF(AL$7="",0,SUMIFS(Бюджет!AL:AL,Бюджет!$M:$M,$H16))</f>
        <v>0</v>
      </c>
      <c r="AM16" s="67">
        <f>IF(AM$7="",0,SUMIFS(Бюджет!AM:AM,Бюджет!$M:$M,$H16))</f>
        <v>0</v>
      </c>
      <c r="AN16" s="67">
        <f>IF(AN$7="",0,SUMIFS(Бюджет!AN:AN,Бюджет!$M:$M,$H16))</f>
        <v>0</v>
      </c>
      <c r="AO16" s="67">
        <f>IF(AO$7="",0,SUMIFS(Бюджет!AO:AO,Бюджет!$M:$M,$H16))</f>
        <v>0</v>
      </c>
      <c r="AP16" s="67">
        <f>IF(AP$7="",0,SUMIFS(Бюджет!AP:AP,Бюджет!$M:$M,$H16))</f>
        <v>0</v>
      </c>
      <c r="AQ16" s="67">
        <f>IF(AQ$7="",0,SUMIFS(Бюджет!AQ:AQ,Бюджет!$M:$M,$H16))</f>
        <v>0</v>
      </c>
      <c r="AR16" s="67">
        <f>IF(AR$7="",0,SUMIFS(Бюджет!AR:AR,Бюджет!$M:$M,$H16))</f>
        <v>0</v>
      </c>
      <c r="AS16" s="67">
        <f>IF(AS$7="",0,SUMIFS(Бюджет!AS:AS,Бюджет!$M:$M,$H16))</f>
        <v>0</v>
      </c>
      <c r="AT16" s="67">
        <f>IF(AT$7="",0,SUMIFS(Бюджет!AT:AT,Бюджет!$M:$M,$H16))</f>
        <v>0</v>
      </c>
      <c r="AU16" s="67">
        <f>IF(AU$7="",0,SUMIFS(Бюджет!AU:AU,Бюджет!$M:$M,$H16))</f>
        <v>0</v>
      </c>
      <c r="AV16" s="43"/>
      <c r="AW16" s="4"/>
    </row>
    <row r="17" spans="1:49" ht="3.9" customHeight="1" x14ac:dyDescent="0.25">
      <c r="A17" s="3"/>
      <c r="B17" s="269"/>
      <c r="C17" s="269"/>
      <c r="D17" s="3"/>
      <c r="E17" s="120"/>
      <c r="F17" s="167"/>
      <c r="G17" s="167" t="str">
        <f t="shared" si="0"/>
        <v>P&amp;L</v>
      </c>
      <c r="H17" s="3"/>
      <c r="I17" s="3"/>
      <c r="J17" s="3"/>
      <c r="K17" s="25"/>
      <c r="L17" s="12"/>
      <c r="M17" s="20"/>
      <c r="N17" s="20"/>
      <c r="O17" s="20"/>
      <c r="P17" s="3"/>
      <c r="Q17" s="3"/>
      <c r="R17" s="3"/>
      <c r="S17" s="3"/>
      <c r="T17" s="3"/>
      <c r="U17" s="3"/>
      <c r="V17" s="3"/>
      <c r="W17" s="49"/>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1"/>
      <c r="AW17" s="3"/>
    </row>
    <row r="18" spans="1:49" s="1" customFormat="1" ht="10.199999999999999" x14ac:dyDescent="0.2">
      <c r="A18" s="12"/>
      <c r="B18" s="271"/>
      <c r="C18" s="271"/>
      <c r="D18" s="12"/>
      <c r="E18" s="120"/>
      <c r="F18" s="169"/>
      <c r="G18" s="169" t="str">
        <f t="shared" si="0"/>
        <v>P&amp;L</v>
      </c>
      <c r="H18" s="127" t="str">
        <f>структура!$AL$12</f>
        <v>в т.ч. по номенклатуре затрат</v>
      </c>
      <c r="I18" s="12"/>
      <c r="J18" s="12"/>
      <c r="K18" s="12"/>
      <c r="L18" s="12"/>
      <c r="M18" s="35"/>
      <c r="N18" s="35"/>
      <c r="O18" s="35"/>
      <c r="P18" s="12"/>
      <c r="Q18" s="12"/>
      <c r="R18" s="12"/>
      <c r="S18" s="12"/>
      <c r="T18" s="12"/>
      <c r="U18" s="12"/>
      <c r="V18" s="12"/>
      <c r="W18" s="73"/>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12"/>
    </row>
    <row r="19" spans="1:49" ht="3.9" customHeight="1" x14ac:dyDescent="0.25">
      <c r="A19" s="3"/>
      <c r="B19" s="269"/>
      <c r="C19" s="269"/>
      <c r="D19" s="3"/>
      <c r="E19" s="120"/>
      <c r="F19" s="167"/>
      <c r="G19" s="167" t="str">
        <f t="shared" si="0"/>
        <v>P&amp;L</v>
      </c>
      <c r="H19" s="128"/>
      <c r="I19" s="3"/>
      <c r="J19" s="3"/>
      <c r="K19" s="25"/>
      <c r="L19" s="12"/>
      <c r="M19" s="20"/>
      <c r="N19" s="20"/>
      <c r="O19" s="20"/>
      <c r="P19" s="3"/>
      <c r="Q19" s="3"/>
      <c r="R19" s="3"/>
      <c r="S19" s="3"/>
      <c r="T19" s="3"/>
      <c r="U19" s="3"/>
      <c r="V19" s="3"/>
      <c r="W19" s="49"/>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1"/>
      <c r="AW19" s="3"/>
    </row>
    <row r="20" spans="1:49" s="95" customFormat="1" x14ac:dyDescent="0.25">
      <c r="A20" s="89"/>
      <c r="B20" s="269"/>
      <c r="C20" s="269"/>
      <c r="D20" s="89"/>
      <c r="E20" s="124"/>
      <c r="F20" s="167"/>
      <c r="G20" s="167" t="str">
        <f t="shared" si="0"/>
        <v>P&amp;L</v>
      </c>
      <c r="H20" s="129" t="str">
        <f>KPI!$E$149</f>
        <v>материалы</v>
      </c>
      <c r="I20" s="89"/>
      <c r="J20" s="89"/>
      <c r="K20" s="125" t="str">
        <f>IF(H20="","",INDEX(KPI!$H:$H,SUMIFS(KPI!$C:$C,KPI!$E:$E,H20)))</f>
        <v>тыс.руб.</v>
      </c>
      <c r="L20" s="25"/>
      <c r="M20" s="117"/>
      <c r="N20" s="117"/>
      <c r="O20" s="117"/>
      <c r="P20" s="89"/>
      <c r="Q20" s="89"/>
      <c r="R20" s="123">
        <f>SUMIFS($W20:$AV20,$W$2:$AV$2,R$2)</f>
        <v>0</v>
      </c>
      <c r="S20" s="89"/>
      <c r="T20" s="123">
        <f>SUMIFS($W20:$AV20,$W$2:$AV$2,T$2)</f>
        <v>0</v>
      </c>
      <c r="U20" s="89"/>
      <c r="V20" s="89"/>
      <c r="W20" s="116"/>
      <c r="X20" s="126">
        <f>IF(X$7="",0,SUMIFS(Бюджет!X:X,Бюджет!$M:$M,$H20))</f>
        <v>0</v>
      </c>
      <c r="Y20" s="126">
        <f>IF(Y$7="",0,SUMIFS(Бюджет!Y:Y,Бюджет!$M:$M,$H20))</f>
        <v>0</v>
      </c>
      <c r="Z20" s="126">
        <f>IF(Z$7="",0,SUMIFS(Бюджет!Z:Z,Бюджет!$M:$M,$H20))</f>
        <v>0</v>
      </c>
      <c r="AA20" s="126">
        <f>IF(AA$7="",0,SUMIFS(Бюджет!AA:AA,Бюджет!$M:$M,$H20))</f>
        <v>0</v>
      </c>
      <c r="AB20" s="126">
        <f>IF(AB$7="",0,SUMIFS(Бюджет!AB:AB,Бюджет!$M:$M,$H20))</f>
        <v>0</v>
      </c>
      <c r="AC20" s="126">
        <f>IF(AC$7="",0,SUMIFS(Бюджет!AC:AC,Бюджет!$M:$M,$H20))</f>
        <v>0</v>
      </c>
      <c r="AD20" s="126">
        <f>IF(AD$7="",0,SUMIFS(Бюджет!AD:AD,Бюджет!$M:$M,$H20))</f>
        <v>0</v>
      </c>
      <c r="AE20" s="126">
        <f>IF(AE$7="",0,SUMIFS(Бюджет!AE:AE,Бюджет!$M:$M,$H20))</f>
        <v>0</v>
      </c>
      <c r="AF20" s="126">
        <f>IF(AF$7="",0,SUMIFS(Бюджет!AF:AF,Бюджет!$M:$M,$H20))</f>
        <v>0</v>
      </c>
      <c r="AG20" s="126">
        <f>IF(AG$7="",0,SUMIFS(Бюджет!AG:AG,Бюджет!$M:$M,$H20))</f>
        <v>0</v>
      </c>
      <c r="AH20" s="126">
        <f>IF(AH$7="",0,SUMIFS(Бюджет!AH:AH,Бюджет!$M:$M,$H20))</f>
        <v>0</v>
      </c>
      <c r="AI20" s="126">
        <f>IF(AI$7="",0,SUMIFS(Бюджет!AI:AI,Бюджет!$M:$M,$H20))</f>
        <v>0</v>
      </c>
      <c r="AJ20" s="126">
        <f>IF(AJ$7="",0,SUMIFS(Бюджет!AJ:AJ,Бюджет!$M:$M,$H20))</f>
        <v>0</v>
      </c>
      <c r="AK20" s="126">
        <f>IF(AK$7="",0,SUMIFS(Бюджет!AK:AK,Бюджет!$M:$M,$H20))</f>
        <v>0</v>
      </c>
      <c r="AL20" s="126">
        <f>IF(AL$7="",0,SUMIFS(Бюджет!AL:AL,Бюджет!$M:$M,$H20))</f>
        <v>0</v>
      </c>
      <c r="AM20" s="126">
        <f>IF(AM$7="",0,SUMIFS(Бюджет!AM:AM,Бюджет!$M:$M,$H20))</f>
        <v>0</v>
      </c>
      <c r="AN20" s="126">
        <f>IF(AN$7="",0,SUMIFS(Бюджет!AN:AN,Бюджет!$M:$M,$H20))</f>
        <v>0</v>
      </c>
      <c r="AO20" s="126">
        <f>IF(AO$7="",0,SUMIFS(Бюджет!AO:AO,Бюджет!$M:$M,$H20))</f>
        <v>0</v>
      </c>
      <c r="AP20" s="126">
        <f>IF(AP$7="",0,SUMIFS(Бюджет!AP:AP,Бюджет!$M:$M,$H20))</f>
        <v>0</v>
      </c>
      <c r="AQ20" s="126">
        <f>IF(AQ$7="",0,SUMIFS(Бюджет!AQ:AQ,Бюджет!$M:$M,$H20))</f>
        <v>0</v>
      </c>
      <c r="AR20" s="126">
        <f>IF(AR$7="",0,SUMIFS(Бюджет!AR:AR,Бюджет!$M:$M,$H20))</f>
        <v>0</v>
      </c>
      <c r="AS20" s="126">
        <f>IF(AS$7="",0,SUMIFS(Бюджет!AS:AS,Бюджет!$M:$M,$H20))</f>
        <v>0</v>
      </c>
      <c r="AT20" s="126">
        <f>IF(AT$7="",0,SUMIFS(Бюджет!AT:AT,Бюджет!$M:$M,$H20))</f>
        <v>0</v>
      </c>
      <c r="AU20" s="126">
        <f>IF(AU$7="",0,SUMIFS(Бюджет!AU:AU,Бюджет!$M:$M,$H20))</f>
        <v>0</v>
      </c>
      <c r="AV20" s="94"/>
      <c r="AW20" s="89"/>
    </row>
    <row r="21" spans="1:49" s="95" customFormat="1" x14ac:dyDescent="0.25">
      <c r="A21" s="89"/>
      <c r="B21" s="269"/>
      <c r="C21" s="269"/>
      <c r="D21" s="89"/>
      <c r="E21" s="124"/>
      <c r="F21" s="167"/>
      <c r="G21" s="167" t="str">
        <f t="shared" si="0"/>
        <v>P&amp;L</v>
      </c>
      <c r="H21" s="129" t="str">
        <f>KPI!$E$150</f>
        <v>изготовление</v>
      </c>
      <c r="I21" s="89"/>
      <c r="J21" s="89"/>
      <c r="K21" s="125" t="str">
        <f>IF(H21="","",INDEX(KPI!$H:$H,SUMIFS(KPI!$C:$C,KPI!$E:$E,H21)))</f>
        <v>тыс.руб.</v>
      </c>
      <c r="L21" s="25"/>
      <c r="M21" s="117"/>
      <c r="N21" s="117"/>
      <c r="O21" s="117"/>
      <c r="P21" s="89"/>
      <c r="Q21" s="89"/>
      <c r="R21" s="123">
        <f>SUMIFS($W21:$AV21,$W$2:$AV$2,R$2)</f>
        <v>0</v>
      </c>
      <c r="S21" s="89"/>
      <c r="T21" s="123">
        <f t="shared" ref="T21:T26" si="1">SUMIFS($W21:$AV21,$W$2:$AV$2,T$2)</f>
        <v>0</v>
      </c>
      <c r="U21" s="89"/>
      <c r="V21" s="89"/>
      <c r="W21" s="116"/>
      <c r="X21" s="126">
        <f>IF(X$7="",0,SUMIFS(Бюджет!X:X,Бюджет!$M:$M,$H21))</f>
        <v>0</v>
      </c>
      <c r="Y21" s="126">
        <f>IF(Y$7="",0,SUMIFS(Бюджет!Y:Y,Бюджет!$M:$M,$H21))</f>
        <v>0</v>
      </c>
      <c r="Z21" s="126">
        <f>IF(Z$7="",0,SUMIFS(Бюджет!Z:Z,Бюджет!$M:$M,$H21))</f>
        <v>0</v>
      </c>
      <c r="AA21" s="126">
        <f>IF(AA$7="",0,SUMIFS(Бюджет!AA:AA,Бюджет!$M:$M,$H21))</f>
        <v>0</v>
      </c>
      <c r="AB21" s="126">
        <f>IF(AB$7="",0,SUMIFS(Бюджет!AB:AB,Бюджет!$M:$M,$H21))</f>
        <v>0</v>
      </c>
      <c r="AC21" s="126">
        <f>IF(AC$7="",0,SUMIFS(Бюджет!AC:AC,Бюджет!$M:$M,$H21))</f>
        <v>0</v>
      </c>
      <c r="AD21" s="126">
        <f>IF(AD$7="",0,SUMIFS(Бюджет!AD:AD,Бюджет!$M:$M,$H21))</f>
        <v>0</v>
      </c>
      <c r="AE21" s="126">
        <f>IF(AE$7="",0,SUMIFS(Бюджет!AE:AE,Бюджет!$M:$M,$H21))</f>
        <v>0</v>
      </c>
      <c r="AF21" s="126">
        <f>IF(AF$7="",0,SUMIFS(Бюджет!AF:AF,Бюджет!$M:$M,$H21))</f>
        <v>0</v>
      </c>
      <c r="AG21" s="126">
        <f>IF(AG$7="",0,SUMIFS(Бюджет!AG:AG,Бюджет!$M:$M,$H21))</f>
        <v>0</v>
      </c>
      <c r="AH21" s="126">
        <f>IF(AH$7="",0,SUMIFS(Бюджет!AH:AH,Бюджет!$M:$M,$H21))</f>
        <v>0</v>
      </c>
      <c r="AI21" s="126">
        <f>IF(AI$7="",0,SUMIFS(Бюджет!AI:AI,Бюджет!$M:$M,$H21))</f>
        <v>0</v>
      </c>
      <c r="AJ21" s="126">
        <f>IF(AJ$7="",0,SUMIFS(Бюджет!AJ:AJ,Бюджет!$M:$M,$H21))</f>
        <v>0</v>
      </c>
      <c r="AK21" s="126">
        <f>IF(AK$7="",0,SUMIFS(Бюджет!AK:AK,Бюджет!$M:$M,$H21))</f>
        <v>0</v>
      </c>
      <c r="AL21" s="126">
        <f>IF(AL$7="",0,SUMIFS(Бюджет!AL:AL,Бюджет!$M:$M,$H21))</f>
        <v>0</v>
      </c>
      <c r="AM21" s="126">
        <f>IF(AM$7="",0,SUMIFS(Бюджет!AM:AM,Бюджет!$M:$M,$H21))</f>
        <v>0</v>
      </c>
      <c r="AN21" s="126">
        <f>IF(AN$7="",0,SUMIFS(Бюджет!AN:AN,Бюджет!$M:$M,$H21))</f>
        <v>0</v>
      </c>
      <c r="AO21" s="126">
        <f>IF(AO$7="",0,SUMIFS(Бюджет!AO:AO,Бюджет!$M:$M,$H21))</f>
        <v>0</v>
      </c>
      <c r="AP21" s="126">
        <f>IF(AP$7="",0,SUMIFS(Бюджет!AP:AP,Бюджет!$M:$M,$H21))</f>
        <v>0</v>
      </c>
      <c r="AQ21" s="126">
        <f>IF(AQ$7="",0,SUMIFS(Бюджет!AQ:AQ,Бюджет!$M:$M,$H21))</f>
        <v>0</v>
      </c>
      <c r="AR21" s="126">
        <f>IF(AR$7="",0,SUMIFS(Бюджет!AR:AR,Бюджет!$M:$M,$H21))</f>
        <v>0</v>
      </c>
      <c r="AS21" s="126">
        <f>IF(AS$7="",0,SUMIFS(Бюджет!AS:AS,Бюджет!$M:$M,$H21))</f>
        <v>0</v>
      </c>
      <c r="AT21" s="126">
        <f>IF(AT$7="",0,SUMIFS(Бюджет!AT:AT,Бюджет!$M:$M,$H21))</f>
        <v>0</v>
      </c>
      <c r="AU21" s="126">
        <f>IF(AU$7="",0,SUMIFS(Бюджет!AU:AU,Бюджет!$M:$M,$H21))</f>
        <v>0</v>
      </c>
      <c r="AV21" s="94"/>
      <c r="AW21" s="89"/>
    </row>
    <row r="22" spans="1:49" s="95" customFormat="1" x14ac:dyDescent="0.25">
      <c r="A22" s="89"/>
      <c r="B22" s="269"/>
      <c r="C22" s="269"/>
      <c r="D22" s="89"/>
      <c r="E22" s="124"/>
      <c r="F22" s="167"/>
      <c r="G22" s="167" t="str">
        <f t="shared" si="0"/>
        <v>P&amp;L</v>
      </c>
      <c r="H22" s="129" t="str">
        <f>KPI!$E$151</f>
        <v>подрядные работы</v>
      </c>
      <c r="I22" s="89"/>
      <c r="J22" s="89"/>
      <c r="K22" s="125" t="str">
        <f>IF(H22="","",INDEX(KPI!$H:$H,SUMIFS(KPI!$C:$C,KPI!$E:$E,H22)))</f>
        <v>тыс.руб.</v>
      </c>
      <c r="L22" s="25"/>
      <c r="M22" s="117"/>
      <c r="N22" s="117"/>
      <c r="O22" s="117"/>
      <c r="P22" s="89"/>
      <c r="Q22" s="89"/>
      <c r="R22" s="123">
        <f t="shared" ref="R22:R26" si="2">SUMIFS($W22:$AV22,$W$2:$AV$2,R$2)</f>
        <v>0</v>
      </c>
      <c r="S22" s="89"/>
      <c r="T22" s="123">
        <f t="shared" si="1"/>
        <v>0</v>
      </c>
      <c r="U22" s="89"/>
      <c r="V22" s="89"/>
      <c r="W22" s="116"/>
      <c r="X22" s="126">
        <f>IF(X$7="",0,SUMIFS(Бюджет!X:X,Бюджет!$M:$M,$H22))</f>
        <v>0</v>
      </c>
      <c r="Y22" s="126">
        <f>IF(Y$7="",0,SUMIFS(Бюджет!Y:Y,Бюджет!$M:$M,$H22))</f>
        <v>0</v>
      </c>
      <c r="Z22" s="126">
        <f>IF(Z$7="",0,SUMIFS(Бюджет!Z:Z,Бюджет!$M:$M,$H22))</f>
        <v>0</v>
      </c>
      <c r="AA22" s="126">
        <f>IF(AA$7="",0,SUMIFS(Бюджет!AA:AA,Бюджет!$M:$M,$H22))</f>
        <v>0</v>
      </c>
      <c r="AB22" s="126">
        <f>IF(AB$7="",0,SUMIFS(Бюджет!AB:AB,Бюджет!$M:$M,$H22))</f>
        <v>0</v>
      </c>
      <c r="AC22" s="126">
        <f>IF(AC$7="",0,SUMIFS(Бюджет!AC:AC,Бюджет!$M:$M,$H22))</f>
        <v>0</v>
      </c>
      <c r="AD22" s="126">
        <f>IF(AD$7="",0,SUMIFS(Бюджет!AD:AD,Бюджет!$M:$M,$H22))</f>
        <v>0</v>
      </c>
      <c r="AE22" s="126">
        <f>IF(AE$7="",0,SUMIFS(Бюджет!AE:AE,Бюджет!$M:$M,$H22))</f>
        <v>0</v>
      </c>
      <c r="AF22" s="126">
        <f>IF(AF$7="",0,SUMIFS(Бюджет!AF:AF,Бюджет!$M:$M,$H22))</f>
        <v>0</v>
      </c>
      <c r="AG22" s="126">
        <f>IF(AG$7="",0,SUMIFS(Бюджет!AG:AG,Бюджет!$M:$M,$H22))</f>
        <v>0</v>
      </c>
      <c r="AH22" s="126">
        <f>IF(AH$7="",0,SUMIFS(Бюджет!AH:AH,Бюджет!$M:$M,$H22))</f>
        <v>0</v>
      </c>
      <c r="AI22" s="126">
        <f>IF(AI$7="",0,SUMIFS(Бюджет!AI:AI,Бюджет!$M:$M,$H22))</f>
        <v>0</v>
      </c>
      <c r="AJ22" s="126">
        <f>IF(AJ$7="",0,SUMIFS(Бюджет!AJ:AJ,Бюджет!$M:$M,$H22))</f>
        <v>0</v>
      </c>
      <c r="AK22" s="126">
        <f>IF(AK$7="",0,SUMIFS(Бюджет!AK:AK,Бюджет!$M:$M,$H22))</f>
        <v>0</v>
      </c>
      <c r="AL22" s="126">
        <f>IF(AL$7="",0,SUMIFS(Бюджет!AL:AL,Бюджет!$M:$M,$H22))</f>
        <v>0</v>
      </c>
      <c r="AM22" s="126">
        <f>IF(AM$7="",0,SUMIFS(Бюджет!AM:AM,Бюджет!$M:$M,$H22))</f>
        <v>0</v>
      </c>
      <c r="AN22" s="126">
        <f>IF(AN$7="",0,SUMIFS(Бюджет!AN:AN,Бюджет!$M:$M,$H22))</f>
        <v>0</v>
      </c>
      <c r="AO22" s="126">
        <f>IF(AO$7="",0,SUMIFS(Бюджет!AO:AO,Бюджет!$M:$M,$H22))</f>
        <v>0</v>
      </c>
      <c r="AP22" s="126">
        <f>IF(AP$7="",0,SUMIFS(Бюджет!AP:AP,Бюджет!$M:$M,$H22))</f>
        <v>0</v>
      </c>
      <c r="AQ22" s="126">
        <f>IF(AQ$7="",0,SUMIFS(Бюджет!AQ:AQ,Бюджет!$M:$M,$H22))</f>
        <v>0</v>
      </c>
      <c r="AR22" s="126">
        <f>IF(AR$7="",0,SUMIFS(Бюджет!AR:AR,Бюджет!$M:$M,$H22))</f>
        <v>0</v>
      </c>
      <c r="AS22" s="126">
        <f>IF(AS$7="",0,SUMIFS(Бюджет!AS:AS,Бюджет!$M:$M,$H22))</f>
        <v>0</v>
      </c>
      <c r="AT22" s="126">
        <f>IF(AT$7="",0,SUMIFS(Бюджет!AT:AT,Бюджет!$M:$M,$H22))</f>
        <v>0</v>
      </c>
      <c r="AU22" s="126">
        <f>IF(AU$7="",0,SUMIFS(Бюджет!AU:AU,Бюджет!$M:$M,$H22))</f>
        <v>0</v>
      </c>
      <c r="AV22" s="94"/>
      <c r="AW22" s="89"/>
    </row>
    <row r="23" spans="1:49" s="95" customFormat="1" x14ac:dyDescent="0.25">
      <c r="A23" s="89"/>
      <c r="B23" s="269"/>
      <c r="C23" s="269"/>
      <c r="D23" s="89"/>
      <c r="E23" s="124"/>
      <c r="F23" s="167"/>
      <c r="G23" s="167" t="str">
        <f t="shared" si="0"/>
        <v>P&amp;L</v>
      </c>
      <c r="H23" s="129" t="str">
        <f>KPI!$E$152</f>
        <v>ФОТ</v>
      </c>
      <c r="I23" s="89"/>
      <c r="J23" s="89"/>
      <c r="K23" s="125" t="str">
        <f>IF(H23="","",INDEX(KPI!$H:$H,SUMIFS(KPI!$C:$C,KPI!$E:$E,H23)))</f>
        <v>тыс.руб.</v>
      </c>
      <c r="L23" s="25"/>
      <c r="M23" s="117"/>
      <c r="N23" s="117"/>
      <c r="O23" s="117"/>
      <c r="P23" s="89"/>
      <c r="Q23" s="89"/>
      <c r="R23" s="123">
        <f t="shared" si="2"/>
        <v>0</v>
      </c>
      <c r="S23" s="89"/>
      <c r="T23" s="123">
        <f t="shared" si="1"/>
        <v>0</v>
      </c>
      <c r="U23" s="89"/>
      <c r="V23" s="89"/>
      <c r="W23" s="116"/>
      <c r="X23" s="126">
        <f>IF(X$7="",0,SUMIFS(Бюджет!X:X,Бюджет!$M:$M,$H23))</f>
        <v>0</v>
      </c>
      <c r="Y23" s="126">
        <f>IF(Y$7="",0,SUMIFS(Бюджет!Y:Y,Бюджет!$M:$M,$H23))</f>
        <v>0</v>
      </c>
      <c r="Z23" s="126">
        <f>IF(Z$7="",0,SUMIFS(Бюджет!Z:Z,Бюджет!$M:$M,$H23))</f>
        <v>0</v>
      </c>
      <c r="AA23" s="126">
        <f>IF(AA$7="",0,SUMIFS(Бюджет!AA:AA,Бюджет!$M:$M,$H23))</f>
        <v>0</v>
      </c>
      <c r="AB23" s="126">
        <f>IF(AB$7="",0,SUMIFS(Бюджет!AB:AB,Бюджет!$M:$M,$H23))</f>
        <v>0</v>
      </c>
      <c r="AC23" s="126">
        <f>IF(AC$7="",0,SUMIFS(Бюджет!AC:AC,Бюджет!$M:$M,$H23))</f>
        <v>0</v>
      </c>
      <c r="AD23" s="126">
        <f>IF(AD$7="",0,SUMIFS(Бюджет!AD:AD,Бюджет!$M:$M,$H23))</f>
        <v>0</v>
      </c>
      <c r="AE23" s="126">
        <f>IF(AE$7="",0,SUMIFS(Бюджет!AE:AE,Бюджет!$M:$M,$H23))</f>
        <v>0</v>
      </c>
      <c r="AF23" s="126">
        <f>IF(AF$7="",0,SUMIFS(Бюджет!AF:AF,Бюджет!$M:$M,$H23))</f>
        <v>0</v>
      </c>
      <c r="AG23" s="126">
        <f>IF(AG$7="",0,SUMIFS(Бюджет!AG:AG,Бюджет!$M:$M,$H23))</f>
        <v>0</v>
      </c>
      <c r="AH23" s="126">
        <f>IF(AH$7="",0,SUMIFS(Бюджет!AH:AH,Бюджет!$M:$M,$H23))</f>
        <v>0</v>
      </c>
      <c r="AI23" s="126">
        <f>IF(AI$7="",0,SUMIFS(Бюджет!AI:AI,Бюджет!$M:$M,$H23))</f>
        <v>0</v>
      </c>
      <c r="AJ23" s="126">
        <f>IF(AJ$7="",0,SUMIFS(Бюджет!AJ:AJ,Бюджет!$M:$M,$H23))</f>
        <v>0</v>
      </c>
      <c r="AK23" s="126">
        <f>IF(AK$7="",0,SUMIFS(Бюджет!AK:AK,Бюджет!$M:$M,$H23))</f>
        <v>0</v>
      </c>
      <c r="AL23" s="126">
        <f>IF(AL$7="",0,SUMIFS(Бюджет!AL:AL,Бюджет!$M:$M,$H23))</f>
        <v>0</v>
      </c>
      <c r="AM23" s="126">
        <f>IF(AM$7="",0,SUMIFS(Бюджет!AM:AM,Бюджет!$M:$M,$H23))</f>
        <v>0</v>
      </c>
      <c r="AN23" s="126">
        <f>IF(AN$7="",0,SUMIFS(Бюджет!AN:AN,Бюджет!$M:$M,$H23))</f>
        <v>0</v>
      </c>
      <c r="AO23" s="126">
        <f>IF(AO$7="",0,SUMIFS(Бюджет!AO:AO,Бюджет!$M:$M,$H23))</f>
        <v>0</v>
      </c>
      <c r="AP23" s="126">
        <f>IF(AP$7="",0,SUMIFS(Бюджет!AP:AP,Бюджет!$M:$M,$H23))</f>
        <v>0</v>
      </c>
      <c r="AQ23" s="126">
        <f>IF(AQ$7="",0,SUMIFS(Бюджет!AQ:AQ,Бюджет!$M:$M,$H23))</f>
        <v>0</v>
      </c>
      <c r="AR23" s="126">
        <f>IF(AR$7="",0,SUMIFS(Бюджет!AR:AR,Бюджет!$M:$M,$H23))</f>
        <v>0</v>
      </c>
      <c r="AS23" s="126">
        <f>IF(AS$7="",0,SUMIFS(Бюджет!AS:AS,Бюджет!$M:$M,$H23))</f>
        <v>0</v>
      </c>
      <c r="AT23" s="126">
        <f>IF(AT$7="",0,SUMIFS(Бюджет!AT:AT,Бюджет!$M:$M,$H23))</f>
        <v>0</v>
      </c>
      <c r="AU23" s="126">
        <f>IF(AU$7="",0,SUMIFS(Бюджет!AU:AU,Бюджет!$M:$M,$H23))</f>
        <v>0</v>
      </c>
      <c r="AV23" s="94"/>
      <c r="AW23" s="89"/>
    </row>
    <row r="24" spans="1:49" s="95" customFormat="1" x14ac:dyDescent="0.25">
      <c r="A24" s="89"/>
      <c r="B24" s="269"/>
      <c r="C24" s="269"/>
      <c r="D24" s="89"/>
      <c r="E24" s="124"/>
      <c r="F24" s="167"/>
      <c r="G24" s="167" t="str">
        <f t="shared" si="0"/>
        <v>P&amp;L</v>
      </c>
      <c r="H24" s="129" t="str">
        <f>KPI!$E$153</f>
        <v>соцсборы</v>
      </c>
      <c r="I24" s="89"/>
      <c r="J24" s="89"/>
      <c r="K24" s="125" t="str">
        <f>IF(H24="","",INDEX(KPI!$H:$H,SUMIFS(KPI!$C:$C,KPI!$E:$E,H24)))</f>
        <v>тыс.руб.</v>
      </c>
      <c r="L24" s="25"/>
      <c r="M24" s="117"/>
      <c r="N24" s="117"/>
      <c r="O24" s="117"/>
      <c r="P24" s="89"/>
      <c r="Q24" s="89"/>
      <c r="R24" s="123">
        <f t="shared" si="2"/>
        <v>0</v>
      </c>
      <c r="S24" s="89"/>
      <c r="T24" s="123">
        <f t="shared" si="1"/>
        <v>0</v>
      </c>
      <c r="U24" s="89"/>
      <c r="V24" s="89"/>
      <c r="W24" s="116"/>
      <c r="X24" s="126">
        <f>IF(X$7="",0,SUMIFS(Бюджет!X:X,Бюджет!$M:$M,$H24))</f>
        <v>0</v>
      </c>
      <c r="Y24" s="126">
        <f>IF(Y$7="",0,SUMIFS(Бюджет!Y:Y,Бюджет!$M:$M,$H24))</f>
        <v>0</v>
      </c>
      <c r="Z24" s="126">
        <f>IF(Z$7="",0,SUMIFS(Бюджет!Z:Z,Бюджет!$M:$M,$H24))</f>
        <v>0</v>
      </c>
      <c r="AA24" s="126">
        <f>IF(AA$7="",0,SUMIFS(Бюджет!AA:AA,Бюджет!$M:$M,$H24))</f>
        <v>0</v>
      </c>
      <c r="AB24" s="126">
        <f>IF(AB$7="",0,SUMIFS(Бюджет!AB:AB,Бюджет!$M:$M,$H24))</f>
        <v>0</v>
      </c>
      <c r="AC24" s="126">
        <f>IF(AC$7="",0,SUMIFS(Бюджет!AC:AC,Бюджет!$M:$M,$H24))</f>
        <v>0</v>
      </c>
      <c r="AD24" s="126">
        <f>IF(AD$7="",0,SUMIFS(Бюджет!AD:AD,Бюджет!$M:$M,$H24))</f>
        <v>0</v>
      </c>
      <c r="AE24" s="126">
        <f>IF(AE$7="",0,SUMIFS(Бюджет!AE:AE,Бюджет!$M:$M,$H24))</f>
        <v>0</v>
      </c>
      <c r="AF24" s="126">
        <f>IF(AF$7="",0,SUMIFS(Бюджет!AF:AF,Бюджет!$M:$M,$H24))</f>
        <v>0</v>
      </c>
      <c r="AG24" s="126">
        <f>IF(AG$7="",0,SUMIFS(Бюджет!AG:AG,Бюджет!$M:$M,$H24))</f>
        <v>0</v>
      </c>
      <c r="AH24" s="126">
        <f>IF(AH$7="",0,SUMIFS(Бюджет!AH:AH,Бюджет!$M:$M,$H24))</f>
        <v>0</v>
      </c>
      <c r="AI24" s="126">
        <f>IF(AI$7="",0,SUMIFS(Бюджет!AI:AI,Бюджет!$M:$M,$H24))</f>
        <v>0</v>
      </c>
      <c r="AJ24" s="126">
        <f>IF(AJ$7="",0,SUMIFS(Бюджет!AJ:AJ,Бюджет!$M:$M,$H24))</f>
        <v>0</v>
      </c>
      <c r="AK24" s="126">
        <f>IF(AK$7="",0,SUMIFS(Бюджет!AK:AK,Бюджет!$M:$M,$H24))</f>
        <v>0</v>
      </c>
      <c r="AL24" s="126">
        <f>IF(AL$7="",0,SUMIFS(Бюджет!AL:AL,Бюджет!$M:$M,$H24))</f>
        <v>0</v>
      </c>
      <c r="AM24" s="126">
        <f>IF(AM$7="",0,SUMIFS(Бюджет!AM:AM,Бюджет!$M:$M,$H24))</f>
        <v>0</v>
      </c>
      <c r="AN24" s="126">
        <f>IF(AN$7="",0,SUMIFS(Бюджет!AN:AN,Бюджет!$M:$M,$H24))</f>
        <v>0</v>
      </c>
      <c r="AO24" s="126">
        <f>IF(AO$7="",0,SUMIFS(Бюджет!AO:AO,Бюджет!$M:$M,$H24))</f>
        <v>0</v>
      </c>
      <c r="AP24" s="126">
        <f>IF(AP$7="",0,SUMIFS(Бюджет!AP:AP,Бюджет!$M:$M,$H24))</f>
        <v>0</v>
      </c>
      <c r="AQ24" s="126">
        <f>IF(AQ$7="",0,SUMIFS(Бюджет!AQ:AQ,Бюджет!$M:$M,$H24))</f>
        <v>0</v>
      </c>
      <c r="AR24" s="126">
        <f>IF(AR$7="",0,SUMIFS(Бюджет!AR:AR,Бюджет!$M:$M,$H24))</f>
        <v>0</v>
      </c>
      <c r="AS24" s="126">
        <f>IF(AS$7="",0,SUMIFS(Бюджет!AS:AS,Бюджет!$M:$M,$H24))</f>
        <v>0</v>
      </c>
      <c r="AT24" s="126">
        <f>IF(AT$7="",0,SUMIFS(Бюджет!AT:AT,Бюджет!$M:$M,$H24))</f>
        <v>0</v>
      </c>
      <c r="AU24" s="126">
        <f>IF(AU$7="",0,SUMIFS(Бюджет!AU:AU,Бюджет!$M:$M,$H24))</f>
        <v>0</v>
      </c>
      <c r="AV24" s="94"/>
      <c r="AW24" s="89"/>
    </row>
    <row r="25" spans="1:49" s="95" customFormat="1" x14ac:dyDescent="0.25">
      <c r="A25" s="89"/>
      <c r="B25" s="269"/>
      <c r="C25" s="269"/>
      <c r="D25" s="89"/>
      <c r="E25" s="124"/>
      <c r="F25" s="167"/>
      <c r="G25" s="167" t="str">
        <f t="shared" si="0"/>
        <v>P&amp;L</v>
      </c>
      <c r="H25" s="129" t="str">
        <f>KPI!$E$154</f>
        <v>оборудование</v>
      </c>
      <c r="I25" s="89"/>
      <c r="J25" s="89"/>
      <c r="K25" s="125" t="str">
        <f>IF(H25="","",INDEX(KPI!$H:$H,SUMIFS(KPI!$C:$C,KPI!$E:$E,H25)))</f>
        <v>тыс.руб.</v>
      </c>
      <c r="L25" s="25"/>
      <c r="M25" s="117"/>
      <c r="N25" s="117"/>
      <c r="O25" s="117"/>
      <c r="P25" s="89"/>
      <c r="Q25" s="89"/>
      <c r="R25" s="123">
        <f t="shared" si="2"/>
        <v>0</v>
      </c>
      <c r="S25" s="89"/>
      <c r="T25" s="123">
        <f t="shared" si="1"/>
        <v>0</v>
      </c>
      <c r="U25" s="89"/>
      <c r="V25" s="89"/>
      <c r="W25" s="116"/>
      <c r="X25" s="126">
        <f>IF(X$7="",0,SUMIFS(Бюджет!X:X,Бюджет!$M:$M,$H25))</f>
        <v>0</v>
      </c>
      <c r="Y25" s="126">
        <f>IF(Y$7="",0,SUMIFS(Бюджет!Y:Y,Бюджет!$M:$M,$H25))</f>
        <v>0</v>
      </c>
      <c r="Z25" s="126">
        <f>IF(Z$7="",0,SUMIFS(Бюджет!Z:Z,Бюджет!$M:$M,$H25))</f>
        <v>0</v>
      </c>
      <c r="AA25" s="126">
        <f>IF(AA$7="",0,SUMIFS(Бюджет!AA:AA,Бюджет!$M:$M,$H25))</f>
        <v>0</v>
      </c>
      <c r="AB25" s="126">
        <f>IF(AB$7="",0,SUMIFS(Бюджет!AB:AB,Бюджет!$M:$M,$H25))</f>
        <v>0</v>
      </c>
      <c r="AC25" s="126">
        <f>IF(AC$7="",0,SUMIFS(Бюджет!AC:AC,Бюджет!$M:$M,$H25))</f>
        <v>0</v>
      </c>
      <c r="AD25" s="126">
        <f>IF(AD$7="",0,SUMIFS(Бюджет!AD:AD,Бюджет!$M:$M,$H25))</f>
        <v>0</v>
      </c>
      <c r="AE25" s="126">
        <f>IF(AE$7="",0,SUMIFS(Бюджет!AE:AE,Бюджет!$M:$M,$H25))</f>
        <v>0</v>
      </c>
      <c r="AF25" s="126">
        <f>IF(AF$7="",0,SUMIFS(Бюджет!AF:AF,Бюджет!$M:$M,$H25))</f>
        <v>0</v>
      </c>
      <c r="AG25" s="126">
        <f>IF(AG$7="",0,SUMIFS(Бюджет!AG:AG,Бюджет!$M:$M,$H25))</f>
        <v>0</v>
      </c>
      <c r="AH25" s="126">
        <f>IF(AH$7="",0,SUMIFS(Бюджет!AH:AH,Бюджет!$M:$M,$H25))</f>
        <v>0</v>
      </c>
      <c r="AI25" s="126">
        <f>IF(AI$7="",0,SUMIFS(Бюджет!AI:AI,Бюджет!$M:$M,$H25))</f>
        <v>0</v>
      </c>
      <c r="AJ25" s="126">
        <f>IF(AJ$7="",0,SUMIFS(Бюджет!AJ:AJ,Бюджет!$M:$M,$H25))</f>
        <v>0</v>
      </c>
      <c r="AK25" s="126">
        <f>IF(AK$7="",0,SUMIFS(Бюджет!AK:AK,Бюджет!$M:$M,$H25))</f>
        <v>0</v>
      </c>
      <c r="AL25" s="126">
        <f>IF(AL$7="",0,SUMIFS(Бюджет!AL:AL,Бюджет!$M:$M,$H25))</f>
        <v>0</v>
      </c>
      <c r="AM25" s="126">
        <f>IF(AM$7="",0,SUMIFS(Бюджет!AM:AM,Бюджет!$M:$M,$H25))</f>
        <v>0</v>
      </c>
      <c r="AN25" s="126">
        <f>IF(AN$7="",0,SUMIFS(Бюджет!AN:AN,Бюджет!$M:$M,$H25))</f>
        <v>0</v>
      </c>
      <c r="AO25" s="126">
        <f>IF(AO$7="",0,SUMIFS(Бюджет!AO:AO,Бюджет!$M:$M,$H25))</f>
        <v>0</v>
      </c>
      <c r="AP25" s="126">
        <f>IF(AP$7="",0,SUMIFS(Бюджет!AP:AP,Бюджет!$M:$M,$H25))</f>
        <v>0</v>
      </c>
      <c r="AQ25" s="126">
        <f>IF(AQ$7="",0,SUMIFS(Бюджет!AQ:AQ,Бюджет!$M:$M,$H25))</f>
        <v>0</v>
      </c>
      <c r="AR25" s="126">
        <f>IF(AR$7="",0,SUMIFS(Бюджет!AR:AR,Бюджет!$M:$M,$H25))</f>
        <v>0</v>
      </c>
      <c r="AS25" s="126">
        <f>IF(AS$7="",0,SUMIFS(Бюджет!AS:AS,Бюджет!$M:$M,$H25))</f>
        <v>0</v>
      </c>
      <c r="AT25" s="126">
        <f>IF(AT$7="",0,SUMIFS(Бюджет!AT:AT,Бюджет!$M:$M,$H25))</f>
        <v>0</v>
      </c>
      <c r="AU25" s="126">
        <f>IF(AU$7="",0,SUMIFS(Бюджет!AU:AU,Бюджет!$M:$M,$H25))</f>
        <v>0</v>
      </c>
      <c r="AV25" s="94"/>
      <c r="AW25" s="89"/>
    </row>
    <row r="26" spans="1:49" s="95" customFormat="1" x14ac:dyDescent="0.25">
      <c r="A26" s="89"/>
      <c r="B26" s="269"/>
      <c r="C26" s="269"/>
      <c r="D26" s="89"/>
      <c r="E26" s="124"/>
      <c r="F26" s="167"/>
      <c r="G26" s="167" t="str">
        <f t="shared" si="0"/>
        <v>P&amp;L</v>
      </c>
      <c r="H26" s="129" t="str">
        <f>KPI!$E$155</f>
        <v>прочее</v>
      </c>
      <c r="I26" s="89"/>
      <c r="J26" s="89"/>
      <c r="K26" s="125" t="str">
        <f>IF(H26="","",INDEX(KPI!$H:$H,SUMIFS(KPI!$C:$C,KPI!$E:$E,H26)))</f>
        <v>тыс.руб.</v>
      </c>
      <c r="L26" s="25"/>
      <c r="M26" s="117"/>
      <c r="N26" s="117"/>
      <c r="O26" s="117"/>
      <c r="P26" s="89"/>
      <c r="Q26" s="89"/>
      <c r="R26" s="123">
        <f t="shared" si="2"/>
        <v>0</v>
      </c>
      <c r="S26" s="89"/>
      <c r="T26" s="123">
        <f t="shared" si="1"/>
        <v>0</v>
      </c>
      <c r="U26" s="89"/>
      <c r="V26" s="89"/>
      <c r="W26" s="116"/>
      <c r="X26" s="126">
        <f>IF(X$7="",0,SUMIFS(Бюджет!X:X,Бюджет!$M:$M,$H26))</f>
        <v>0</v>
      </c>
      <c r="Y26" s="126">
        <f>IF(Y$7="",0,SUMIFS(Бюджет!Y:Y,Бюджет!$M:$M,$H26))</f>
        <v>0</v>
      </c>
      <c r="Z26" s="126">
        <f>IF(Z$7="",0,SUMIFS(Бюджет!Z:Z,Бюджет!$M:$M,$H26))</f>
        <v>0</v>
      </c>
      <c r="AA26" s="126">
        <f>IF(AA$7="",0,SUMIFS(Бюджет!AA:AA,Бюджет!$M:$M,$H26))</f>
        <v>0</v>
      </c>
      <c r="AB26" s="126">
        <f>IF(AB$7="",0,SUMIFS(Бюджет!AB:AB,Бюджет!$M:$M,$H26))</f>
        <v>0</v>
      </c>
      <c r="AC26" s="126">
        <f>IF(AC$7="",0,SUMIFS(Бюджет!AC:AC,Бюджет!$M:$M,$H26))</f>
        <v>0</v>
      </c>
      <c r="AD26" s="126">
        <f>IF(AD$7="",0,SUMIFS(Бюджет!AD:AD,Бюджет!$M:$M,$H26))</f>
        <v>0</v>
      </c>
      <c r="AE26" s="126">
        <f>IF(AE$7="",0,SUMIFS(Бюджет!AE:AE,Бюджет!$M:$M,$H26))</f>
        <v>0</v>
      </c>
      <c r="AF26" s="126">
        <f>IF(AF$7="",0,SUMIFS(Бюджет!AF:AF,Бюджет!$M:$M,$H26))</f>
        <v>0</v>
      </c>
      <c r="AG26" s="126">
        <f>IF(AG$7="",0,SUMIFS(Бюджет!AG:AG,Бюджет!$M:$M,$H26))</f>
        <v>0</v>
      </c>
      <c r="AH26" s="126">
        <f>IF(AH$7="",0,SUMIFS(Бюджет!AH:AH,Бюджет!$M:$M,$H26))</f>
        <v>0</v>
      </c>
      <c r="AI26" s="126">
        <f>IF(AI$7="",0,SUMIFS(Бюджет!AI:AI,Бюджет!$M:$M,$H26))</f>
        <v>0</v>
      </c>
      <c r="AJ26" s="126">
        <f>IF(AJ$7="",0,SUMIFS(Бюджет!AJ:AJ,Бюджет!$M:$M,$H26))</f>
        <v>0</v>
      </c>
      <c r="AK26" s="126">
        <f>IF(AK$7="",0,SUMIFS(Бюджет!AK:AK,Бюджет!$M:$M,$H26))</f>
        <v>0</v>
      </c>
      <c r="AL26" s="126">
        <f>IF(AL$7="",0,SUMIFS(Бюджет!AL:AL,Бюджет!$M:$M,$H26))</f>
        <v>0</v>
      </c>
      <c r="AM26" s="126">
        <f>IF(AM$7="",0,SUMIFS(Бюджет!AM:AM,Бюджет!$M:$M,$H26))</f>
        <v>0</v>
      </c>
      <c r="AN26" s="126">
        <f>IF(AN$7="",0,SUMIFS(Бюджет!AN:AN,Бюджет!$M:$M,$H26))</f>
        <v>0</v>
      </c>
      <c r="AO26" s="126">
        <f>IF(AO$7="",0,SUMIFS(Бюджет!AO:AO,Бюджет!$M:$M,$H26))</f>
        <v>0</v>
      </c>
      <c r="AP26" s="126">
        <f>IF(AP$7="",0,SUMIFS(Бюджет!AP:AP,Бюджет!$M:$M,$H26))</f>
        <v>0</v>
      </c>
      <c r="AQ26" s="126">
        <f>IF(AQ$7="",0,SUMIFS(Бюджет!AQ:AQ,Бюджет!$M:$M,$H26))</f>
        <v>0</v>
      </c>
      <c r="AR26" s="126">
        <f>IF(AR$7="",0,SUMIFS(Бюджет!AR:AR,Бюджет!$M:$M,$H26))</f>
        <v>0</v>
      </c>
      <c r="AS26" s="126">
        <f>IF(AS$7="",0,SUMIFS(Бюджет!AS:AS,Бюджет!$M:$M,$H26))</f>
        <v>0</v>
      </c>
      <c r="AT26" s="126">
        <f>IF(AT$7="",0,SUMIFS(Бюджет!AT:AT,Бюджет!$M:$M,$H26))</f>
        <v>0</v>
      </c>
      <c r="AU26" s="126">
        <f>IF(AU$7="",0,SUMIFS(Бюджет!AU:AU,Бюджет!$M:$M,$H26))</f>
        <v>0</v>
      </c>
      <c r="AV26" s="94"/>
      <c r="AW26" s="89"/>
    </row>
    <row r="27" spans="1:49" ht="3.9" customHeight="1" x14ac:dyDescent="0.25">
      <c r="A27" s="3"/>
      <c r="B27" s="269"/>
      <c r="C27" s="269"/>
      <c r="D27" s="3"/>
      <c r="E27" s="120"/>
      <c r="F27" s="167"/>
      <c r="G27" s="167" t="str">
        <f t="shared" si="0"/>
        <v>P&amp;L</v>
      </c>
      <c r="H27" s="3"/>
      <c r="I27" s="3"/>
      <c r="J27" s="3"/>
      <c r="K27" s="25"/>
      <c r="L27" s="12"/>
      <c r="M27" s="20"/>
      <c r="N27" s="20"/>
      <c r="O27" s="20"/>
      <c r="P27" s="3"/>
      <c r="Q27" s="3"/>
      <c r="R27" s="3"/>
      <c r="S27" s="3"/>
      <c r="T27" s="3"/>
      <c r="U27" s="3"/>
      <c r="V27" s="3"/>
      <c r="W27" s="4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1"/>
      <c r="AW27" s="3"/>
    </row>
    <row r="28" spans="1:49" x14ac:dyDescent="0.25">
      <c r="A28" s="3"/>
      <c r="B28" s="269"/>
      <c r="C28" s="269"/>
      <c r="D28" s="3"/>
      <c r="E28" s="120"/>
      <c r="F28" s="167"/>
      <c r="G28" s="167" t="str">
        <f t="shared" si="0"/>
        <v>P&amp;L</v>
      </c>
      <c r="H28" s="3"/>
      <c r="I28" s="3"/>
      <c r="J28" s="3"/>
      <c r="K28" s="130" t="str">
        <f>структура!$AL$28</f>
        <v>контроль</v>
      </c>
      <c r="L28" s="130"/>
      <c r="M28" s="131"/>
      <c r="N28" s="131"/>
      <c r="O28" s="131"/>
      <c r="P28" s="132"/>
      <c r="Q28" s="132"/>
      <c r="R28" s="133">
        <f>SUM(R17:R27)-R16</f>
        <v>0</v>
      </c>
      <c r="S28" s="132"/>
      <c r="T28" s="133">
        <f>SUM(T17:T27)-T16</f>
        <v>0</v>
      </c>
      <c r="U28" s="3"/>
      <c r="V28" s="3"/>
      <c r="W28" s="49"/>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1"/>
      <c r="AW28" s="3"/>
    </row>
    <row r="29" spans="1:49" ht="3.9" customHeight="1" x14ac:dyDescent="0.25">
      <c r="A29" s="3"/>
      <c r="B29" s="269"/>
      <c r="C29" s="269"/>
      <c r="D29" s="3"/>
      <c r="E29" s="120"/>
      <c r="F29" s="167"/>
      <c r="G29" s="167" t="str">
        <f t="shared" si="0"/>
        <v>P&amp;L</v>
      </c>
      <c r="H29" s="3"/>
      <c r="I29" s="3"/>
      <c r="J29" s="3"/>
      <c r="K29" s="25"/>
      <c r="L29" s="12"/>
      <c r="M29" s="20"/>
      <c r="N29" s="20"/>
      <c r="O29" s="20"/>
      <c r="P29" s="3"/>
      <c r="Q29" s="3"/>
      <c r="R29" s="3"/>
      <c r="S29" s="3"/>
      <c r="T29" s="3"/>
      <c r="U29" s="3"/>
      <c r="V29" s="3"/>
      <c r="W29" s="4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1"/>
      <c r="AW29" s="3"/>
    </row>
    <row r="30" spans="1:49" ht="8.1" customHeight="1" x14ac:dyDescent="0.25">
      <c r="A30" s="3"/>
      <c r="B30" s="269"/>
      <c r="C30" s="269"/>
      <c r="D30" s="3"/>
      <c r="E30" s="120"/>
      <c r="F30" s="167"/>
      <c r="G30" s="167" t="str">
        <f t="shared" si="0"/>
        <v>P&amp;L</v>
      </c>
      <c r="H30" s="3"/>
      <c r="I30" s="3"/>
      <c r="J30" s="3"/>
      <c r="K30" s="25"/>
      <c r="L30" s="12"/>
      <c r="M30" s="20"/>
      <c r="N30" s="20"/>
      <c r="O30" s="20"/>
      <c r="P30" s="3"/>
      <c r="Q30" s="3"/>
      <c r="R30" s="3"/>
      <c r="S30" s="3"/>
      <c r="T30" s="3"/>
      <c r="U30" s="3"/>
      <c r="V30" s="3"/>
      <c r="W30" s="49"/>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1"/>
      <c r="AW30" s="3"/>
    </row>
    <row r="31" spans="1:49" s="5" customFormat="1" x14ac:dyDescent="0.25">
      <c r="A31" s="4"/>
      <c r="B31" s="270"/>
      <c r="C31" s="270"/>
      <c r="D31" s="4"/>
      <c r="E31" s="121"/>
      <c r="F31" s="168"/>
      <c r="G31" s="168" t="str">
        <f t="shared" si="0"/>
        <v>P&amp;L</v>
      </c>
      <c r="H31" s="38" t="str">
        <f>KPI!$E$156</f>
        <v>Валовая прибыль</v>
      </c>
      <c r="I31" s="4"/>
      <c r="J31" s="4"/>
      <c r="K31" s="39" t="str">
        <f>IF(H31="","",INDEX(KPI!$H:$H,SUMIFS(KPI!$C:$C,KPI!$E:$E,H31)))</f>
        <v>тыс.руб.</v>
      </c>
      <c r="L31" s="24"/>
      <c r="M31" s="20"/>
      <c r="N31" s="20"/>
      <c r="O31" s="20"/>
      <c r="P31" s="4"/>
      <c r="Q31" s="4"/>
      <c r="R31" s="47">
        <f>SUMIFS($W31:$AV31,$W$2:$AV$2,R$2)</f>
        <v>0</v>
      </c>
      <c r="S31" s="4"/>
      <c r="T31" s="47">
        <f>SUMIFS($W31:$AV31,$W$2:$AV$2,T$2)</f>
        <v>0</v>
      </c>
      <c r="U31" s="4"/>
      <c r="V31" s="4"/>
      <c r="W31" s="49"/>
      <c r="X31" s="46">
        <f>IF(X$7="",0,X13-X16)</f>
        <v>0</v>
      </c>
      <c r="Y31" s="46">
        <f t="shared" ref="Y31:AU31" si="3">IF(Y$7="",0,Y13-Y16)</f>
        <v>0</v>
      </c>
      <c r="Z31" s="46">
        <f t="shared" si="3"/>
        <v>0</v>
      </c>
      <c r="AA31" s="46">
        <f t="shared" si="3"/>
        <v>0</v>
      </c>
      <c r="AB31" s="46">
        <f t="shared" si="3"/>
        <v>0</v>
      </c>
      <c r="AC31" s="46">
        <f t="shared" si="3"/>
        <v>0</v>
      </c>
      <c r="AD31" s="46">
        <f>IF(AD$7="",0,AD13-AD16)</f>
        <v>0</v>
      </c>
      <c r="AE31" s="46">
        <f t="shared" si="3"/>
        <v>0</v>
      </c>
      <c r="AF31" s="46">
        <f t="shared" si="3"/>
        <v>0</v>
      </c>
      <c r="AG31" s="46">
        <f t="shared" si="3"/>
        <v>0</v>
      </c>
      <c r="AH31" s="46">
        <f t="shared" si="3"/>
        <v>0</v>
      </c>
      <c r="AI31" s="46">
        <f t="shared" si="3"/>
        <v>0</v>
      </c>
      <c r="AJ31" s="46">
        <f t="shared" si="3"/>
        <v>0</v>
      </c>
      <c r="AK31" s="46">
        <f t="shared" si="3"/>
        <v>0</v>
      </c>
      <c r="AL31" s="46">
        <f t="shared" si="3"/>
        <v>0</v>
      </c>
      <c r="AM31" s="46">
        <f t="shared" si="3"/>
        <v>0</v>
      </c>
      <c r="AN31" s="46">
        <f t="shared" si="3"/>
        <v>0</v>
      </c>
      <c r="AO31" s="46">
        <f t="shared" si="3"/>
        <v>0</v>
      </c>
      <c r="AP31" s="46">
        <f t="shared" si="3"/>
        <v>0</v>
      </c>
      <c r="AQ31" s="46">
        <f t="shared" si="3"/>
        <v>0</v>
      </c>
      <c r="AR31" s="46">
        <f t="shared" si="3"/>
        <v>0</v>
      </c>
      <c r="AS31" s="46">
        <f t="shared" si="3"/>
        <v>0</v>
      </c>
      <c r="AT31" s="46">
        <f t="shared" si="3"/>
        <v>0</v>
      </c>
      <c r="AU31" s="46">
        <f t="shared" si="3"/>
        <v>0</v>
      </c>
      <c r="AV31" s="43"/>
      <c r="AW31" s="4"/>
    </row>
    <row r="32" spans="1:49" ht="3.9" customHeight="1" x14ac:dyDescent="0.25">
      <c r="A32" s="3"/>
      <c r="B32" s="269"/>
      <c r="C32" s="269"/>
      <c r="D32" s="3"/>
      <c r="E32" s="120"/>
      <c r="F32" s="167"/>
      <c r="G32" s="167" t="str">
        <f t="shared" si="0"/>
        <v>P&amp;L</v>
      </c>
      <c r="H32" s="3"/>
      <c r="I32" s="3"/>
      <c r="J32" s="3"/>
      <c r="K32" s="25"/>
      <c r="L32" s="12"/>
      <c r="M32" s="20"/>
      <c r="N32" s="20"/>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ht="8.1" customHeight="1" x14ac:dyDescent="0.25">
      <c r="A33" s="3"/>
      <c r="B33" s="269"/>
      <c r="C33" s="269"/>
      <c r="D33" s="3"/>
      <c r="E33" s="120"/>
      <c r="F33" s="167"/>
      <c r="G33" s="167" t="str">
        <f t="shared" si="0"/>
        <v>P&amp;L</v>
      </c>
      <c r="H33" s="3"/>
      <c r="I33" s="3"/>
      <c r="J33" s="3"/>
      <c r="K33" s="25"/>
      <c r="L33" s="12"/>
      <c r="M33" s="20"/>
      <c r="N33" s="20"/>
      <c r="O33" s="20"/>
      <c r="P33" s="3"/>
      <c r="Q33" s="3"/>
      <c r="R33" s="3"/>
      <c r="S33" s="3"/>
      <c r="T33" s="3"/>
      <c r="U33" s="3"/>
      <c r="V33" s="3"/>
      <c r="W33" s="4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1"/>
      <c r="AW33" s="3"/>
    </row>
    <row r="34" spans="1:49" s="5" customFormat="1" x14ac:dyDescent="0.25">
      <c r="A34" s="4"/>
      <c r="B34" s="270"/>
      <c r="C34" s="270"/>
      <c r="D34" s="4"/>
      <c r="E34" s="121"/>
      <c r="F34" s="168"/>
      <c r="G34" s="168" t="str">
        <f t="shared" si="0"/>
        <v>P&amp;L</v>
      </c>
      <c r="H34" s="38" t="str">
        <f>KPI!$E$157</f>
        <v>Расходы</v>
      </c>
      <c r="I34" s="4"/>
      <c r="J34" s="4"/>
      <c r="K34" s="39" t="str">
        <f>IF(H34="","",INDEX(KPI!$H:$H,SUMIFS(KPI!$C:$C,KPI!$E:$E,H34)))</f>
        <v>тыс.руб.</v>
      </c>
      <c r="L34" s="24"/>
      <c r="M34" s="20"/>
      <c r="N34" s="20"/>
      <c r="O34" s="20"/>
      <c r="P34" s="4"/>
      <c r="Q34" s="4"/>
      <c r="R34" s="47">
        <f>SUMIFS($W34:$AV34,$W$2:$AV$2,R$2)</f>
        <v>0</v>
      </c>
      <c r="S34" s="4"/>
      <c r="T34" s="47">
        <f>SUMIFS($W34:$AV34,$W$2:$AV$2,T$2)</f>
        <v>0</v>
      </c>
      <c r="U34" s="4"/>
      <c r="V34" s="4"/>
      <c r="W34" s="49"/>
      <c r="X34" s="46">
        <f>SUM(X35:X42)</f>
        <v>0</v>
      </c>
      <c r="Y34" s="46">
        <f t="shared" ref="Y34:AU34" si="4">SUM(Y35:Y42)</f>
        <v>0</v>
      </c>
      <c r="Z34" s="46">
        <f t="shared" si="4"/>
        <v>0</v>
      </c>
      <c r="AA34" s="46">
        <f t="shared" si="4"/>
        <v>0</v>
      </c>
      <c r="AB34" s="46">
        <f t="shared" si="4"/>
        <v>0</v>
      </c>
      <c r="AC34" s="46">
        <f t="shared" si="4"/>
        <v>0</v>
      </c>
      <c r="AD34" s="46">
        <f t="shared" si="4"/>
        <v>0</v>
      </c>
      <c r="AE34" s="46">
        <f t="shared" si="4"/>
        <v>0</v>
      </c>
      <c r="AF34" s="46">
        <f t="shared" si="4"/>
        <v>0</v>
      </c>
      <c r="AG34" s="46">
        <f t="shared" si="4"/>
        <v>0</v>
      </c>
      <c r="AH34" s="46">
        <f t="shared" si="4"/>
        <v>0</v>
      </c>
      <c r="AI34" s="46">
        <f t="shared" si="4"/>
        <v>0</v>
      </c>
      <c r="AJ34" s="46">
        <f t="shared" si="4"/>
        <v>0</v>
      </c>
      <c r="AK34" s="46">
        <f t="shared" si="4"/>
        <v>0</v>
      </c>
      <c r="AL34" s="46">
        <f t="shared" si="4"/>
        <v>0</v>
      </c>
      <c r="AM34" s="46">
        <f t="shared" si="4"/>
        <v>0</v>
      </c>
      <c r="AN34" s="46">
        <f t="shared" si="4"/>
        <v>0</v>
      </c>
      <c r="AO34" s="46">
        <f t="shared" si="4"/>
        <v>0</v>
      </c>
      <c r="AP34" s="46">
        <f t="shared" si="4"/>
        <v>0</v>
      </c>
      <c r="AQ34" s="46">
        <f t="shared" si="4"/>
        <v>0</v>
      </c>
      <c r="AR34" s="46">
        <f t="shared" si="4"/>
        <v>0</v>
      </c>
      <c r="AS34" s="46">
        <f t="shared" si="4"/>
        <v>0</v>
      </c>
      <c r="AT34" s="46">
        <f t="shared" si="4"/>
        <v>0</v>
      </c>
      <c r="AU34" s="46">
        <f t="shared" si="4"/>
        <v>0</v>
      </c>
      <c r="AV34" s="43"/>
      <c r="AW34" s="4"/>
    </row>
    <row r="35" spans="1:49" ht="3.9" customHeight="1" x14ac:dyDescent="0.25">
      <c r="A35" s="3"/>
      <c r="B35" s="269"/>
      <c r="C35" s="269"/>
      <c r="D35" s="3"/>
      <c r="E35" s="120"/>
      <c r="F35" s="167"/>
      <c r="G35" s="167" t="str">
        <f t="shared" si="0"/>
        <v>P&amp;L</v>
      </c>
      <c r="H35" s="3"/>
      <c r="I35" s="3"/>
      <c r="J35" s="3"/>
      <c r="K35" s="25"/>
      <c r="L35" s="12"/>
      <c r="M35" s="20"/>
      <c r="N35" s="20"/>
      <c r="O35" s="20"/>
      <c r="P35" s="3"/>
      <c r="Q35" s="3"/>
      <c r="R35" s="3"/>
      <c r="S35" s="3"/>
      <c r="T35" s="3"/>
      <c r="U35" s="3"/>
      <c r="V35" s="3"/>
      <c r="W35" s="4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3"/>
    </row>
    <row r="36" spans="1:49" s="1" customFormat="1" ht="10.199999999999999" x14ac:dyDescent="0.2">
      <c r="A36" s="12"/>
      <c r="B36" s="271"/>
      <c r="C36" s="271"/>
      <c r="D36" s="12"/>
      <c r="E36" s="120"/>
      <c r="F36" s="169"/>
      <c r="G36" s="169" t="str">
        <f t="shared" si="0"/>
        <v>P&amp;L</v>
      </c>
      <c r="H36" s="127" t="str">
        <f>структура!$AL$12</f>
        <v>в т.ч. по номенклатуре затрат</v>
      </c>
      <c r="I36" s="12"/>
      <c r="J36" s="12"/>
      <c r="K36" s="12"/>
      <c r="L36" s="12"/>
      <c r="M36" s="35"/>
      <c r="N36" s="35"/>
      <c r="O36" s="35"/>
      <c r="P36" s="12"/>
      <c r="Q36" s="12"/>
      <c r="R36" s="12"/>
      <c r="S36" s="12"/>
      <c r="T36" s="12"/>
      <c r="U36" s="12"/>
      <c r="V36" s="12"/>
      <c r="W36" s="73"/>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5"/>
      <c r="AW36" s="12"/>
    </row>
    <row r="37" spans="1:49" ht="3.9" customHeight="1" x14ac:dyDescent="0.25">
      <c r="A37" s="3"/>
      <c r="B37" s="269"/>
      <c r="C37" s="269"/>
      <c r="D37" s="3"/>
      <c r="E37" s="120"/>
      <c r="F37" s="167"/>
      <c r="G37" s="167" t="str">
        <f t="shared" si="0"/>
        <v>P&amp;L</v>
      </c>
      <c r="H37" s="128"/>
      <c r="I37" s="3"/>
      <c r="J37" s="3"/>
      <c r="K37" s="25"/>
      <c r="L37" s="12"/>
      <c r="M37" s="20"/>
      <c r="N37" s="20"/>
      <c r="O37" s="20"/>
      <c r="P37" s="3"/>
      <c r="Q37" s="3"/>
      <c r="R37" s="3"/>
      <c r="S37" s="3"/>
      <c r="T37" s="3"/>
      <c r="U37" s="3"/>
      <c r="V37" s="3"/>
      <c r="W37" s="49"/>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1"/>
      <c r="AW37" s="3"/>
    </row>
    <row r="38" spans="1:49" s="95" customFormat="1" x14ac:dyDescent="0.25">
      <c r="A38" s="89"/>
      <c r="B38" s="269"/>
      <c r="C38" s="269"/>
      <c r="D38" s="89"/>
      <c r="E38" s="124"/>
      <c r="F38" s="167"/>
      <c r="G38" s="167" t="str">
        <f t="shared" si="0"/>
        <v>P&amp;L</v>
      </c>
      <c r="H38" s="129" t="str">
        <f>KPI!$E$84</f>
        <v>накладные расходы</v>
      </c>
      <c r="I38" s="89"/>
      <c r="J38" s="89"/>
      <c r="K38" s="125" t="str">
        <f>IF(H38="","",INDEX(KPI!$H:$H,SUMIFS(KPI!$C:$C,KPI!$E:$E,H38)))</f>
        <v>тыс.руб.</v>
      </c>
      <c r="L38" s="25"/>
      <c r="M38" s="117"/>
      <c r="N38" s="117"/>
      <c r="O38" s="117"/>
      <c r="P38" s="89"/>
      <c r="Q38" s="89"/>
      <c r="R38" s="123">
        <f>SUMIFS($W38:$AV38,$W$2:$AV$2,R$2)</f>
        <v>0</v>
      </c>
      <c r="S38" s="89"/>
      <c r="T38" s="123">
        <f>SUMIFS($W38:$AV38,$W$2:$AV$2,T$2)</f>
        <v>0</v>
      </c>
      <c r="U38" s="89"/>
      <c r="V38" s="89"/>
      <c r="W38" s="116"/>
      <c r="X38" s="126">
        <f>IF(X$7="",0,SUMIFS(Бюджет!X:X,Бюджет!$M:$M,$H38))</f>
        <v>0</v>
      </c>
      <c r="Y38" s="126">
        <f>IF(Y$7="",0,SUMIFS(Бюджет!Y:Y,Бюджет!$M:$M,$H38))</f>
        <v>0</v>
      </c>
      <c r="Z38" s="126">
        <f>IF(Z$7="",0,SUMIFS(Бюджет!Z:Z,Бюджет!$M:$M,$H38))</f>
        <v>0</v>
      </c>
      <c r="AA38" s="126">
        <f>IF(AA$7="",0,SUMIFS(Бюджет!AA:AA,Бюджет!$M:$M,$H38))</f>
        <v>0</v>
      </c>
      <c r="AB38" s="126">
        <f>IF(AB$7="",0,SUMIFS(Бюджет!AB:AB,Бюджет!$M:$M,$H38))</f>
        <v>0</v>
      </c>
      <c r="AC38" s="126">
        <f>IF(AC$7="",0,SUMIFS(Бюджет!AC:AC,Бюджет!$M:$M,$H38))</f>
        <v>0</v>
      </c>
      <c r="AD38" s="126">
        <f>IF(AD$7="",0,SUMIFS(Бюджет!AD:AD,Бюджет!$M:$M,$H38))</f>
        <v>0</v>
      </c>
      <c r="AE38" s="126">
        <f>IF(AE$7="",0,SUMIFS(Бюджет!AE:AE,Бюджет!$M:$M,$H38))</f>
        <v>0</v>
      </c>
      <c r="AF38" s="126">
        <f>IF(AF$7="",0,SUMIFS(Бюджет!AF:AF,Бюджет!$M:$M,$H38))</f>
        <v>0</v>
      </c>
      <c r="AG38" s="126">
        <f>IF(AG$7="",0,SUMIFS(Бюджет!AG:AG,Бюджет!$M:$M,$H38))</f>
        <v>0</v>
      </c>
      <c r="AH38" s="126">
        <f>IF(AH$7="",0,SUMIFS(Бюджет!AH:AH,Бюджет!$M:$M,$H38))</f>
        <v>0</v>
      </c>
      <c r="AI38" s="126">
        <f>IF(AI$7="",0,SUMIFS(Бюджет!AI:AI,Бюджет!$M:$M,$H38))</f>
        <v>0</v>
      </c>
      <c r="AJ38" s="126">
        <f>IF(AJ$7="",0,SUMIFS(Бюджет!AJ:AJ,Бюджет!$M:$M,$H38))</f>
        <v>0</v>
      </c>
      <c r="AK38" s="126">
        <f>IF(AK$7="",0,SUMIFS(Бюджет!AK:AK,Бюджет!$M:$M,$H38))</f>
        <v>0</v>
      </c>
      <c r="AL38" s="126">
        <f>IF(AL$7="",0,SUMIFS(Бюджет!AL:AL,Бюджет!$M:$M,$H38))</f>
        <v>0</v>
      </c>
      <c r="AM38" s="126">
        <f>IF(AM$7="",0,SUMIFS(Бюджет!AM:AM,Бюджет!$M:$M,$H38))</f>
        <v>0</v>
      </c>
      <c r="AN38" s="126">
        <f>IF(AN$7="",0,SUMIFS(Бюджет!AN:AN,Бюджет!$M:$M,$H38))</f>
        <v>0</v>
      </c>
      <c r="AO38" s="126">
        <f>IF(AO$7="",0,SUMIFS(Бюджет!AO:AO,Бюджет!$M:$M,$H38))</f>
        <v>0</v>
      </c>
      <c r="AP38" s="126">
        <f>IF(AP$7="",0,SUMIFS(Бюджет!AP:AP,Бюджет!$M:$M,$H38))</f>
        <v>0</v>
      </c>
      <c r="AQ38" s="126">
        <f>IF(AQ$7="",0,SUMIFS(Бюджет!AQ:AQ,Бюджет!$M:$M,$H38))</f>
        <v>0</v>
      </c>
      <c r="AR38" s="126">
        <f>IF(AR$7="",0,SUMIFS(Бюджет!AR:AR,Бюджет!$M:$M,$H38))</f>
        <v>0</v>
      </c>
      <c r="AS38" s="126">
        <f>IF(AS$7="",0,SUMIFS(Бюджет!AS:AS,Бюджет!$M:$M,$H38))</f>
        <v>0</v>
      </c>
      <c r="AT38" s="126">
        <f>IF(AT$7="",0,SUMIFS(Бюджет!AT:AT,Бюджет!$M:$M,$H38))</f>
        <v>0</v>
      </c>
      <c r="AU38" s="126">
        <f>IF(AU$7="",0,SUMIFS(Бюджет!AU:AU,Бюджет!$M:$M,$H38))</f>
        <v>0</v>
      </c>
      <c r="AV38" s="94"/>
      <c r="AW38" s="89"/>
    </row>
    <row r="39" spans="1:49" s="95" customFormat="1" x14ac:dyDescent="0.25">
      <c r="A39" s="89"/>
      <c r="B39" s="269"/>
      <c r="C39" s="269"/>
      <c r="D39" s="89"/>
      <c r="E39" s="124"/>
      <c r="F39" s="167"/>
      <c r="G39" s="167" t="str">
        <f t="shared" si="0"/>
        <v>P&amp;L</v>
      </c>
      <c r="H39" s="129" t="str">
        <f>KPI!$E$158</f>
        <v>управл. расходы без ФОТ и соцсборов</v>
      </c>
      <c r="I39" s="89"/>
      <c r="J39" s="89"/>
      <c r="K39" s="125" t="str">
        <f>IF(H39="","",INDEX(KPI!$H:$H,SUMIFS(KPI!$C:$C,KPI!$E:$E,H39)))</f>
        <v>тыс.руб.</v>
      </c>
      <c r="L39" s="25"/>
      <c r="M39" s="117"/>
      <c r="N39" s="117"/>
      <c r="O39" s="117"/>
      <c r="P39" s="89"/>
      <c r="Q39" s="89"/>
      <c r="R39" s="123">
        <f t="shared" ref="R39:R41" si="5">SUMIFS($W39:$AV39,$W$2:$AV$2,R$2)</f>
        <v>0</v>
      </c>
      <c r="S39" s="89"/>
      <c r="T39" s="123">
        <f t="shared" ref="T39:T41" si="6">SUMIFS($W39:$AV39,$W$2:$AV$2,T$2)</f>
        <v>0</v>
      </c>
      <c r="U39" s="89"/>
      <c r="V39" s="89"/>
      <c r="W39" s="116"/>
      <c r="X39" s="126">
        <f>IF(X$7="",0,IF(1+ФМ_усл!$N$277=0,0,SUM(ФМ_усл!X$232:X$245)))</f>
        <v>0</v>
      </c>
      <c r="Y39" s="126">
        <f>IF(Y$7="",0,IF(1+ФМ_усл!$N$277=0,0,SUM(ФМ_усл!Y$232:Y$245)))</f>
        <v>0</v>
      </c>
      <c r="Z39" s="126">
        <f>IF(Z$7="",0,IF(1+ФМ_усл!$N$277=0,0,SUM(ФМ_усл!Z$232:Z$245)))</f>
        <v>0</v>
      </c>
      <c r="AA39" s="126">
        <f>IF(AA$7="",0,IF(1+ФМ_усл!$N$277=0,0,SUM(ФМ_усл!AA$232:AA$245)))</f>
        <v>0</v>
      </c>
      <c r="AB39" s="126">
        <f>IF(AB$7="",0,IF(1+ФМ_усл!$N$277=0,0,SUM(ФМ_усл!AB$232:AB$245)))</f>
        <v>0</v>
      </c>
      <c r="AC39" s="126">
        <f>IF(AC$7="",0,IF(1+ФМ_усл!$N$277=0,0,SUM(ФМ_усл!AC$232:AC$245)))</f>
        <v>0</v>
      </c>
      <c r="AD39" s="126">
        <f>IF(AD$7="",0,IF(1+ФМ_усл!$N$277=0,0,SUM(ФМ_усл!AD$232:AD$245)))</f>
        <v>0</v>
      </c>
      <c r="AE39" s="126">
        <f>IF(AE$7="",0,IF(1+ФМ_усл!$N$277=0,0,SUM(ФМ_усл!AE$232:AE$245)))</f>
        <v>0</v>
      </c>
      <c r="AF39" s="126">
        <f>IF(AF$7="",0,IF(1+ФМ_усл!$N$277=0,0,SUM(ФМ_усл!AF$232:AF$245)))</f>
        <v>0</v>
      </c>
      <c r="AG39" s="126">
        <f>IF(AG$7="",0,IF(1+ФМ_усл!$N$277=0,0,SUM(ФМ_усл!AG$232:AG$245)))</f>
        <v>0</v>
      </c>
      <c r="AH39" s="126">
        <f>IF(AH$7="",0,IF(1+ФМ_усл!$N$277=0,0,SUM(ФМ_усл!AH$232:AH$245)))</f>
        <v>0</v>
      </c>
      <c r="AI39" s="126">
        <f>IF(AI$7="",0,IF(1+ФМ_усл!$N$277=0,0,SUM(ФМ_усл!AI$232:AI$245)))</f>
        <v>0</v>
      </c>
      <c r="AJ39" s="126">
        <f>IF(AJ$7="",0,IF(1+ФМ_усл!$N$277=0,0,SUM(ФМ_усл!AJ$232:AJ$245)))</f>
        <v>0</v>
      </c>
      <c r="AK39" s="126">
        <f>IF(AK$7="",0,IF(1+ФМ_усл!$N$277=0,0,SUM(ФМ_усл!AK$232:AK$245)))</f>
        <v>0</v>
      </c>
      <c r="AL39" s="126">
        <f>IF(AL$7="",0,IF(1+ФМ_усл!$N$277=0,0,SUM(ФМ_усл!AL$232:AL$245)))</f>
        <v>0</v>
      </c>
      <c r="AM39" s="126">
        <f>IF(AM$7="",0,IF(1+ФМ_усл!$N$277=0,0,SUM(ФМ_усл!AM$232:AM$245)))</f>
        <v>0</v>
      </c>
      <c r="AN39" s="126">
        <f>IF(AN$7="",0,IF(1+ФМ_усл!$N$277=0,0,SUM(ФМ_усл!AN$232:AN$245)))</f>
        <v>0</v>
      </c>
      <c r="AO39" s="126">
        <f>IF(AO$7="",0,IF(1+ФМ_усл!$N$277=0,0,SUM(ФМ_усл!AO$232:AO$245)))</f>
        <v>0</v>
      </c>
      <c r="AP39" s="126">
        <f>IF(AP$7="",0,IF(1+ФМ_усл!$N$277=0,0,SUM(ФМ_усл!AP$232:AP$245)))</f>
        <v>0</v>
      </c>
      <c r="AQ39" s="126">
        <f>IF(AQ$7="",0,IF(1+ФМ_усл!$N$277=0,0,SUM(ФМ_усл!AQ$232:AQ$245)))</f>
        <v>0</v>
      </c>
      <c r="AR39" s="126">
        <f>IF(AR$7="",0,IF(1+ФМ_усл!$N$277=0,0,SUM(ФМ_усл!AR$232:AR$245)))</f>
        <v>0</v>
      </c>
      <c r="AS39" s="126">
        <f>IF(AS$7="",0,IF(1+ФМ_усл!$N$277=0,0,SUM(ФМ_усл!AS$232:AS$245)))</f>
        <v>0</v>
      </c>
      <c r="AT39" s="126">
        <f>IF(AT$7="",0,IF(1+ФМ_усл!$N$277=0,0,SUM(ФМ_усл!AT$232:AT$245)))</f>
        <v>0</v>
      </c>
      <c r="AU39" s="126">
        <f>IF(AU$7="",0,IF(1+ФМ_усл!$N$277=0,0,SUM(ФМ_усл!AU$232:AU$245)))</f>
        <v>0</v>
      </c>
      <c r="AV39" s="94"/>
      <c r="AW39" s="89"/>
    </row>
    <row r="40" spans="1:49" s="95" customFormat="1" x14ac:dyDescent="0.25">
      <c r="A40" s="89"/>
      <c r="B40" s="269"/>
      <c r="C40" s="269"/>
      <c r="D40" s="89"/>
      <c r="E40" s="124"/>
      <c r="F40" s="167"/>
      <c r="G40" s="167" t="str">
        <f t="shared" si="0"/>
        <v>P&amp;L</v>
      </c>
      <c r="H40" s="129" t="str">
        <f>KPI!$E$108</f>
        <v>ФОТ+соцсборы</v>
      </c>
      <c r="I40" s="89"/>
      <c r="J40" s="89"/>
      <c r="K40" s="125" t="str">
        <f>IF(H40="","",INDEX(KPI!$H:$H,SUMIFS(KPI!$C:$C,KPI!$E:$E,H40)))</f>
        <v>тыс.руб.</v>
      </c>
      <c r="L40" s="25"/>
      <c r="M40" s="117"/>
      <c r="N40" s="117"/>
      <c r="O40" s="117"/>
      <c r="P40" s="89"/>
      <c r="Q40" s="89"/>
      <c r="R40" s="123">
        <f t="shared" si="5"/>
        <v>0</v>
      </c>
      <c r="S40" s="89"/>
      <c r="T40" s="123">
        <f t="shared" si="6"/>
        <v>0</v>
      </c>
      <c r="U40" s="89"/>
      <c r="V40" s="89"/>
      <c r="W40" s="116"/>
      <c r="X40" s="126">
        <f>IF(X$7="",0,ФМ_усл!X$246)</f>
        <v>0</v>
      </c>
      <c r="Y40" s="126">
        <f>IF(Y$7="",0,ФМ_усл!Y$246)</f>
        <v>0</v>
      </c>
      <c r="Z40" s="126">
        <f>IF(Z$7="",0,ФМ_усл!Z$246)</f>
        <v>0</v>
      </c>
      <c r="AA40" s="126">
        <f>IF(AA$7="",0,ФМ_усл!AA$246)</f>
        <v>0</v>
      </c>
      <c r="AB40" s="126">
        <f>IF(AB$7="",0,ФМ_усл!AB$246)</f>
        <v>0</v>
      </c>
      <c r="AC40" s="126">
        <f>IF(AC$7="",0,ФМ_усл!AC$246)</f>
        <v>0</v>
      </c>
      <c r="AD40" s="126">
        <f>IF(AD$7="",0,ФМ_усл!AD$246)</f>
        <v>0</v>
      </c>
      <c r="AE40" s="126">
        <f>IF(AE$7="",0,ФМ_усл!AE$246)</f>
        <v>0</v>
      </c>
      <c r="AF40" s="126">
        <f>IF(AF$7="",0,ФМ_усл!AF$246)</f>
        <v>0</v>
      </c>
      <c r="AG40" s="126">
        <f>IF(AG$7="",0,ФМ_усл!AG$246)</f>
        <v>0</v>
      </c>
      <c r="AH40" s="126">
        <f>IF(AH$7="",0,ФМ_усл!AH$246)</f>
        <v>0</v>
      </c>
      <c r="AI40" s="126">
        <f>IF(AI$7="",0,ФМ_усл!AI$246)</f>
        <v>0</v>
      </c>
      <c r="AJ40" s="126">
        <f>IF(AJ$7="",0,ФМ_усл!AJ$246)</f>
        <v>0</v>
      </c>
      <c r="AK40" s="126">
        <f>IF(AK$7="",0,ФМ_усл!AK$246)</f>
        <v>0</v>
      </c>
      <c r="AL40" s="126">
        <f>IF(AL$7="",0,ФМ_усл!AL$246)</f>
        <v>0</v>
      </c>
      <c r="AM40" s="126">
        <f>IF(AM$7="",0,ФМ_усл!AM$246)</f>
        <v>0</v>
      </c>
      <c r="AN40" s="126">
        <f>IF(AN$7="",0,ФМ_усл!AN$246)</f>
        <v>0</v>
      </c>
      <c r="AO40" s="126">
        <f>IF(AO$7="",0,ФМ_усл!AO$246)</f>
        <v>0</v>
      </c>
      <c r="AP40" s="126">
        <f>IF(AP$7="",0,ФМ_усл!AP$246)</f>
        <v>0</v>
      </c>
      <c r="AQ40" s="126">
        <f>IF(AQ$7="",0,ФМ_усл!AQ$246)</f>
        <v>0</v>
      </c>
      <c r="AR40" s="126">
        <f>IF(AR$7="",0,ФМ_усл!AR$246)</f>
        <v>0</v>
      </c>
      <c r="AS40" s="126">
        <f>IF(AS$7="",0,ФМ_усл!AS$246)</f>
        <v>0</v>
      </c>
      <c r="AT40" s="126">
        <f>IF(AT$7="",0,ФМ_усл!AT$246)</f>
        <v>0</v>
      </c>
      <c r="AU40" s="126">
        <f>IF(AU$7="",0,ФМ_усл!AU$246)</f>
        <v>0</v>
      </c>
      <c r="AV40" s="94"/>
      <c r="AW40" s="89"/>
    </row>
    <row r="41" spans="1:49" s="95" customFormat="1" x14ac:dyDescent="0.25">
      <c r="A41" s="89"/>
      <c r="B41" s="269"/>
      <c r="C41" s="269"/>
      <c r="D41" s="89"/>
      <c r="E41" s="124"/>
      <c r="F41" s="167"/>
      <c r="G41" s="167" t="str">
        <f t="shared" si="0"/>
        <v>P&amp;L</v>
      </c>
      <c r="H41" s="129" t="str">
        <f>KPI!$E$159</f>
        <v>%-нты по кредитам</v>
      </c>
      <c r="I41" s="89"/>
      <c r="J41" s="89"/>
      <c r="K41" s="125" t="str">
        <f>IF(H41="","",INDEX(KPI!$H:$H,SUMIFS(KPI!$C:$C,KPI!$E:$E,H41)))</f>
        <v>тыс.руб.</v>
      </c>
      <c r="L41" s="25"/>
      <c r="M41" s="117"/>
      <c r="N41" s="117"/>
      <c r="O41" s="117"/>
      <c r="P41" s="89"/>
      <c r="Q41" s="89"/>
      <c r="R41" s="123">
        <f t="shared" si="5"/>
        <v>0</v>
      </c>
      <c r="S41" s="89"/>
      <c r="T41" s="123">
        <f t="shared" si="6"/>
        <v>0</v>
      </c>
      <c r="U41" s="89"/>
      <c r="V41" s="89"/>
      <c r="W41" s="11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94"/>
      <c r="AW41" s="89"/>
    </row>
    <row r="42" spans="1:49" ht="3.9" customHeight="1" x14ac:dyDescent="0.25">
      <c r="A42" s="3"/>
      <c r="B42" s="269"/>
      <c r="C42" s="269"/>
      <c r="D42" s="3"/>
      <c r="E42" s="120"/>
      <c r="F42" s="167"/>
      <c r="G42" s="167" t="str">
        <f t="shared" si="0"/>
        <v>P&amp;L</v>
      </c>
      <c r="H42" s="3"/>
      <c r="I42" s="3"/>
      <c r="J42" s="3"/>
      <c r="K42" s="25"/>
      <c r="L42" s="12"/>
      <c r="M42" s="20"/>
      <c r="N42" s="20"/>
      <c r="O42" s="20"/>
      <c r="P42" s="3"/>
      <c r="Q42" s="3"/>
      <c r="R42" s="3"/>
      <c r="S42" s="3"/>
      <c r="T42" s="3"/>
      <c r="U42" s="3"/>
      <c r="V42" s="3"/>
      <c r="W42" s="49"/>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1"/>
      <c r="AW42" s="3"/>
    </row>
    <row r="43" spans="1:49" x14ac:dyDescent="0.25">
      <c r="A43" s="3"/>
      <c r="B43" s="269"/>
      <c r="C43" s="269"/>
      <c r="D43" s="3"/>
      <c r="E43" s="120"/>
      <c r="F43" s="167"/>
      <c r="G43" s="167" t="str">
        <f t="shared" si="0"/>
        <v>P&amp;L</v>
      </c>
      <c r="H43" s="3"/>
      <c r="I43" s="3"/>
      <c r="J43" s="3"/>
      <c r="K43" s="130" t="str">
        <f>структура!$AL$28</f>
        <v>контроль</v>
      </c>
      <c r="L43" s="130"/>
      <c r="M43" s="131"/>
      <c r="N43" s="131"/>
      <c r="O43" s="131"/>
      <c r="P43" s="132"/>
      <c r="Q43" s="132"/>
      <c r="R43" s="133">
        <f>SUM(R35:R42)-R34</f>
        <v>0</v>
      </c>
      <c r="S43" s="132"/>
      <c r="T43" s="133">
        <f>SUM(T35:T42)-T34</f>
        <v>0</v>
      </c>
      <c r="U43" s="3"/>
      <c r="V43" s="3"/>
      <c r="W43" s="49"/>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
    </row>
    <row r="44" spans="1:49" ht="3.9" customHeight="1" x14ac:dyDescent="0.25">
      <c r="A44" s="3"/>
      <c r="B44" s="269"/>
      <c r="C44" s="269"/>
      <c r="D44" s="3"/>
      <c r="E44" s="120"/>
      <c r="F44" s="167"/>
      <c r="G44" s="167" t="str">
        <f t="shared" si="0"/>
        <v>P&amp;L</v>
      </c>
      <c r="H44" s="3"/>
      <c r="I44" s="3"/>
      <c r="J44" s="3"/>
      <c r="K44" s="25"/>
      <c r="L44" s="12"/>
      <c r="M44" s="20"/>
      <c r="N44" s="20"/>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ht="8.1" customHeight="1" x14ac:dyDescent="0.25">
      <c r="A45" s="3"/>
      <c r="B45" s="269"/>
      <c r="C45" s="269"/>
      <c r="D45" s="3"/>
      <c r="E45" s="120"/>
      <c r="F45" s="167"/>
      <c r="G45" s="167" t="str">
        <f t="shared" si="0"/>
        <v>P&amp;L</v>
      </c>
      <c r="H45" s="3"/>
      <c r="I45" s="3"/>
      <c r="J45" s="3"/>
      <c r="K45" s="25"/>
      <c r="L45" s="12"/>
      <c r="M45" s="20"/>
      <c r="N45" s="20"/>
      <c r="O45" s="20"/>
      <c r="P45" s="3"/>
      <c r="Q45" s="3"/>
      <c r="R45" s="3"/>
      <c r="S45" s="3"/>
      <c r="T45" s="3"/>
      <c r="U45" s="3"/>
      <c r="V45" s="3"/>
      <c r="W45" s="49"/>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1"/>
      <c r="AW45" s="3"/>
    </row>
    <row r="46" spans="1:49" s="5" customFormat="1" x14ac:dyDescent="0.25">
      <c r="A46" s="4"/>
      <c r="B46" s="270"/>
      <c r="C46" s="270"/>
      <c r="D46" s="4"/>
      <c r="E46" s="121"/>
      <c r="F46" s="168"/>
      <c r="G46" s="168" t="str">
        <f t="shared" si="0"/>
        <v>P&amp;L</v>
      </c>
      <c r="H46" s="38" t="str">
        <f>KPI!$E$130</f>
        <v>начисление НДС</v>
      </c>
      <c r="I46" s="4"/>
      <c r="J46" s="4"/>
      <c r="K46" s="39" t="str">
        <f>IF(H46="","",INDEX(KPI!$H:$H,SUMIFS(KPI!$C:$C,KPI!$E:$E,H46)))</f>
        <v>тыс.руб.</v>
      </c>
      <c r="L46" s="24"/>
      <c r="M46" s="20"/>
      <c r="N46" s="20"/>
      <c r="O46" s="20"/>
      <c r="P46" s="4"/>
      <c r="Q46" s="4"/>
      <c r="R46" s="47">
        <f>SUMIFS($W46:$AV46,$W$2:$AV$2,R$2)</f>
        <v>0</v>
      </c>
      <c r="S46" s="4"/>
      <c r="T46" s="47">
        <f>SUMIFS($W46:$AV46,$W$2:$AV$2,T$2)</f>
        <v>0</v>
      </c>
      <c r="U46" s="4"/>
      <c r="V46" s="4"/>
      <c r="W46" s="49"/>
      <c r="X46" s="46">
        <f>IF(X$7="",0,ФМ_усл!$N$277*(X$13-SUMIFS(Бюджет!X:X,Бюджет!$N:$N,структура!$AL$15)-X39)/(1+ФМ_усл!$N$277))</f>
        <v>0</v>
      </c>
      <c r="Y46" s="46">
        <f>IF(Y$7="",0,ФМ_усл!$N$277*(Y$13-SUMIFS(Бюджет!Y:Y,Бюджет!$N:$N,структура!$AL$15)-Y39)/(1+ФМ_усл!$N$277))</f>
        <v>0</v>
      </c>
      <c r="Z46" s="46">
        <f>IF(Z$7="",0,ФМ_усл!$N$277*(Z$13-SUMIFS(Бюджет!Z:Z,Бюджет!$N:$N,структура!$AL$15)-Z39)/(1+ФМ_усл!$N$277))</f>
        <v>0</v>
      </c>
      <c r="AA46" s="46">
        <f>IF(AA$7="",0,ФМ_усл!$N$277*(AA$13-SUMIFS(Бюджет!AA:AA,Бюджет!$N:$N,структура!$AL$15)-AA39)/(1+ФМ_усл!$N$277))</f>
        <v>0</v>
      </c>
      <c r="AB46" s="46">
        <f>IF(AB$7="",0,ФМ_усл!$N$277*(AB$13-SUMIFS(Бюджет!AB:AB,Бюджет!$N:$N,структура!$AL$15)-AB39)/(1+ФМ_усл!$N$277))</f>
        <v>0</v>
      </c>
      <c r="AC46" s="46">
        <f>IF(AC$7="",0,ФМ_усл!$N$277*(AC$13-SUMIFS(Бюджет!AC:AC,Бюджет!$N:$N,структура!$AL$15)-AC39)/(1+ФМ_усл!$N$277))</f>
        <v>0</v>
      </c>
      <c r="AD46" s="46">
        <f>IF(AD$7="",0,ФМ_усл!$N$277*(AD$13-SUMIFS(Бюджет!AD:AD,Бюджет!$N:$N,структура!$AL$15)-AD39)/(1+ФМ_усл!$N$277))</f>
        <v>0</v>
      </c>
      <c r="AE46" s="46">
        <f>IF(AE$7="",0,ФМ_усл!$N$277*(AE$13-SUMIFS(Бюджет!AE:AE,Бюджет!$N:$N,структура!$AL$15)-AE39)/(1+ФМ_усл!$N$277))</f>
        <v>0</v>
      </c>
      <c r="AF46" s="46">
        <f>IF(AF$7="",0,ФМ_усл!$N$277*(AF$13-SUMIFS(Бюджет!AF:AF,Бюджет!$N:$N,структура!$AL$15)-AF39)/(1+ФМ_усл!$N$277))</f>
        <v>0</v>
      </c>
      <c r="AG46" s="46">
        <f>IF(AG$7="",0,ФМ_усл!$N$277*(AG$13-SUMIFS(Бюджет!AG:AG,Бюджет!$N:$N,структура!$AL$15)-AG39)/(1+ФМ_усл!$N$277))</f>
        <v>0</v>
      </c>
      <c r="AH46" s="46">
        <f>IF(AH$7="",0,ФМ_усл!$N$277*(AH$13-SUMIFS(Бюджет!AH:AH,Бюджет!$N:$N,структура!$AL$15)-AH39)/(1+ФМ_усл!$N$277))</f>
        <v>0</v>
      </c>
      <c r="AI46" s="46">
        <f>IF(AI$7="",0,ФМ_усл!$N$277*(AI$13-SUMIFS(Бюджет!AI:AI,Бюджет!$N:$N,структура!$AL$15)-AI39)/(1+ФМ_усл!$N$277))</f>
        <v>0</v>
      </c>
      <c r="AJ46" s="46">
        <f>IF(AJ$7="",0,ФМ_усл!$N$277*(AJ$13-SUMIFS(Бюджет!AJ:AJ,Бюджет!$N:$N,структура!$AL$15)-AJ39)/(1+ФМ_усл!$N$277))</f>
        <v>0</v>
      </c>
      <c r="AK46" s="46">
        <f>IF(AK$7="",0,ФМ_усл!$N$277*(AK$13-SUMIFS(Бюджет!AK:AK,Бюджет!$N:$N,структура!$AL$15)-AK39)/(1+ФМ_усл!$N$277))</f>
        <v>0</v>
      </c>
      <c r="AL46" s="46">
        <f>IF(AL$7="",0,ФМ_усл!$N$277*(AL$13-SUMIFS(Бюджет!AL:AL,Бюджет!$N:$N,структура!$AL$15)-AL39)/(1+ФМ_усл!$N$277))</f>
        <v>0</v>
      </c>
      <c r="AM46" s="46">
        <f>IF(AM$7="",0,ФМ_усл!$N$277*(AM$13-SUMIFS(Бюджет!AM:AM,Бюджет!$N:$N,структура!$AL$15)-AM39)/(1+ФМ_усл!$N$277))</f>
        <v>0</v>
      </c>
      <c r="AN46" s="46">
        <f>IF(AN$7="",0,ФМ_усл!$N$277*(AN$13-SUMIFS(Бюджет!AN:AN,Бюджет!$N:$N,структура!$AL$15)-AN39)/(1+ФМ_усл!$N$277))</f>
        <v>0</v>
      </c>
      <c r="AO46" s="46">
        <f>IF(AO$7="",0,ФМ_усл!$N$277*(AO$13-SUMIFS(Бюджет!AO:AO,Бюджет!$N:$N,структура!$AL$15)-AO39)/(1+ФМ_усл!$N$277))</f>
        <v>0</v>
      </c>
      <c r="AP46" s="46">
        <f>IF(AP$7="",0,ФМ_усл!$N$277*(AP$13-SUMIFS(Бюджет!AP:AP,Бюджет!$N:$N,структура!$AL$15)-AP39)/(1+ФМ_усл!$N$277))</f>
        <v>0</v>
      </c>
      <c r="AQ46" s="46">
        <f>IF(AQ$7="",0,ФМ_усл!$N$277*(AQ$13-SUMIFS(Бюджет!AQ:AQ,Бюджет!$N:$N,структура!$AL$15)-AQ39)/(1+ФМ_усл!$N$277))</f>
        <v>0</v>
      </c>
      <c r="AR46" s="46">
        <f>IF(AR$7="",0,ФМ_усл!$N$277*(AR$13-SUMIFS(Бюджет!AR:AR,Бюджет!$N:$N,структура!$AL$15)-AR39)/(1+ФМ_усл!$N$277))</f>
        <v>0</v>
      </c>
      <c r="AS46" s="46">
        <f>IF(AS$7="",0,ФМ_усл!$N$277*(AS$13-SUMIFS(Бюджет!AS:AS,Бюджет!$N:$N,структура!$AL$15)-AS39)/(1+ФМ_усл!$N$277))</f>
        <v>0</v>
      </c>
      <c r="AT46" s="46">
        <f>IF(AT$7="",0,ФМ_усл!$N$277*(AT$13-SUMIFS(Бюджет!AT:AT,Бюджет!$N:$N,структура!$AL$15)-AT39)/(1+ФМ_усл!$N$277))</f>
        <v>0</v>
      </c>
      <c r="AU46" s="46">
        <f>IF(AU$7="",0,ФМ_усл!$N$277*(AU$13-SUMIFS(Бюджет!AU:AU,Бюджет!$N:$N,структура!$AL$15)-AU39)/(1+ФМ_усл!$N$277))</f>
        <v>0</v>
      </c>
      <c r="AV46" s="43"/>
      <c r="AW46" s="4"/>
    </row>
    <row r="47" spans="1:49" ht="8.1" customHeight="1" x14ac:dyDescent="0.25">
      <c r="A47" s="3"/>
      <c r="B47" s="269"/>
      <c r="C47" s="269"/>
      <c r="D47" s="3"/>
      <c r="E47" s="120"/>
      <c r="F47" s="167"/>
      <c r="G47" s="167" t="str">
        <f t="shared" si="0"/>
        <v>P&amp;L</v>
      </c>
      <c r="H47" s="3"/>
      <c r="I47" s="3"/>
      <c r="J47" s="3"/>
      <c r="K47" s="25"/>
      <c r="L47" s="12"/>
      <c r="M47" s="20"/>
      <c r="N47" s="20"/>
      <c r="O47" s="20"/>
      <c r="P47" s="3"/>
      <c r="Q47" s="3"/>
      <c r="R47" s="3"/>
      <c r="S47" s="3"/>
      <c r="T47" s="3"/>
      <c r="U47" s="3"/>
      <c r="V47" s="3"/>
      <c r="W47" s="49"/>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1"/>
      <c r="AW47" s="3"/>
    </row>
    <row r="48" spans="1:49" ht="8.1" customHeight="1" x14ac:dyDescent="0.25">
      <c r="A48" s="3"/>
      <c r="B48" s="269"/>
      <c r="C48" s="269"/>
      <c r="D48" s="3"/>
      <c r="E48" s="120"/>
      <c r="F48" s="167"/>
      <c r="G48" s="167" t="str">
        <f t="shared" si="0"/>
        <v>P&amp;L</v>
      </c>
      <c r="H48" s="3"/>
      <c r="I48" s="3"/>
      <c r="J48" s="3"/>
      <c r="K48" s="25"/>
      <c r="L48" s="12"/>
      <c r="M48" s="20"/>
      <c r="N48" s="20"/>
      <c r="O48" s="20"/>
      <c r="P48" s="3"/>
      <c r="Q48" s="3"/>
      <c r="R48" s="3"/>
      <c r="S48" s="3"/>
      <c r="T48" s="3"/>
      <c r="U48" s="3"/>
      <c r="V48" s="3"/>
      <c r="W48" s="49"/>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1"/>
      <c r="AW48" s="3"/>
    </row>
    <row r="49" spans="1:49" s="5" customFormat="1" x14ac:dyDescent="0.25">
      <c r="A49" s="4"/>
      <c r="B49" s="270"/>
      <c r="C49" s="270"/>
      <c r="D49" s="4"/>
      <c r="E49" s="121"/>
      <c r="F49" s="168"/>
      <c r="G49" s="168" t="str">
        <f t="shared" si="0"/>
        <v>P&amp;L</v>
      </c>
      <c r="H49" s="263" t="str">
        <f>KPI!$E$160</f>
        <v>Прибыль до налога на прибыль</v>
      </c>
      <c r="I49" s="4"/>
      <c r="J49" s="4"/>
      <c r="K49" s="264" t="str">
        <f>IF(H49="","",INDEX(KPI!$H:$H,SUMIFS(KPI!$C:$C,KPI!$E:$E,H49)))</f>
        <v>тыс.руб.</v>
      </c>
      <c r="L49" s="24"/>
      <c r="M49" s="20"/>
      <c r="N49" s="20"/>
      <c r="O49" s="20"/>
      <c r="P49" s="4"/>
      <c r="Q49" s="4"/>
      <c r="R49" s="265">
        <f>SUMIFS($W49:$AV49,$W$2:$AV$2,R$2)</f>
        <v>0</v>
      </c>
      <c r="S49" s="4"/>
      <c r="T49" s="265">
        <f>SUMIFS($W49:$AV49,$W$2:$AV$2,T$2)</f>
        <v>0</v>
      </c>
      <c r="U49" s="4"/>
      <c r="V49" s="4"/>
      <c r="W49" s="51"/>
      <c r="X49" s="266">
        <f>X31-X34-X46</f>
        <v>0</v>
      </c>
      <c r="Y49" s="267">
        <f t="shared" ref="Y49:AU49" si="7">Y31-Y34-Y46</f>
        <v>0</v>
      </c>
      <c r="Z49" s="267">
        <f t="shared" si="7"/>
        <v>0</v>
      </c>
      <c r="AA49" s="267">
        <f t="shared" si="7"/>
        <v>0</v>
      </c>
      <c r="AB49" s="267">
        <f t="shared" si="7"/>
        <v>0</v>
      </c>
      <c r="AC49" s="267">
        <f t="shared" si="7"/>
        <v>0</v>
      </c>
      <c r="AD49" s="267">
        <f t="shared" si="7"/>
        <v>0</v>
      </c>
      <c r="AE49" s="267">
        <f t="shared" si="7"/>
        <v>0</v>
      </c>
      <c r="AF49" s="267">
        <f t="shared" si="7"/>
        <v>0</v>
      </c>
      <c r="AG49" s="267">
        <f t="shared" si="7"/>
        <v>0</v>
      </c>
      <c r="AH49" s="267">
        <f t="shared" si="7"/>
        <v>0</v>
      </c>
      <c r="AI49" s="267">
        <f t="shared" si="7"/>
        <v>0</v>
      </c>
      <c r="AJ49" s="267">
        <f t="shared" si="7"/>
        <v>0</v>
      </c>
      <c r="AK49" s="267">
        <f t="shared" si="7"/>
        <v>0</v>
      </c>
      <c r="AL49" s="267">
        <f t="shared" si="7"/>
        <v>0</v>
      </c>
      <c r="AM49" s="267">
        <f t="shared" si="7"/>
        <v>0</v>
      </c>
      <c r="AN49" s="267">
        <f t="shared" si="7"/>
        <v>0</v>
      </c>
      <c r="AO49" s="267">
        <f t="shared" si="7"/>
        <v>0</v>
      </c>
      <c r="AP49" s="267">
        <f t="shared" si="7"/>
        <v>0</v>
      </c>
      <c r="AQ49" s="267">
        <f t="shared" si="7"/>
        <v>0</v>
      </c>
      <c r="AR49" s="267">
        <f t="shared" si="7"/>
        <v>0</v>
      </c>
      <c r="AS49" s="267">
        <f t="shared" si="7"/>
        <v>0</v>
      </c>
      <c r="AT49" s="267">
        <f t="shared" si="7"/>
        <v>0</v>
      </c>
      <c r="AU49" s="268">
        <f t="shared" si="7"/>
        <v>0</v>
      </c>
      <c r="AV49" s="251"/>
      <c r="AW49" s="4"/>
    </row>
    <row r="50" spans="1:49" ht="3.9" customHeight="1" x14ac:dyDescent="0.25">
      <c r="A50" s="3"/>
      <c r="B50" s="269"/>
      <c r="C50" s="269"/>
      <c r="D50" s="3"/>
      <c r="E50" s="120"/>
      <c r="F50" s="167"/>
      <c r="G50" s="167" t="str">
        <f t="shared" si="0"/>
        <v>P&amp;L</v>
      </c>
      <c r="H50" s="3"/>
      <c r="I50" s="3"/>
      <c r="J50" s="3"/>
      <c r="K50" s="25"/>
      <c r="L50" s="12"/>
      <c r="M50" s="20"/>
      <c r="N50" s="20"/>
      <c r="O50" s="20"/>
      <c r="P50" s="3"/>
      <c r="Q50" s="3"/>
      <c r="R50" s="3"/>
      <c r="S50" s="3"/>
      <c r="T50" s="3"/>
      <c r="U50" s="3"/>
      <c r="V50" s="3"/>
      <c r="W50" s="49"/>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1"/>
      <c r="AW50" s="3"/>
    </row>
    <row r="51" spans="1:49" ht="8.1" customHeight="1" x14ac:dyDescent="0.25">
      <c r="A51" s="3"/>
      <c r="B51" s="269"/>
      <c r="C51" s="269"/>
      <c r="D51" s="3"/>
      <c r="E51" s="120"/>
      <c r="F51" s="167"/>
      <c r="G51" s="167" t="str">
        <f t="shared" si="0"/>
        <v>P&amp;L</v>
      </c>
      <c r="H51" s="3"/>
      <c r="I51" s="3"/>
      <c r="J51" s="3"/>
      <c r="K51" s="25"/>
      <c r="L51" s="12"/>
      <c r="M51" s="20"/>
      <c r="N51" s="20"/>
      <c r="O51" s="20"/>
      <c r="P51" s="3"/>
      <c r="Q51" s="3"/>
      <c r="R51" s="3"/>
      <c r="S51" s="3"/>
      <c r="T51" s="3"/>
      <c r="U51" s="3"/>
      <c r="V51" s="3"/>
      <c r="W51" s="49"/>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1"/>
      <c r="AW51" s="3"/>
    </row>
    <row r="52" spans="1:49" s="95" customFormat="1" x14ac:dyDescent="0.25">
      <c r="A52" s="89"/>
      <c r="B52" s="269"/>
      <c r="C52" s="269"/>
      <c r="D52" s="89"/>
      <c r="E52" s="124"/>
      <c r="F52" s="167"/>
      <c r="G52" s="261" t="str">
        <f t="shared" si="0"/>
        <v>P&amp;L</v>
      </c>
      <c r="H52" s="90" t="str">
        <f>KPI!$E$162</f>
        <v>Налог на прибыль</v>
      </c>
      <c r="I52" s="89"/>
      <c r="J52" s="89"/>
      <c r="K52" s="91" t="str">
        <f>IF(H52="","",INDEX(KPI!$H:$H,SUMIFS(KPI!$C:$C,KPI!$E:$E,H52)))</f>
        <v>тыс.руб.</v>
      </c>
      <c r="L52" s="25"/>
      <c r="M52" s="117"/>
      <c r="N52" s="117"/>
      <c r="O52" s="117"/>
      <c r="P52" s="89"/>
      <c r="Q52" s="89"/>
      <c r="R52" s="92">
        <f>SUMIFS($W52:$AV52,$W$2:$AV$2,R$2)</f>
        <v>0</v>
      </c>
      <c r="S52" s="89"/>
      <c r="T52" s="92">
        <f>SUMIFS($W52:$AV52,$W$2:$AV$2,T$2)</f>
        <v>0</v>
      </c>
      <c r="U52" s="89"/>
      <c r="V52" s="89"/>
      <c r="W52" s="116"/>
      <c r="X52" s="93">
        <f>IF(X$7="",0,IF(SUM($W49:X$49)&lt;0,0,IF(AND(SUM($W49:X$49)-SUM($W49:W$49)&gt;0,SUM($W49:X$49)*ФМ_усл!$N$326-SUM($W52:W$52)&gt;0),SUM($W49:X$49)*ФМ_усл!$N$326-SUM($W52:W$52),0)))</f>
        <v>0</v>
      </c>
      <c r="Y52" s="93">
        <f>IF(Y$7="",0,IF(SUM($W49:Y$49)&lt;0,0,IF(AND(SUM($W49:Y$49)-SUM($W49:X$49)&gt;0,SUM($W49:Y$49)*ФМ_усл!$N$326-SUM($W52:X$52)&gt;0),SUM($W49:Y$49)*ФМ_усл!$N$326-SUM($W52:X$52),0)))</f>
        <v>0</v>
      </c>
      <c r="Z52" s="93">
        <f>IF(Z$7="",0,IF(SUM($W49:Z$49)&lt;0,0,IF(AND(SUM($W49:Z$49)-SUM($W49:Y$49)&gt;0,SUM($W49:Z$49)*ФМ_усл!$N$326-SUM($W52:Y$52)&gt;0),SUM($W49:Z$49)*ФМ_усл!$N$326-SUM($W52:Y$52),0)))</f>
        <v>0</v>
      </c>
      <c r="AA52" s="93">
        <f>IF(AA$7="",0,IF(SUM($W49:AA$49)&lt;0,0,IF(AND(SUM($W49:AA$49)-SUM($W49:Z$49)&gt;0,SUM($W49:AA$49)*ФМ_усл!$N$326-SUM($W52:Z$52)&gt;0),SUM($W49:AA$49)*ФМ_усл!$N$326-SUM($W52:Z$52),0)))</f>
        <v>0</v>
      </c>
      <c r="AB52" s="93">
        <f>IF(AB$7="",0,IF(SUM($W49:AB$49)&lt;0,0,IF(AND(SUM($W49:AB$49)-SUM($W49:AA$49)&gt;0,SUM($W49:AB$49)*ФМ_усл!$N$326-SUM($W52:AA$52)&gt;0),SUM($W49:AB$49)*ФМ_усл!$N$326-SUM($W52:AA$52),0)))</f>
        <v>0</v>
      </c>
      <c r="AC52" s="93">
        <f>IF(AC$7="",0,IF(SUM($W49:AC$49)&lt;0,0,IF(AND(SUM($W49:AC$49)-SUM($W49:AB$49)&gt;0,SUM($W49:AC$49)*ФМ_усл!$N$326-SUM($W52:AB$52)&gt;0),SUM($W49:AC$49)*ФМ_усл!$N$326-SUM($W52:AB$52),0)))</f>
        <v>0</v>
      </c>
      <c r="AD52" s="93">
        <f>IF(AD$7="",0,IF(SUM($W49:AD$49)&lt;0,0,IF(AND(SUM($W49:AD$49)-SUM($W49:AC$49)&gt;0,SUM($W49:AD$49)*ФМ_усл!$N$326-SUM($W52:AC$52)&gt;0),SUM($W49:AD$49)*ФМ_усл!$N$326-SUM($W52:AC$52),0)))</f>
        <v>0</v>
      </c>
      <c r="AE52" s="93">
        <f>IF(AE$7="",0,IF(SUM($W49:AE$49)&lt;0,0,IF(AND(SUM($W49:AE$49)-SUM($W49:AD$49)&gt;0,SUM($W49:AE$49)*ФМ_усл!$N$326-SUM($W52:AD$52)&gt;0),SUM($W49:AE$49)*ФМ_усл!$N$326-SUM($W52:AD$52),0)))</f>
        <v>0</v>
      </c>
      <c r="AF52" s="93">
        <f>IF(AF$7="",0,IF(SUM($W49:AF$49)&lt;0,0,IF(AND(SUM($W49:AF$49)-SUM($W49:AE$49)&gt;0,SUM($W49:AF$49)*ФМ_усл!$N$326-SUM($W52:AE$52)&gt;0),SUM($W49:AF$49)*ФМ_усл!$N$326-SUM($W52:AE$52),0)))</f>
        <v>0</v>
      </c>
      <c r="AG52" s="93">
        <f>IF(AG$7="",0,IF(SUM($W49:AG$49)&lt;0,0,IF(AND(SUM($W49:AG$49)-SUM($W49:AF$49)&gt;0,SUM($W49:AG$49)*ФМ_усл!$N$326-SUM($W52:AF$52)&gt;0),SUM($W49:AG$49)*ФМ_усл!$N$326-SUM($W52:AF$52),0)))</f>
        <v>0</v>
      </c>
      <c r="AH52" s="93">
        <f>IF(AH$7="",0,IF(SUM($W49:AH$49)&lt;0,0,IF(AND(SUM($W49:AH$49)-SUM($W49:AG$49)&gt;0,SUM($W49:AH$49)*ФМ_усл!$N$326-SUM($W52:AG$52)&gt;0),SUM($W49:AH$49)*ФМ_усл!$N$326-SUM($W52:AG$52),0)))</f>
        <v>0</v>
      </c>
      <c r="AI52" s="93">
        <f>IF(AI$7="",0,IF(SUM($W49:AI$49)&lt;0,0,IF(AND(SUM($W49:AI$49)-SUM($W49:AH$49)&gt;0,SUM($W49:AI$49)*ФМ_усл!$N$326-SUM($W52:AH$52)&gt;0),SUM($W49:AI$49)*ФМ_усл!$N$326-SUM($W52:AH$52),0)))</f>
        <v>0</v>
      </c>
      <c r="AJ52" s="93">
        <f>IF(AJ$7="",0,IF(SUM($W49:AJ$49)&lt;0,0,IF(AND(SUM($W49:AJ$49)-SUM($W49:AI$49)&gt;0,SUM($W49:AJ$49)*ФМ_усл!$N$326-SUM($W52:AI$52)&gt;0),SUM($W49:AJ$49)*ФМ_усл!$N$326-SUM($W52:AI$52),0)))</f>
        <v>0</v>
      </c>
      <c r="AK52" s="93">
        <f>IF(AK$7="",0,IF(SUM($W49:AK$49)&lt;0,0,IF(AND(SUM($W49:AK$49)-SUM($W49:AJ$49)&gt;0,SUM($W49:AK$49)*ФМ_усл!$N$326-SUM($W52:AJ$52)&gt;0),SUM($W49:AK$49)*ФМ_усл!$N$326-SUM($W52:AJ$52),0)))</f>
        <v>0</v>
      </c>
      <c r="AL52" s="93">
        <f>IF(AL$7="",0,IF(SUM($W49:AL$49)&lt;0,0,IF(AND(SUM($W49:AL$49)-SUM($W49:AK$49)&gt;0,SUM($W49:AL$49)*ФМ_усл!$N$326-SUM($W52:AK$52)&gt;0),SUM($W49:AL$49)*ФМ_усл!$N$326-SUM($W52:AK$52),0)))</f>
        <v>0</v>
      </c>
      <c r="AM52" s="93">
        <f>IF(AM$7="",0,IF(SUM($W49:AM$49)&lt;0,0,IF(AND(SUM($W49:AM$49)-SUM($W49:AL$49)&gt;0,SUM($W49:AM$49)*ФМ_усл!$N$326-SUM($W52:AL$52)&gt;0),SUM($W49:AM$49)*ФМ_усл!$N$326-SUM($W52:AL$52),0)))</f>
        <v>0</v>
      </c>
      <c r="AN52" s="93">
        <f>IF(AN$7="",0,IF(SUM($W49:AN$49)&lt;0,0,IF(AND(SUM($W49:AN$49)-SUM($W49:AM$49)&gt;0,SUM($W49:AN$49)*ФМ_усл!$N$326-SUM($W52:AM$52)&gt;0),SUM($W49:AN$49)*ФМ_усл!$N$326-SUM($W52:AM$52),0)))</f>
        <v>0</v>
      </c>
      <c r="AO52" s="93">
        <f>IF(AO$7="",0,IF(SUM($W49:AO$49)&lt;0,0,IF(AND(SUM($W49:AO$49)-SUM($W49:AN$49)&gt;0,SUM($W49:AO$49)*ФМ_усл!$N$326-SUM($W52:AN$52)&gt;0),SUM($W49:AO$49)*ФМ_усл!$N$326-SUM($W52:AN$52),0)))</f>
        <v>0</v>
      </c>
      <c r="AP52" s="93">
        <f>IF(AP$7="",0,IF(SUM($W49:AP$49)&lt;0,0,IF(AND(SUM($W49:AP$49)-SUM($W49:AO$49)&gt;0,SUM($W49:AP$49)*ФМ_усл!$N$326-SUM($W52:AO$52)&gt;0),SUM($W49:AP$49)*ФМ_усл!$N$326-SUM($W52:AO$52),0)))</f>
        <v>0</v>
      </c>
      <c r="AQ52" s="93">
        <f>IF(AQ$7="",0,IF(SUM($W49:AQ$49)&lt;0,0,IF(AND(SUM($W49:AQ$49)-SUM($W49:AP$49)&gt;0,SUM($W49:AQ$49)*ФМ_усл!$N$326-SUM($W52:AP$52)&gt;0),SUM($W49:AQ$49)*ФМ_усл!$N$326-SUM($W52:AP$52),0)))</f>
        <v>0</v>
      </c>
      <c r="AR52" s="93">
        <f>IF(AR$7="",0,IF(SUM($W49:AR$49)&lt;0,0,IF(AND(SUM($W49:AR$49)-SUM($W49:AQ$49)&gt;0,SUM($W49:AR$49)*ФМ_усл!$N$326-SUM($W52:AQ$52)&gt;0),SUM($W49:AR$49)*ФМ_усл!$N$326-SUM($W52:AQ$52),0)))</f>
        <v>0</v>
      </c>
      <c r="AS52" s="93">
        <f>IF(AS$7="",0,IF(SUM($W49:AS$49)&lt;0,0,IF(AND(SUM($W49:AS$49)-SUM($W49:AR$49)&gt;0,SUM($W49:AS$49)*ФМ_усл!$N$326-SUM($W52:AR$52)&gt;0),SUM($W49:AS$49)*ФМ_усл!$N$326-SUM($W52:AR$52),0)))</f>
        <v>0</v>
      </c>
      <c r="AT52" s="93">
        <f>IF(AT$7="",0,IF(SUM($W49:AT$49)&lt;0,0,IF(AND(SUM($W49:AT$49)-SUM($W49:AS$49)&gt;0,SUM($W49:AT$49)*ФМ_усл!$N$326-SUM($W52:AS$52)&gt;0),SUM($W49:AT$49)*ФМ_усл!$N$326-SUM($W52:AS$52),0)))</f>
        <v>0</v>
      </c>
      <c r="AU52" s="93">
        <f>IF(AU$7="",0,IF(SUM($W49:AU$49)&lt;0,0,IF(AND(SUM($W49:AU$49)-SUM($W49:AT$49)&gt;0,SUM($W49:AU$49)*ФМ_усл!$N$326-SUM($W52:AT$52)&gt;0),SUM($W49:AU$49)*ФМ_усл!$N$326-SUM($W52:AT$52),0)))</f>
        <v>0</v>
      </c>
      <c r="AV52" s="94"/>
      <c r="AW52" s="89"/>
    </row>
    <row r="53" spans="1:49" s="95" customFormat="1" ht="8.1" customHeight="1" x14ac:dyDescent="0.25">
      <c r="A53" s="89"/>
      <c r="B53" s="269"/>
      <c r="C53" s="269"/>
      <c r="D53" s="89"/>
      <c r="E53" s="124"/>
      <c r="F53" s="167"/>
      <c r="G53" s="261" t="str">
        <f t="shared" si="0"/>
        <v>P&amp;L</v>
      </c>
      <c r="H53" s="89"/>
      <c r="I53" s="89"/>
      <c r="J53" s="89"/>
      <c r="K53" s="25"/>
      <c r="L53" s="25"/>
      <c r="M53" s="117"/>
      <c r="N53" s="117"/>
      <c r="O53" s="117"/>
      <c r="P53" s="89"/>
      <c r="Q53" s="89"/>
      <c r="R53" s="89"/>
      <c r="S53" s="89"/>
      <c r="T53" s="89"/>
      <c r="U53" s="89"/>
      <c r="V53" s="89"/>
      <c r="W53" s="116"/>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94"/>
      <c r="AW53" s="89"/>
    </row>
    <row r="54" spans="1:49" s="95" customFormat="1" x14ac:dyDescent="0.25">
      <c r="A54" s="89"/>
      <c r="B54" s="269"/>
      <c r="C54" s="269"/>
      <c r="D54" s="89"/>
      <c r="E54" s="124"/>
      <c r="F54" s="167"/>
      <c r="G54" s="261" t="str">
        <f t="shared" si="0"/>
        <v>P&amp;L</v>
      </c>
      <c r="H54" s="90" t="str">
        <f>KPI!$E$163</f>
        <v>Чистая прибыль</v>
      </c>
      <c r="I54" s="89"/>
      <c r="J54" s="89"/>
      <c r="K54" s="91" t="str">
        <f>IF(H54="","",INDEX(KPI!$H:$H,SUMIFS(KPI!$C:$C,KPI!$E:$E,H54)))</f>
        <v>тыс.руб.</v>
      </c>
      <c r="L54" s="25"/>
      <c r="M54" s="117"/>
      <c r="N54" s="117"/>
      <c r="O54" s="117"/>
      <c r="P54" s="89"/>
      <c r="Q54" s="89"/>
      <c r="R54" s="92">
        <f>SUMIFS($W54:$AV54,$W$2:$AV$2,R$2)</f>
        <v>0</v>
      </c>
      <c r="S54" s="89"/>
      <c r="T54" s="92">
        <f>SUMIFS($W54:$AV54,$W$2:$AV$2,T$2)</f>
        <v>0</v>
      </c>
      <c r="U54" s="89"/>
      <c r="V54" s="89"/>
      <c r="W54" s="116"/>
      <c r="X54" s="93">
        <f>X49-X52</f>
        <v>0</v>
      </c>
      <c r="Y54" s="93">
        <f t="shared" ref="Y54:AU54" si="8">Y49-Y52</f>
        <v>0</v>
      </c>
      <c r="Z54" s="93">
        <f t="shared" si="8"/>
        <v>0</v>
      </c>
      <c r="AA54" s="93">
        <f t="shared" si="8"/>
        <v>0</v>
      </c>
      <c r="AB54" s="93">
        <f t="shared" si="8"/>
        <v>0</v>
      </c>
      <c r="AC54" s="93">
        <f t="shared" si="8"/>
        <v>0</v>
      </c>
      <c r="AD54" s="93">
        <f t="shared" si="8"/>
        <v>0</v>
      </c>
      <c r="AE54" s="93">
        <f t="shared" si="8"/>
        <v>0</v>
      </c>
      <c r="AF54" s="93">
        <f t="shared" si="8"/>
        <v>0</v>
      </c>
      <c r="AG54" s="93">
        <f t="shared" si="8"/>
        <v>0</v>
      </c>
      <c r="AH54" s="93">
        <f t="shared" si="8"/>
        <v>0</v>
      </c>
      <c r="AI54" s="93">
        <f t="shared" si="8"/>
        <v>0</v>
      </c>
      <c r="AJ54" s="93">
        <f t="shared" si="8"/>
        <v>0</v>
      </c>
      <c r="AK54" s="93">
        <f t="shared" si="8"/>
        <v>0</v>
      </c>
      <c r="AL54" s="93">
        <f t="shared" si="8"/>
        <v>0</v>
      </c>
      <c r="AM54" s="93">
        <f t="shared" si="8"/>
        <v>0</v>
      </c>
      <c r="AN54" s="93">
        <f t="shared" si="8"/>
        <v>0</v>
      </c>
      <c r="AO54" s="93">
        <f t="shared" si="8"/>
        <v>0</v>
      </c>
      <c r="AP54" s="93">
        <f t="shared" si="8"/>
        <v>0</v>
      </c>
      <c r="AQ54" s="93">
        <f t="shared" si="8"/>
        <v>0</v>
      </c>
      <c r="AR54" s="93">
        <f t="shared" si="8"/>
        <v>0</v>
      </c>
      <c r="AS54" s="93">
        <f t="shared" si="8"/>
        <v>0</v>
      </c>
      <c r="AT54" s="93">
        <f t="shared" si="8"/>
        <v>0</v>
      </c>
      <c r="AU54" s="93">
        <f t="shared" si="8"/>
        <v>0</v>
      </c>
      <c r="AV54" s="94"/>
      <c r="AW54" s="89"/>
    </row>
    <row r="55" spans="1:49" ht="3.9" customHeight="1" x14ac:dyDescent="0.25">
      <c r="A55" s="3"/>
      <c r="B55" s="269"/>
      <c r="C55" s="269"/>
      <c r="D55" s="3"/>
      <c r="E55" s="120"/>
      <c r="F55" s="167"/>
      <c r="G55" s="167" t="str">
        <f t="shared" si="0"/>
        <v>P&amp;L</v>
      </c>
      <c r="H55" s="3"/>
      <c r="I55" s="3"/>
      <c r="J55" s="3"/>
      <c r="K55" s="25"/>
      <c r="L55" s="12"/>
      <c r="M55" s="20"/>
      <c r="N55" s="20"/>
      <c r="O55" s="20"/>
      <c r="P55" s="3"/>
      <c r="Q55" s="3"/>
      <c r="R55" s="3"/>
      <c r="S55" s="3"/>
      <c r="T55" s="3"/>
      <c r="U55" s="3"/>
      <c r="V55" s="3"/>
      <c r="W55" s="49"/>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1"/>
      <c r="AW55" s="3"/>
    </row>
    <row r="56" spans="1:49" ht="8.1" customHeight="1" x14ac:dyDescent="0.25">
      <c r="A56" s="3"/>
      <c r="B56" s="269"/>
      <c r="C56" s="269"/>
      <c r="D56" s="3"/>
      <c r="E56" s="120"/>
      <c r="F56" s="167"/>
      <c r="G56" s="167" t="str">
        <f t="shared" si="0"/>
        <v>P&amp;L</v>
      </c>
      <c r="H56" s="3"/>
      <c r="I56" s="3"/>
      <c r="J56" s="3"/>
      <c r="K56" s="25"/>
      <c r="L56" s="12"/>
      <c r="M56" s="20"/>
      <c r="N56" s="20"/>
      <c r="O56" s="20"/>
      <c r="P56" s="3"/>
      <c r="Q56" s="3"/>
      <c r="R56" s="3"/>
      <c r="S56" s="3"/>
      <c r="T56" s="3"/>
      <c r="U56" s="3"/>
      <c r="V56" s="3"/>
      <c r="W56" s="49"/>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1"/>
      <c r="AW56" s="3"/>
    </row>
    <row r="57" spans="1:49" ht="8.1" customHeight="1" x14ac:dyDescent="0.25">
      <c r="A57" s="3"/>
      <c r="B57" s="269"/>
      <c r="C57" s="269"/>
      <c r="D57" s="3"/>
      <c r="E57" s="120"/>
      <c r="F57" s="167"/>
      <c r="G57" s="167" t="str">
        <f>$G$59</f>
        <v>CF</v>
      </c>
      <c r="H57" s="3"/>
      <c r="I57" s="3"/>
      <c r="J57" s="3"/>
      <c r="K57" s="25"/>
      <c r="L57" s="12"/>
      <c r="M57" s="20"/>
      <c r="N57" s="20"/>
      <c r="O57" s="20"/>
      <c r="P57" s="3"/>
      <c r="Q57" s="3"/>
      <c r="R57" s="3"/>
      <c r="S57" s="3"/>
      <c r="T57" s="3"/>
      <c r="U57" s="3"/>
      <c r="V57" s="3"/>
      <c r="W57" s="49"/>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1"/>
      <c r="AW57" s="3"/>
    </row>
    <row r="58" spans="1:49" ht="3.9" customHeight="1" x14ac:dyDescent="0.25">
      <c r="A58" s="3"/>
      <c r="B58" s="269"/>
      <c r="C58" s="269"/>
      <c r="D58" s="3"/>
      <c r="E58" s="120"/>
      <c r="F58" s="167"/>
      <c r="G58" s="167" t="str">
        <f>$G$59</f>
        <v>CF</v>
      </c>
      <c r="H58" s="3"/>
      <c r="I58" s="3"/>
      <c r="J58" s="3"/>
      <c r="K58" s="25"/>
      <c r="L58" s="12"/>
      <c r="M58" s="20"/>
      <c r="N58" s="20"/>
      <c r="O58" s="20"/>
      <c r="P58" s="3"/>
      <c r="Q58" s="3"/>
      <c r="R58" s="3"/>
      <c r="S58" s="3"/>
      <c r="T58" s="3"/>
      <c r="U58" s="3"/>
      <c r="V58" s="3"/>
      <c r="W58" s="49"/>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1"/>
      <c r="AW58" s="3"/>
    </row>
    <row r="59" spans="1:49" s="5" customFormat="1" x14ac:dyDescent="0.25">
      <c r="A59" s="4"/>
      <c r="B59" s="270"/>
      <c r="C59" s="270"/>
      <c r="D59" s="4"/>
      <c r="E59" s="121" t="str">
        <f>структура!$AL$23</f>
        <v>с НДС</v>
      </c>
      <c r="F59" s="168"/>
      <c r="G59" s="62" t="str">
        <f>структура!$AL$21</f>
        <v>CF</v>
      </c>
      <c r="H59" s="38" t="str">
        <f>KPI!$E$164</f>
        <v>Остаток ДС на начало периода</v>
      </c>
      <c r="I59" s="4"/>
      <c r="J59" s="4"/>
      <c r="K59" s="39" t="str">
        <f>IF(H59="","",INDEX(KPI!$H:$H,SUMIFS(KPI!$C:$C,KPI!$E:$E,H59)))</f>
        <v>тыс.руб.</v>
      </c>
      <c r="L59" s="24"/>
      <c r="M59" s="20"/>
      <c r="N59" s="20"/>
      <c r="O59" s="20"/>
      <c r="P59" s="4"/>
      <c r="Q59" s="4"/>
      <c r="R59" s="47">
        <f>SUMIFS($W59:$AV59,$W$1:$AV$1,1)</f>
        <v>20000</v>
      </c>
      <c r="S59" s="4"/>
      <c r="T59" s="47">
        <f>SUMIFS($W59:$AV59,$W$1:$AV$1,13)</f>
        <v>20000</v>
      </c>
      <c r="U59" s="4"/>
      <c r="V59" s="4"/>
      <c r="W59" s="51" t="s">
        <v>1</v>
      </c>
      <c r="X59" s="250">
        <v>20000</v>
      </c>
      <c r="Y59" s="134">
        <f>X67</f>
        <v>20000</v>
      </c>
      <c r="Z59" s="134">
        <f t="shared" ref="Z59:AU59" si="9">Y67</f>
        <v>20000</v>
      </c>
      <c r="AA59" s="134">
        <f t="shared" si="9"/>
        <v>20000</v>
      </c>
      <c r="AB59" s="134">
        <f t="shared" si="9"/>
        <v>20000</v>
      </c>
      <c r="AC59" s="134">
        <f t="shared" si="9"/>
        <v>20000</v>
      </c>
      <c r="AD59" s="134">
        <f t="shared" si="9"/>
        <v>20000</v>
      </c>
      <c r="AE59" s="134">
        <f t="shared" si="9"/>
        <v>20000</v>
      </c>
      <c r="AF59" s="134">
        <f t="shared" si="9"/>
        <v>20000</v>
      </c>
      <c r="AG59" s="134">
        <f t="shared" si="9"/>
        <v>20000</v>
      </c>
      <c r="AH59" s="134">
        <f t="shared" si="9"/>
        <v>20000</v>
      </c>
      <c r="AI59" s="134">
        <f t="shared" si="9"/>
        <v>20000</v>
      </c>
      <c r="AJ59" s="134">
        <f t="shared" si="9"/>
        <v>20000</v>
      </c>
      <c r="AK59" s="134">
        <f t="shared" si="9"/>
        <v>20000</v>
      </c>
      <c r="AL59" s="134">
        <f t="shared" si="9"/>
        <v>20000</v>
      </c>
      <c r="AM59" s="134">
        <f t="shared" si="9"/>
        <v>20000</v>
      </c>
      <c r="AN59" s="134">
        <f t="shared" si="9"/>
        <v>20000</v>
      </c>
      <c r="AO59" s="134">
        <f t="shared" si="9"/>
        <v>20000</v>
      </c>
      <c r="AP59" s="134">
        <f t="shared" si="9"/>
        <v>20000</v>
      </c>
      <c r="AQ59" s="134">
        <f t="shared" si="9"/>
        <v>20000</v>
      </c>
      <c r="AR59" s="134">
        <f t="shared" si="9"/>
        <v>20000</v>
      </c>
      <c r="AS59" s="134">
        <f t="shared" si="9"/>
        <v>20000</v>
      </c>
      <c r="AT59" s="134">
        <f t="shared" si="9"/>
        <v>20000</v>
      </c>
      <c r="AU59" s="134">
        <f t="shared" si="9"/>
        <v>20000</v>
      </c>
      <c r="AV59" s="43"/>
      <c r="AW59" s="4"/>
    </row>
    <row r="60" spans="1:49" ht="3.9" customHeight="1" x14ac:dyDescent="0.25">
      <c r="A60" s="3"/>
      <c r="B60" s="269"/>
      <c r="C60" s="269"/>
      <c r="D60" s="3"/>
      <c r="E60" s="120"/>
      <c r="F60" s="167"/>
      <c r="G60" s="167" t="str">
        <f t="shared" ref="G60:G121" si="10">$G$59</f>
        <v>CF</v>
      </c>
      <c r="H60" s="3"/>
      <c r="I60" s="3"/>
      <c r="J60" s="3"/>
      <c r="K60" s="25"/>
      <c r="L60" s="12"/>
      <c r="M60" s="20"/>
      <c r="N60" s="20"/>
      <c r="O60" s="20"/>
      <c r="P60" s="3"/>
      <c r="Q60" s="3"/>
      <c r="R60" s="3"/>
      <c r="S60" s="3"/>
      <c r="T60" s="3"/>
      <c r="U60" s="3"/>
      <c r="V60" s="3"/>
      <c r="W60" s="49"/>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1"/>
      <c r="AW60" s="3"/>
    </row>
    <row r="61" spans="1:49" s="5" customFormat="1" x14ac:dyDescent="0.25">
      <c r="A61" s="4"/>
      <c r="B61" s="270"/>
      <c r="C61" s="270"/>
      <c r="D61" s="4"/>
      <c r="E61" s="120"/>
      <c r="F61" s="167"/>
      <c r="G61" s="167" t="str">
        <f t="shared" si="10"/>
        <v>CF</v>
      </c>
      <c r="H61" s="38" t="str">
        <f>KPI!$E$165</f>
        <v>Поступление ДС</v>
      </c>
      <c r="I61" s="4"/>
      <c r="J61" s="4"/>
      <c r="K61" s="39" t="str">
        <f>IF(H61="","",INDEX(KPI!$H:$H,SUMIFS(KPI!$C:$C,KPI!$E:$E,H61)))</f>
        <v>тыс.руб.</v>
      </c>
      <c r="L61" s="24"/>
      <c r="M61" s="20"/>
      <c r="N61" s="20"/>
      <c r="O61" s="20"/>
      <c r="P61" s="4"/>
      <c r="Q61" s="4"/>
      <c r="R61" s="47">
        <f>SUMIFS($W61:$AV61,$W$2:$AV$2,R$2)</f>
        <v>0</v>
      </c>
      <c r="S61" s="4"/>
      <c r="T61" s="47">
        <f>SUMIFS($W61:$AV61,$W$2:$AV$2,T$2)</f>
        <v>0</v>
      </c>
      <c r="U61" s="4"/>
      <c r="V61" s="4"/>
      <c r="W61" s="49"/>
      <c r="X61" s="46">
        <f t="shared" ref="X61:AU61" si="11">X75+X113</f>
        <v>0</v>
      </c>
      <c r="Y61" s="46">
        <f t="shared" si="11"/>
        <v>0</v>
      </c>
      <c r="Z61" s="46">
        <f t="shared" si="11"/>
        <v>0</v>
      </c>
      <c r="AA61" s="46">
        <f t="shared" si="11"/>
        <v>0</v>
      </c>
      <c r="AB61" s="46">
        <f t="shared" si="11"/>
        <v>0</v>
      </c>
      <c r="AC61" s="46">
        <f t="shared" si="11"/>
        <v>0</v>
      </c>
      <c r="AD61" s="46">
        <f t="shared" si="11"/>
        <v>0</v>
      </c>
      <c r="AE61" s="46">
        <f t="shared" si="11"/>
        <v>0</v>
      </c>
      <c r="AF61" s="46">
        <f t="shared" si="11"/>
        <v>0</v>
      </c>
      <c r="AG61" s="46">
        <f t="shared" si="11"/>
        <v>0</v>
      </c>
      <c r="AH61" s="46">
        <f t="shared" si="11"/>
        <v>0</v>
      </c>
      <c r="AI61" s="46">
        <f t="shared" si="11"/>
        <v>0</v>
      </c>
      <c r="AJ61" s="46">
        <f t="shared" si="11"/>
        <v>0</v>
      </c>
      <c r="AK61" s="46">
        <f t="shared" si="11"/>
        <v>0</v>
      </c>
      <c r="AL61" s="46">
        <f t="shared" si="11"/>
        <v>0</v>
      </c>
      <c r="AM61" s="46">
        <f t="shared" si="11"/>
        <v>0</v>
      </c>
      <c r="AN61" s="46">
        <f t="shared" si="11"/>
        <v>0</v>
      </c>
      <c r="AO61" s="46">
        <f t="shared" si="11"/>
        <v>0</v>
      </c>
      <c r="AP61" s="46">
        <f t="shared" si="11"/>
        <v>0</v>
      </c>
      <c r="AQ61" s="46">
        <f t="shared" si="11"/>
        <v>0</v>
      </c>
      <c r="AR61" s="46">
        <f t="shared" si="11"/>
        <v>0</v>
      </c>
      <c r="AS61" s="46">
        <f t="shared" si="11"/>
        <v>0</v>
      </c>
      <c r="AT61" s="46">
        <f t="shared" si="11"/>
        <v>0</v>
      </c>
      <c r="AU61" s="46">
        <f t="shared" si="11"/>
        <v>0</v>
      </c>
      <c r="AV61" s="43"/>
      <c r="AW61" s="4"/>
    </row>
    <row r="62" spans="1:49" ht="3.9" customHeight="1" x14ac:dyDescent="0.25">
      <c r="A62" s="3"/>
      <c r="B62" s="269"/>
      <c r="C62" s="269"/>
      <c r="D62" s="3"/>
      <c r="E62" s="120"/>
      <c r="F62" s="167"/>
      <c r="G62" s="167" t="str">
        <f t="shared" si="10"/>
        <v>CF</v>
      </c>
      <c r="H62" s="3"/>
      <c r="I62" s="3"/>
      <c r="J62" s="3"/>
      <c r="K62" s="25"/>
      <c r="L62" s="12"/>
      <c r="M62" s="20"/>
      <c r="N62" s="20"/>
      <c r="O62" s="20"/>
      <c r="P62" s="3"/>
      <c r="Q62" s="3"/>
      <c r="R62" s="3"/>
      <c r="S62" s="3"/>
      <c r="T62" s="3"/>
      <c r="U62" s="3"/>
      <c r="V62" s="3"/>
      <c r="W62" s="49"/>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1"/>
      <c r="AW62" s="3"/>
    </row>
    <row r="63" spans="1:49" s="5" customFormat="1" x14ac:dyDescent="0.25">
      <c r="A63" s="4"/>
      <c r="B63" s="270"/>
      <c r="C63" s="270"/>
      <c r="D63" s="4"/>
      <c r="E63" s="120"/>
      <c r="F63" s="167"/>
      <c r="G63" s="167" t="str">
        <f t="shared" si="10"/>
        <v>CF</v>
      </c>
      <c r="H63" s="38" t="str">
        <f>KPI!$E$166</f>
        <v>Оплаты ДС</v>
      </c>
      <c r="I63" s="4"/>
      <c r="J63" s="4"/>
      <c r="K63" s="39" t="str">
        <f>IF(H63="","",INDEX(KPI!$H:$H,SUMIFS(KPI!$C:$C,KPI!$E:$E,H63)))</f>
        <v>тыс.руб.</v>
      </c>
      <c r="L63" s="24"/>
      <c r="M63" s="20"/>
      <c r="N63" s="20"/>
      <c r="O63" s="20"/>
      <c r="P63" s="4"/>
      <c r="Q63" s="4"/>
      <c r="R63" s="47">
        <f>SUMIFS($W63:$AV63,$W$2:$AV$2,R$2)</f>
        <v>0</v>
      </c>
      <c r="S63" s="4"/>
      <c r="T63" s="47">
        <f>SUMIFS($W63:$AV63,$W$2:$AV$2,T$2)</f>
        <v>0</v>
      </c>
      <c r="U63" s="4"/>
      <c r="V63" s="4"/>
      <c r="W63" s="49"/>
      <c r="X63" s="46">
        <f>X78+X100+X116+X119</f>
        <v>0</v>
      </c>
      <c r="Y63" s="46">
        <f>Y78+Y100+Y116+Y119</f>
        <v>0</v>
      </c>
      <c r="Z63" s="46">
        <f t="shared" ref="Z63:AU63" si="12">Z78+Z100+Z116+Z119</f>
        <v>0</v>
      </c>
      <c r="AA63" s="46">
        <f t="shared" si="12"/>
        <v>0</v>
      </c>
      <c r="AB63" s="46">
        <f t="shared" si="12"/>
        <v>0</v>
      </c>
      <c r="AC63" s="46">
        <f t="shared" si="12"/>
        <v>0</v>
      </c>
      <c r="AD63" s="46">
        <f t="shared" si="12"/>
        <v>0</v>
      </c>
      <c r="AE63" s="46">
        <f t="shared" si="12"/>
        <v>0</v>
      </c>
      <c r="AF63" s="46">
        <f t="shared" si="12"/>
        <v>0</v>
      </c>
      <c r="AG63" s="46">
        <f t="shared" si="12"/>
        <v>0</v>
      </c>
      <c r="AH63" s="46">
        <f t="shared" si="12"/>
        <v>0</v>
      </c>
      <c r="AI63" s="46">
        <f t="shared" si="12"/>
        <v>0</v>
      </c>
      <c r="AJ63" s="46">
        <f t="shared" si="12"/>
        <v>0</v>
      </c>
      <c r="AK63" s="46">
        <f t="shared" si="12"/>
        <v>0</v>
      </c>
      <c r="AL63" s="46">
        <f t="shared" si="12"/>
        <v>0</v>
      </c>
      <c r="AM63" s="46">
        <f t="shared" si="12"/>
        <v>0</v>
      </c>
      <c r="AN63" s="46">
        <f t="shared" si="12"/>
        <v>0</v>
      </c>
      <c r="AO63" s="46">
        <f t="shared" si="12"/>
        <v>0</v>
      </c>
      <c r="AP63" s="46">
        <f t="shared" si="12"/>
        <v>0</v>
      </c>
      <c r="AQ63" s="46">
        <f t="shared" si="12"/>
        <v>0</v>
      </c>
      <c r="AR63" s="46">
        <f t="shared" si="12"/>
        <v>0</v>
      </c>
      <c r="AS63" s="46">
        <f t="shared" si="12"/>
        <v>0</v>
      </c>
      <c r="AT63" s="46">
        <f t="shared" si="12"/>
        <v>0</v>
      </c>
      <c r="AU63" s="46">
        <f t="shared" si="12"/>
        <v>0</v>
      </c>
      <c r="AV63" s="43"/>
      <c r="AW63" s="4"/>
    </row>
    <row r="64" spans="1:49" ht="3.9" customHeight="1" x14ac:dyDescent="0.25">
      <c r="A64" s="3"/>
      <c r="B64" s="269"/>
      <c r="C64" s="269"/>
      <c r="D64" s="3"/>
      <c r="E64" s="120"/>
      <c r="F64" s="167"/>
      <c r="G64" s="167" t="str">
        <f t="shared" si="10"/>
        <v>CF</v>
      </c>
      <c r="H64" s="3"/>
      <c r="I64" s="3"/>
      <c r="J64" s="3"/>
      <c r="K64" s="25"/>
      <c r="L64" s="12"/>
      <c r="M64" s="20"/>
      <c r="N64" s="20"/>
      <c r="O64" s="20"/>
      <c r="P64" s="3"/>
      <c r="Q64" s="3"/>
      <c r="R64" s="3"/>
      <c r="S64" s="3"/>
      <c r="T64" s="3"/>
      <c r="U64" s="3"/>
      <c r="V64" s="3"/>
      <c r="W64" s="49"/>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
    </row>
    <row r="65" spans="1:49" s="5" customFormat="1" x14ac:dyDescent="0.25">
      <c r="A65" s="4"/>
      <c r="B65" s="270"/>
      <c r="C65" s="270"/>
      <c r="D65" s="4"/>
      <c r="E65" s="120"/>
      <c r="F65" s="167"/>
      <c r="G65" s="167" t="str">
        <f t="shared" si="10"/>
        <v>CF</v>
      </c>
      <c r="H65" s="38" t="str">
        <f>KPI!$E$167</f>
        <v>Финансовый поток</v>
      </c>
      <c r="I65" s="4"/>
      <c r="J65" s="4"/>
      <c r="K65" s="39" t="str">
        <f>IF(H65="","",INDEX(KPI!$H:$H,SUMIFS(KPI!$C:$C,KPI!$E:$E,H65)))</f>
        <v>тыс.руб.</v>
      </c>
      <c r="L65" s="24"/>
      <c r="M65" s="20"/>
      <c r="N65" s="20"/>
      <c r="O65" s="20"/>
      <c r="P65" s="4"/>
      <c r="Q65" s="4"/>
      <c r="R65" s="47">
        <f>SUMIFS($W65:$AV65,$W$2:$AV$2,R$2)</f>
        <v>0</v>
      </c>
      <c r="S65" s="4"/>
      <c r="T65" s="47">
        <f>SUMIFS($W65:$AV65,$W$2:$AV$2,T$2)</f>
        <v>0</v>
      </c>
      <c r="U65" s="4"/>
      <c r="V65" s="4"/>
      <c r="W65" s="49"/>
      <c r="X65" s="46">
        <f>X61-X63</f>
        <v>0</v>
      </c>
      <c r="Y65" s="46">
        <f>Y61-Y63</f>
        <v>0</v>
      </c>
      <c r="Z65" s="46">
        <f t="shared" ref="Z65:AU65" si="13">Z61-Z63</f>
        <v>0</v>
      </c>
      <c r="AA65" s="46">
        <f t="shared" si="13"/>
        <v>0</v>
      </c>
      <c r="AB65" s="46">
        <f t="shared" si="13"/>
        <v>0</v>
      </c>
      <c r="AC65" s="46">
        <f t="shared" si="13"/>
        <v>0</v>
      </c>
      <c r="AD65" s="46">
        <f t="shared" si="13"/>
        <v>0</v>
      </c>
      <c r="AE65" s="46">
        <f t="shared" si="13"/>
        <v>0</v>
      </c>
      <c r="AF65" s="46">
        <f t="shared" si="13"/>
        <v>0</v>
      </c>
      <c r="AG65" s="46">
        <f t="shared" si="13"/>
        <v>0</v>
      </c>
      <c r="AH65" s="46">
        <f t="shared" si="13"/>
        <v>0</v>
      </c>
      <c r="AI65" s="46">
        <f t="shared" si="13"/>
        <v>0</v>
      </c>
      <c r="AJ65" s="46">
        <f t="shared" si="13"/>
        <v>0</v>
      </c>
      <c r="AK65" s="46">
        <f t="shared" si="13"/>
        <v>0</v>
      </c>
      <c r="AL65" s="46">
        <f t="shared" si="13"/>
        <v>0</v>
      </c>
      <c r="AM65" s="46">
        <f t="shared" si="13"/>
        <v>0</v>
      </c>
      <c r="AN65" s="46">
        <f t="shared" si="13"/>
        <v>0</v>
      </c>
      <c r="AO65" s="46">
        <f t="shared" si="13"/>
        <v>0</v>
      </c>
      <c r="AP65" s="46">
        <f t="shared" si="13"/>
        <v>0</v>
      </c>
      <c r="AQ65" s="46">
        <f t="shared" si="13"/>
        <v>0</v>
      </c>
      <c r="AR65" s="46">
        <f t="shared" si="13"/>
        <v>0</v>
      </c>
      <c r="AS65" s="46">
        <f t="shared" si="13"/>
        <v>0</v>
      </c>
      <c r="AT65" s="46">
        <f t="shared" si="13"/>
        <v>0</v>
      </c>
      <c r="AU65" s="46">
        <f t="shared" si="13"/>
        <v>0</v>
      </c>
      <c r="AV65" s="43"/>
      <c r="AW65" s="4"/>
    </row>
    <row r="66" spans="1:49" ht="3.9" customHeight="1" x14ac:dyDescent="0.25">
      <c r="A66" s="3"/>
      <c r="B66" s="269"/>
      <c r="C66" s="269"/>
      <c r="D66" s="3"/>
      <c r="E66" s="120"/>
      <c r="F66" s="167"/>
      <c r="G66" s="167" t="str">
        <f t="shared" si="10"/>
        <v>CF</v>
      </c>
      <c r="H66" s="3"/>
      <c r="I66" s="3"/>
      <c r="J66" s="3"/>
      <c r="K66" s="25"/>
      <c r="L66" s="12"/>
      <c r="M66" s="20"/>
      <c r="N66" s="20"/>
      <c r="O66" s="20"/>
      <c r="P66" s="3"/>
      <c r="Q66" s="3"/>
      <c r="R66" s="3"/>
      <c r="S66" s="3"/>
      <c r="T66" s="3"/>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s="5" customFormat="1" x14ac:dyDescent="0.25">
      <c r="A67" s="4"/>
      <c r="B67" s="270"/>
      <c r="C67" s="270"/>
      <c r="D67" s="4"/>
      <c r="E67" s="120"/>
      <c r="F67" s="167"/>
      <c r="G67" s="167" t="str">
        <f t="shared" si="10"/>
        <v>CF</v>
      </c>
      <c r="H67" s="252" t="str">
        <f>KPI!$E$168</f>
        <v>Остаток ДС на конец периода</v>
      </c>
      <c r="I67" s="4"/>
      <c r="J67" s="4"/>
      <c r="K67" s="253" t="str">
        <f>IF(H67="","",INDEX(KPI!$H:$H,SUMIFS(KPI!$C:$C,KPI!$E:$E,H67)))</f>
        <v>тыс.руб.</v>
      </c>
      <c r="L67" s="24"/>
      <c r="M67" s="20"/>
      <c r="N67" s="20"/>
      <c r="O67" s="20"/>
      <c r="P67" s="4"/>
      <c r="Q67" s="4"/>
      <c r="R67" s="254">
        <f>SUMIFS($W67:$AV67,$W$1:$AV$1,12)</f>
        <v>20000</v>
      </c>
      <c r="S67" s="4"/>
      <c r="T67" s="254">
        <f>SUMIFS($W67:$AV67,$W$1:$AV$1,24)</f>
        <v>20000</v>
      </c>
      <c r="U67" s="4"/>
      <c r="V67" s="4"/>
      <c r="W67" s="51"/>
      <c r="X67" s="255">
        <f>X59+X65</f>
        <v>20000</v>
      </c>
      <c r="Y67" s="256">
        <f>Y59+Y65</f>
        <v>20000</v>
      </c>
      <c r="Z67" s="256">
        <f t="shared" ref="Z67:AU67" si="14">Z59+Z65</f>
        <v>20000</v>
      </c>
      <c r="AA67" s="256">
        <f t="shared" si="14"/>
        <v>20000</v>
      </c>
      <c r="AB67" s="256">
        <f t="shared" si="14"/>
        <v>20000</v>
      </c>
      <c r="AC67" s="256">
        <f t="shared" si="14"/>
        <v>20000</v>
      </c>
      <c r="AD67" s="256">
        <f t="shared" si="14"/>
        <v>20000</v>
      </c>
      <c r="AE67" s="256">
        <f t="shared" si="14"/>
        <v>20000</v>
      </c>
      <c r="AF67" s="256">
        <f t="shared" si="14"/>
        <v>20000</v>
      </c>
      <c r="AG67" s="256">
        <f t="shared" si="14"/>
        <v>20000</v>
      </c>
      <c r="AH67" s="256">
        <f t="shared" si="14"/>
        <v>20000</v>
      </c>
      <c r="AI67" s="256">
        <f t="shared" si="14"/>
        <v>20000</v>
      </c>
      <c r="AJ67" s="256">
        <f t="shared" si="14"/>
        <v>20000</v>
      </c>
      <c r="AK67" s="256">
        <f t="shared" si="14"/>
        <v>20000</v>
      </c>
      <c r="AL67" s="256">
        <f t="shared" si="14"/>
        <v>20000</v>
      </c>
      <c r="AM67" s="256">
        <f t="shared" si="14"/>
        <v>20000</v>
      </c>
      <c r="AN67" s="256">
        <f t="shared" si="14"/>
        <v>20000</v>
      </c>
      <c r="AO67" s="256">
        <f t="shared" si="14"/>
        <v>20000</v>
      </c>
      <c r="AP67" s="256">
        <f t="shared" si="14"/>
        <v>20000</v>
      </c>
      <c r="AQ67" s="256">
        <f t="shared" si="14"/>
        <v>20000</v>
      </c>
      <c r="AR67" s="256">
        <f t="shared" si="14"/>
        <v>20000</v>
      </c>
      <c r="AS67" s="256">
        <f t="shared" si="14"/>
        <v>20000</v>
      </c>
      <c r="AT67" s="256">
        <f t="shared" si="14"/>
        <v>20000</v>
      </c>
      <c r="AU67" s="257">
        <f t="shared" si="14"/>
        <v>20000</v>
      </c>
      <c r="AV67" s="251"/>
      <c r="AW67" s="4"/>
    </row>
    <row r="68" spans="1:49" ht="3.9" customHeight="1" x14ac:dyDescent="0.25">
      <c r="A68" s="3"/>
      <c r="B68" s="269"/>
      <c r="C68" s="269"/>
      <c r="D68" s="3"/>
      <c r="E68" s="120"/>
      <c r="F68" s="167"/>
      <c r="G68" s="167" t="str">
        <f t="shared" si="10"/>
        <v>CF</v>
      </c>
      <c r="H68" s="3"/>
      <c r="I68" s="3"/>
      <c r="J68" s="3"/>
      <c r="K68" s="25"/>
      <c r="L68" s="12"/>
      <c r="M68" s="20"/>
      <c r="N68" s="20"/>
      <c r="O68" s="20"/>
      <c r="P68" s="3"/>
      <c r="Q68" s="3"/>
      <c r="R68" s="3"/>
      <c r="S68" s="3"/>
      <c r="T68" s="3"/>
      <c r="U68" s="3"/>
      <c r="V68" s="3"/>
      <c r="W68" s="49"/>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1"/>
      <c r="AW68" s="3"/>
    </row>
    <row r="69" spans="1:49" ht="8.1" customHeight="1" x14ac:dyDescent="0.25">
      <c r="A69" s="3"/>
      <c r="B69" s="269"/>
      <c r="C69" s="269"/>
      <c r="D69" s="3"/>
      <c r="E69" s="120"/>
      <c r="F69" s="167"/>
      <c r="G69" s="167" t="str">
        <f t="shared" si="10"/>
        <v>CF</v>
      </c>
      <c r="H69" s="3"/>
      <c r="I69" s="3"/>
      <c r="J69" s="3"/>
      <c r="K69" s="25"/>
      <c r="L69" s="12"/>
      <c r="M69" s="20"/>
      <c r="N69" s="20"/>
      <c r="O69" s="20"/>
      <c r="P69" s="3"/>
      <c r="Q69" s="3"/>
      <c r="R69" s="3"/>
      <c r="S69" s="3"/>
      <c r="T69" s="3"/>
      <c r="U69" s="3"/>
      <c r="V69" s="3"/>
      <c r="W69" s="49"/>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1"/>
      <c r="AW69" s="3"/>
    </row>
    <row r="70" spans="1:49" x14ac:dyDescent="0.25">
      <c r="A70" s="3"/>
      <c r="B70" s="269"/>
      <c r="C70" s="269"/>
      <c r="D70" s="3"/>
      <c r="E70" s="120"/>
      <c r="F70" s="167"/>
      <c r="G70" s="167" t="str">
        <f t="shared" si="10"/>
        <v>CF</v>
      </c>
      <c r="H70" s="3"/>
      <c r="I70" s="3"/>
      <c r="J70" s="3"/>
      <c r="K70" s="130" t="str">
        <f>структура!$AL$28</f>
        <v>контроль</v>
      </c>
      <c r="L70" s="130"/>
      <c r="M70" s="131"/>
      <c r="N70" s="131"/>
      <c r="O70" s="131"/>
      <c r="P70" s="132"/>
      <c r="Q70" s="132"/>
      <c r="R70" s="133">
        <f>R65-R72-R110</f>
        <v>0</v>
      </c>
      <c r="S70" s="132"/>
      <c r="T70" s="133">
        <f>T65-T72-T110</f>
        <v>0</v>
      </c>
      <c r="U70" s="3"/>
      <c r="V70" s="3"/>
      <c r="W70" s="49"/>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1"/>
      <c r="AW70" s="3"/>
    </row>
    <row r="71" spans="1:49" ht="8.1" customHeight="1" x14ac:dyDescent="0.25">
      <c r="A71" s="3"/>
      <c r="B71" s="269"/>
      <c r="C71" s="269"/>
      <c r="D71" s="3"/>
      <c r="E71" s="120"/>
      <c r="F71" s="167"/>
      <c r="G71" s="167" t="str">
        <f t="shared" si="10"/>
        <v>CF</v>
      </c>
      <c r="H71" s="3"/>
      <c r="I71" s="3"/>
      <c r="J71" s="3"/>
      <c r="K71" s="25"/>
      <c r="L71" s="12"/>
      <c r="M71" s="20"/>
      <c r="N71" s="20"/>
      <c r="O71" s="20"/>
      <c r="P71" s="3"/>
      <c r="Q71" s="3"/>
      <c r="R71" s="3"/>
      <c r="S71" s="3"/>
      <c r="T71" s="3"/>
      <c r="U71" s="3"/>
      <c r="V71" s="3"/>
      <c r="W71" s="49"/>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1"/>
      <c r="AW71" s="3"/>
    </row>
    <row r="72" spans="1:49" s="5" customFormat="1" x14ac:dyDescent="0.25">
      <c r="A72" s="4"/>
      <c r="B72" s="270"/>
      <c r="C72" s="270"/>
      <c r="D72" s="4"/>
      <c r="E72" s="120"/>
      <c r="F72" s="167"/>
      <c r="G72" s="167" t="str">
        <f t="shared" si="10"/>
        <v>CF</v>
      </c>
      <c r="H72" s="38" t="str">
        <f>KPI!$E$135</f>
        <v>финансовый поток по операц. деят-ти</v>
      </c>
      <c r="I72" s="4"/>
      <c r="J72" s="4"/>
      <c r="K72" s="39" t="str">
        <f>IF(H72="","",INDEX(KPI!$H:$H,SUMIFS(KPI!$C:$C,KPI!$E:$E,H72)))</f>
        <v>тыс.руб.</v>
      </c>
      <c r="L72" s="24"/>
      <c r="M72" s="20"/>
      <c r="N72" s="20"/>
      <c r="O72" s="20"/>
      <c r="P72" s="4"/>
      <c r="Q72" s="4"/>
      <c r="R72" s="47">
        <f>SUMIFS($W72:$AV72,$W$2:$AV$2,R$2)</f>
        <v>0</v>
      </c>
      <c r="S72" s="4"/>
      <c r="T72" s="47">
        <f>SUMIFS($W72:$AV72,$W$2:$AV$2,T$2)</f>
        <v>0</v>
      </c>
      <c r="U72" s="4"/>
      <c r="V72" s="4"/>
      <c r="W72" s="49"/>
      <c r="X72" s="46">
        <f>X75-X78-X100</f>
        <v>0</v>
      </c>
      <c r="Y72" s="46">
        <f>Y75-Y78-Y100</f>
        <v>0</v>
      </c>
      <c r="Z72" s="46">
        <f t="shared" ref="Z72:AU72" si="15">Z75-Z78-Z100</f>
        <v>0</v>
      </c>
      <c r="AA72" s="46">
        <f t="shared" si="15"/>
        <v>0</v>
      </c>
      <c r="AB72" s="46">
        <f t="shared" si="15"/>
        <v>0</v>
      </c>
      <c r="AC72" s="46">
        <f t="shared" si="15"/>
        <v>0</v>
      </c>
      <c r="AD72" s="46">
        <f t="shared" si="15"/>
        <v>0</v>
      </c>
      <c r="AE72" s="46">
        <f t="shared" si="15"/>
        <v>0</v>
      </c>
      <c r="AF72" s="46">
        <f t="shared" si="15"/>
        <v>0</v>
      </c>
      <c r="AG72" s="46">
        <f t="shared" si="15"/>
        <v>0</v>
      </c>
      <c r="AH72" s="46">
        <f t="shared" si="15"/>
        <v>0</v>
      </c>
      <c r="AI72" s="46">
        <f t="shared" si="15"/>
        <v>0</v>
      </c>
      <c r="AJ72" s="46">
        <f t="shared" si="15"/>
        <v>0</v>
      </c>
      <c r="AK72" s="46">
        <f t="shared" si="15"/>
        <v>0</v>
      </c>
      <c r="AL72" s="46">
        <f t="shared" si="15"/>
        <v>0</v>
      </c>
      <c r="AM72" s="46">
        <f t="shared" si="15"/>
        <v>0</v>
      </c>
      <c r="AN72" s="46">
        <f t="shared" si="15"/>
        <v>0</v>
      </c>
      <c r="AO72" s="46">
        <f t="shared" si="15"/>
        <v>0</v>
      </c>
      <c r="AP72" s="46">
        <f t="shared" si="15"/>
        <v>0</v>
      </c>
      <c r="AQ72" s="46">
        <f t="shared" si="15"/>
        <v>0</v>
      </c>
      <c r="AR72" s="46">
        <f t="shared" si="15"/>
        <v>0</v>
      </c>
      <c r="AS72" s="46">
        <f t="shared" si="15"/>
        <v>0</v>
      </c>
      <c r="AT72" s="46">
        <f t="shared" si="15"/>
        <v>0</v>
      </c>
      <c r="AU72" s="46">
        <f t="shared" si="15"/>
        <v>0</v>
      </c>
      <c r="AV72" s="43"/>
      <c r="AW72" s="4"/>
    </row>
    <row r="73" spans="1:49" ht="3.9" customHeight="1" x14ac:dyDescent="0.25">
      <c r="A73" s="3"/>
      <c r="B73" s="269"/>
      <c r="C73" s="269"/>
      <c r="D73" s="3"/>
      <c r="E73" s="120"/>
      <c r="F73" s="167"/>
      <c r="G73" s="167" t="str">
        <f t="shared" si="10"/>
        <v>CF</v>
      </c>
      <c r="H73" s="3"/>
      <c r="I73" s="3"/>
      <c r="J73" s="3"/>
      <c r="K73" s="25"/>
      <c r="L73" s="12"/>
      <c r="M73" s="20"/>
      <c r="N73" s="20"/>
      <c r="O73" s="20"/>
      <c r="P73" s="3"/>
      <c r="Q73" s="3"/>
      <c r="R73" s="3"/>
      <c r="S73" s="3"/>
      <c r="T73" s="3"/>
      <c r="U73" s="3"/>
      <c r="V73" s="3"/>
      <c r="W73" s="49"/>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1"/>
      <c r="AW73" s="3"/>
    </row>
    <row r="74" spans="1:49" ht="8.1" customHeight="1" x14ac:dyDescent="0.25">
      <c r="A74" s="3"/>
      <c r="B74" s="269"/>
      <c r="C74" s="269"/>
      <c r="D74" s="3"/>
      <c r="E74" s="120"/>
      <c r="F74" s="167"/>
      <c r="G74" s="167" t="str">
        <f t="shared" si="10"/>
        <v>CF</v>
      </c>
      <c r="H74" s="3"/>
      <c r="I74" s="3"/>
      <c r="J74" s="3"/>
      <c r="K74" s="25"/>
      <c r="L74" s="12"/>
      <c r="M74" s="20"/>
      <c r="N74" s="20"/>
      <c r="O74" s="20"/>
      <c r="P74" s="3"/>
      <c r="Q74" s="3"/>
      <c r="R74" s="3"/>
      <c r="S74" s="3"/>
      <c r="T74" s="3"/>
      <c r="U74" s="3"/>
      <c r="V74" s="3"/>
      <c r="W74" s="49"/>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1"/>
      <c r="AW74" s="3"/>
    </row>
    <row r="75" spans="1:49" s="5" customFormat="1" x14ac:dyDescent="0.25">
      <c r="A75" s="4"/>
      <c r="B75" s="270"/>
      <c r="C75" s="270"/>
      <c r="D75" s="4"/>
      <c r="E75" s="120"/>
      <c r="F75" s="167"/>
      <c r="G75" s="167" t="str">
        <f t="shared" si="10"/>
        <v>CF</v>
      </c>
      <c r="H75" s="38" t="str">
        <f>KPI!$E$28</f>
        <v>поступления ДС от заказчиков</v>
      </c>
      <c r="I75" s="4"/>
      <c r="J75" s="4"/>
      <c r="K75" s="39" t="str">
        <f>IF(H75="","",INDEX(KPI!$H:$H,SUMIFS(KPI!$C:$C,KPI!$E:$E,H75)))</f>
        <v>тыс.руб.</v>
      </c>
      <c r="L75" s="24"/>
      <c r="M75" s="20"/>
      <c r="N75" s="20"/>
      <c r="O75" s="20"/>
      <c r="P75" s="4"/>
      <c r="Q75" s="4"/>
      <c r="R75" s="47">
        <f>SUMIFS($W75:$AV75,$W$2:$AV$2,R$2)</f>
        <v>0</v>
      </c>
      <c r="S75" s="4"/>
      <c r="T75" s="47">
        <f>SUMIFS($W75:$AV75,$W$2:$AV$2,T$2)</f>
        <v>0</v>
      </c>
      <c r="U75" s="4"/>
      <c r="V75" s="4"/>
      <c r="W75" s="49"/>
      <c r="X75" s="46">
        <f>IF(X$7="",0,SUMIFS(Бюджет!X:X,Бюджет!$M:$M,$H75))</f>
        <v>0</v>
      </c>
      <c r="Y75" s="46">
        <f>IF(Y$7="",0,SUMIFS(Бюджет!Y:Y,Бюджет!$M:$M,$H75))</f>
        <v>0</v>
      </c>
      <c r="Z75" s="46">
        <f>IF(Z$7="",0,SUMIFS(Бюджет!Z:Z,Бюджет!$M:$M,$H75))</f>
        <v>0</v>
      </c>
      <c r="AA75" s="46">
        <f>IF(AA$7="",0,SUMIFS(Бюджет!AA:AA,Бюджет!$M:$M,$H75))</f>
        <v>0</v>
      </c>
      <c r="AB75" s="46">
        <f>IF(AB$7="",0,SUMIFS(Бюджет!AB:AB,Бюджет!$M:$M,$H75))</f>
        <v>0</v>
      </c>
      <c r="AC75" s="46">
        <f>IF(AC$7="",0,SUMIFS(Бюджет!AC:AC,Бюджет!$M:$M,$H75))</f>
        <v>0</v>
      </c>
      <c r="AD75" s="46">
        <f>IF(AD$7="",0,SUMIFS(Бюджет!AD:AD,Бюджет!$M:$M,$H75))</f>
        <v>0</v>
      </c>
      <c r="AE75" s="46">
        <f>IF(AE$7="",0,SUMIFS(Бюджет!AE:AE,Бюджет!$M:$M,$H75))</f>
        <v>0</v>
      </c>
      <c r="AF75" s="46">
        <f>IF(AF$7="",0,SUMIFS(Бюджет!AF:AF,Бюджет!$M:$M,$H75))</f>
        <v>0</v>
      </c>
      <c r="AG75" s="46">
        <f>IF(AG$7="",0,SUMIFS(Бюджет!AG:AG,Бюджет!$M:$M,$H75))</f>
        <v>0</v>
      </c>
      <c r="AH75" s="46">
        <f>IF(AH$7="",0,SUMIFS(Бюджет!AH:AH,Бюджет!$M:$M,$H75))</f>
        <v>0</v>
      </c>
      <c r="AI75" s="46">
        <f>IF(AI$7="",0,SUMIFS(Бюджет!AI:AI,Бюджет!$M:$M,$H75))</f>
        <v>0</v>
      </c>
      <c r="AJ75" s="46">
        <f>IF(AJ$7="",0,SUMIFS(Бюджет!AJ:AJ,Бюджет!$M:$M,$H75))</f>
        <v>0</v>
      </c>
      <c r="AK75" s="46">
        <f>IF(AK$7="",0,SUMIFS(Бюджет!AK:AK,Бюджет!$M:$M,$H75))</f>
        <v>0</v>
      </c>
      <c r="AL75" s="46">
        <f>IF(AL$7="",0,SUMIFS(Бюджет!AL:AL,Бюджет!$M:$M,$H75))</f>
        <v>0</v>
      </c>
      <c r="AM75" s="46">
        <f>IF(AM$7="",0,SUMIFS(Бюджет!AM:AM,Бюджет!$M:$M,$H75))</f>
        <v>0</v>
      </c>
      <c r="AN75" s="46">
        <f>IF(AN$7="",0,SUMIFS(Бюджет!AN:AN,Бюджет!$M:$M,$H75))</f>
        <v>0</v>
      </c>
      <c r="AO75" s="46">
        <f>IF(AO$7="",0,SUMIFS(Бюджет!AO:AO,Бюджет!$M:$M,$H75))</f>
        <v>0</v>
      </c>
      <c r="AP75" s="46">
        <f>IF(AP$7="",0,SUMIFS(Бюджет!AP:AP,Бюджет!$M:$M,$H75))</f>
        <v>0</v>
      </c>
      <c r="AQ75" s="46">
        <f>IF(AQ$7="",0,SUMIFS(Бюджет!AQ:AQ,Бюджет!$M:$M,$H75))</f>
        <v>0</v>
      </c>
      <c r="AR75" s="46">
        <f>IF(AR$7="",0,SUMIFS(Бюджет!AR:AR,Бюджет!$M:$M,$H75))</f>
        <v>0</v>
      </c>
      <c r="AS75" s="46">
        <f>IF(AS$7="",0,SUMIFS(Бюджет!AS:AS,Бюджет!$M:$M,$H75))</f>
        <v>0</v>
      </c>
      <c r="AT75" s="46">
        <f>IF(AT$7="",0,SUMIFS(Бюджет!AT:AT,Бюджет!$M:$M,$H75))</f>
        <v>0</v>
      </c>
      <c r="AU75" s="46">
        <f>IF(AU$7="",0,SUMIFS(Бюджет!AU:AU,Бюджет!$M:$M,$H75))</f>
        <v>0</v>
      </c>
      <c r="AV75" s="43"/>
      <c r="AW75" s="4"/>
    </row>
    <row r="76" spans="1:49" ht="3.9" customHeight="1" x14ac:dyDescent="0.25">
      <c r="A76" s="3"/>
      <c r="B76" s="269"/>
      <c r="C76" s="269"/>
      <c r="D76" s="3"/>
      <c r="E76" s="120"/>
      <c r="F76" s="167"/>
      <c r="G76" s="167" t="str">
        <f t="shared" si="10"/>
        <v>CF</v>
      </c>
      <c r="H76" s="3"/>
      <c r="I76" s="3"/>
      <c r="J76" s="3"/>
      <c r="K76" s="25"/>
      <c r="L76" s="12"/>
      <c r="M76" s="20"/>
      <c r="N76" s="20"/>
      <c r="O76" s="20"/>
      <c r="P76" s="3"/>
      <c r="Q76" s="3"/>
      <c r="R76" s="3"/>
      <c r="S76" s="3"/>
      <c r="T76" s="3"/>
      <c r="U76" s="3"/>
      <c r="V76" s="3"/>
      <c r="W76" s="49"/>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1"/>
      <c r="AW76" s="3"/>
    </row>
    <row r="77" spans="1:49" ht="8.1" customHeight="1" x14ac:dyDescent="0.25">
      <c r="A77" s="3"/>
      <c r="B77" s="269"/>
      <c r="C77" s="269"/>
      <c r="D77" s="3"/>
      <c r="E77" s="120"/>
      <c r="F77" s="167"/>
      <c r="G77" s="167" t="str">
        <f t="shared" si="10"/>
        <v>CF</v>
      </c>
      <c r="H77" s="3"/>
      <c r="I77" s="3"/>
      <c r="J77" s="3"/>
      <c r="K77" s="25"/>
      <c r="L77" s="12"/>
      <c r="M77" s="20"/>
      <c r="N77" s="20"/>
      <c r="O77" s="20"/>
      <c r="P77" s="3"/>
      <c r="Q77" s="3"/>
      <c r="R77" s="3"/>
      <c r="S77" s="3"/>
      <c r="T77" s="3"/>
      <c r="U77" s="3"/>
      <c r="V77" s="3"/>
      <c r="W77" s="49"/>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1"/>
      <c r="AW77" s="3"/>
    </row>
    <row r="78" spans="1:49" s="5" customFormat="1" x14ac:dyDescent="0.25">
      <c r="A78" s="4"/>
      <c r="B78" s="270"/>
      <c r="C78" s="270"/>
      <c r="D78" s="4"/>
      <c r="E78" s="121"/>
      <c r="F78" s="168"/>
      <c r="G78" s="168" t="str">
        <f t="shared" si="10"/>
        <v>CF</v>
      </c>
      <c r="H78" s="38" t="str">
        <f>KPI!$E$169</f>
        <v>оплаты ДС по операционной деят-ти</v>
      </c>
      <c r="I78" s="4"/>
      <c r="J78" s="4"/>
      <c r="K78" s="39" t="str">
        <f>IF(H78="","",INDEX(KPI!$H:$H,SUMIFS(KPI!$C:$C,KPI!$E:$E,H78)))</f>
        <v>тыс.руб.</v>
      </c>
      <c r="L78" s="24"/>
      <c r="M78" s="20"/>
      <c r="N78" s="20"/>
      <c r="O78" s="20"/>
      <c r="P78" s="4"/>
      <c r="Q78" s="4"/>
      <c r="R78" s="47">
        <f>SUMIFS($W78:$AV78,$W$2:$AV$2,R$2)</f>
        <v>0</v>
      </c>
      <c r="S78" s="4"/>
      <c r="T78" s="47">
        <f>SUMIFS($W78:$AV78,$W$2:$AV$2,T$2)</f>
        <v>0</v>
      </c>
      <c r="U78" s="4"/>
      <c r="V78" s="4"/>
      <c r="W78" s="49"/>
      <c r="X78" s="46">
        <f>SUM(X79:X96)</f>
        <v>0</v>
      </c>
      <c r="Y78" s="46">
        <f>SUM(Y79:Y96)</f>
        <v>0</v>
      </c>
      <c r="Z78" s="46">
        <f t="shared" ref="Z78:AU78" si="16">SUM(Z79:Z96)</f>
        <v>0</v>
      </c>
      <c r="AA78" s="46">
        <f t="shared" si="16"/>
        <v>0</v>
      </c>
      <c r="AB78" s="46">
        <f t="shared" si="16"/>
        <v>0</v>
      </c>
      <c r="AC78" s="46">
        <f t="shared" si="16"/>
        <v>0</v>
      </c>
      <c r="AD78" s="46">
        <f t="shared" si="16"/>
        <v>0</v>
      </c>
      <c r="AE78" s="46">
        <f t="shared" si="16"/>
        <v>0</v>
      </c>
      <c r="AF78" s="46">
        <f t="shared" si="16"/>
        <v>0</v>
      </c>
      <c r="AG78" s="46">
        <f t="shared" si="16"/>
        <v>0</v>
      </c>
      <c r="AH78" s="46">
        <f t="shared" si="16"/>
        <v>0</v>
      </c>
      <c r="AI78" s="46">
        <f t="shared" si="16"/>
        <v>0</v>
      </c>
      <c r="AJ78" s="46">
        <f t="shared" si="16"/>
        <v>0</v>
      </c>
      <c r="AK78" s="46">
        <f t="shared" si="16"/>
        <v>0</v>
      </c>
      <c r="AL78" s="46">
        <f t="shared" si="16"/>
        <v>0</v>
      </c>
      <c r="AM78" s="46">
        <f t="shared" si="16"/>
        <v>0</v>
      </c>
      <c r="AN78" s="46">
        <f t="shared" si="16"/>
        <v>0</v>
      </c>
      <c r="AO78" s="46">
        <f t="shared" si="16"/>
        <v>0</v>
      </c>
      <c r="AP78" s="46">
        <f t="shared" si="16"/>
        <v>0</v>
      </c>
      <c r="AQ78" s="46">
        <f t="shared" si="16"/>
        <v>0</v>
      </c>
      <c r="AR78" s="46">
        <f t="shared" si="16"/>
        <v>0</v>
      </c>
      <c r="AS78" s="46">
        <f t="shared" si="16"/>
        <v>0</v>
      </c>
      <c r="AT78" s="46">
        <f t="shared" si="16"/>
        <v>0</v>
      </c>
      <c r="AU78" s="46">
        <f t="shared" si="16"/>
        <v>0</v>
      </c>
      <c r="AV78" s="43"/>
      <c r="AW78" s="4"/>
    </row>
    <row r="79" spans="1:49" ht="3.9" customHeight="1" x14ac:dyDescent="0.25">
      <c r="A79" s="3"/>
      <c r="B79" s="269"/>
      <c r="C79" s="269"/>
      <c r="D79" s="3"/>
      <c r="E79" s="120"/>
      <c r="F79" s="167"/>
      <c r="G79" s="167" t="str">
        <f t="shared" si="10"/>
        <v>CF</v>
      </c>
      <c r="H79" s="3"/>
      <c r="I79" s="3"/>
      <c r="J79" s="3"/>
      <c r="K79" s="25"/>
      <c r="L79" s="12"/>
      <c r="M79" s="20"/>
      <c r="N79" s="20"/>
      <c r="O79" s="20"/>
      <c r="P79" s="3"/>
      <c r="Q79" s="3"/>
      <c r="R79" s="3"/>
      <c r="S79" s="3"/>
      <c r="T79" s="3"/>
      <c r="U79" s="3"/>
      <c r="V79" s="3"/>
      <c r="W79" s="49"/>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1"/>
      <c r="AW79" s="3"/>
    </row>
    <row r="80" spans="1:49" s="1" customFormat="1" ht="10.199999999999999" x14ac:dyDescent="0.2">
      <c r="A80" s="12"/>
      <c r="B80" s="271"/>
      <c r="C80" s="271"/>
      <c r="D80" s="12"/>
      <c r="E80" s="120"/>
      <c r="F80" s="169"/>
      <c r="G80" s="169" t="str">
        <f t="shared" si="10"/>
        <v>CF</v>
      </c>
      <c r="H80" s="127" t="str">
        <f>структура!$AL$12</f>
        <v>в т.ч. по номенклатуре затрат</v>
      </c>
      <c r="I80" s="12"/>
      <c r="J80" s="12"/>
      <c r="K80" s="12"/>
      <c r="L80" s="12"/>
      <c r="M80" s="35"/>
      <c r="N80" s="35"/>
      <c r="O80" s="35"/>
      <c r="P80" s="12"/>
      <c r="Q80" s="12"/>
      <c r="R80" s="12"/>
      <c r="S80" s="12"/>
      <c r="T80" s="12"/>
      <c r="U80" s="12"/>
      <c r="V80" s="12"/>
      <c r="W80" s="73"/>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5"/>
      <c r="AW80" s="12"/>
    </row>
    <row r="81" spans="1:49" ht="3.9" customHeight="1" x14ac:dyDescent="0.25">
      <c r="A81" s="3"/>
      <c r="B81" s="269"/>
      <c r="C81" s="269"/>
      <c r="D81" s="3"/>
      <c r="E81" s="120"/>
      <c r="F81" s="167"/>
      <c r="G81" s="167" t="str">
        <f t="shared" si="10"/>
        <v>CF</v>
      </c>
      <c r="H81" s="128"/>
      <c r="I81" s="3"/>
      <c r="J81" s="3"/>
      <c r="K81" s="25"/>
      <c r="L81" s="12"/>
      <c r="M81" s="20"/>
      <c r="N81" s="20"/>
      <c r="O81" s="20"/>
      <c r="P81" s="3"/>
      <c r="Q81" s="3"/>
      <c r="R81" s="3"/>
      <c r="S81" s="3"/>
      <c r="T81" s="3"/>
      <c r="U81" s="3"/>
      <c r="V81" s="3"/>
      <c r="W81" s="49"/>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1"/>
      <c r="AW81" s="3"/>
    </row>
    <row r="82" spans="1:49" s="95" customFormat="1" x14ac:dyDescent="0.25">
      <c r="A82" s="89"/>
      <c r="B82" s="269"/>
      <c r="C82" s="269"/>
      <c r="D82" s="89"/>
      <c r="E82" s="124"/>
      <c r="F82" s="167"/>
      <c r="G82" s="167" t="str">
        <f t="shared" si="10"/>
        <v>CF</v>
      </c>
      <c r="H82" s="129" t="str">
        <f>KPI!$E$44</f>
        <v>отток ДС на авансы поставщикам за материалы</v>
      </c>
      <c r="I82" s="89"/>
      <c r="J82" s="89"/>
      <c r="K82" s="125" t="str">
        <f>IF(H82="","",INDEX(KPI!$H:$H,SUMIFS(KPI!$C:$C,KPI!$E:$E,H82)))</f>
        <v>тыс.руб.</v>
      </c>
      <c r="L82" s="25"/>
      <c r="M82" s="117"/>
      <c r="N82" s="117"/>
      <c r="O82" s="117"/>
      <c r="P82" s="89"/>
      <c r="Q82" s="89"/>
      <c r="R82" s="123">
        <f>SUMIFS($W82:$AV82,$W$2:$AV$2,R$2)</f>
        <v>0</v>
      </c>
      <c r="S82" s="89"/>
      <c r="T82" s="123">
        <f>SUMIFS($W82:$AV82,$W$2:$AV$2,T$2)</f>
        <v>0</v>
      </c>
      <c r="U82" s="89"/>
      <c r="V82" s="89"/>
      <c r="W82" s="116"/>
      <c r="X82" s="126">
        <f>IF(X$7="",0,SUMIFS(Бюджет!X:X,Бюджет!$M:$M,$H82))</f>
        <v>0</v>
      </c>
      <c r="Y82" s="126">
        <f>IF(Y$7="",0,SUMIFS(Бюджет!Y:Y,Бюджет!$M:$M,$H82))</f>
        <v>0</v>
      </c>
      <c r="Z82" s="126">
        <f>IF(Z$7="",0,SUMIFS(Бюджет!Z:Z,Бюджет!$M:$M,$H82))</f>
        <v>0</v>
      </c>
      <c r="AA82" s="126">
        <f>IF(AA$7="",0,SUMIFS(Бюджет!AA:AA,Бюджет!$M:$M,$H82))</f>
        <v>0</v>
      </c>
      <c r="AB82" s="126">
        <f>IF(AB$7="",0,SUMIFS(Бюджет!AB:AB,Бюджет!$M:$M,$H82))</f>
        <v>0</v>
      </c>
      <c r="AC82" s="126">
        <f>IF(AC$7="",0,SUMIFS(Бюджет!AC:AC,Бюджет!$M:$M,$H82))</f>
        <v>0</v>
      </c>
      <c r="AD82" s="126">
        <f>IF(AD$7="",0,SUMIFS(Бюджет!AD:AD,Бюджет!$M:$M,$H82))</f>
        <v>0</v>
      </c>
      <c r="AE82" s="126">
        <f>IF(AE$7="",0,SUMIFS(Бюджет!AE:AE,Бюджет!$M:$M,$H82))</f>
        <v>0</v>
      </c>
      <c r="AF82" s="126">
        <f>IF(AF$7="",0,SUMIFS(Бюджет!AF:AF,Бюджет!$M:$M,$H82))</f>
        <v>0</v>
      </c>
      <c r="AG82" s="126">
        <f>IF(AG$7="",0,SUMIFS(Бюджет!AG:AG,Бюджет!$M:$M,$H82))</f>
        <v>0</v>
      </c>
      <c r="AH82" s="126">
        <f>IF(AH$7="",0,SUMIFS(Бюджет!AH:AH,Бюджет!$M:$M,$H82))</f>
        <v>0</v>
      </c>
      <c r="AI82" s="126">
        <f>IF(AI$7="",0,SUMIFS(Бюджет!AI:AI,Бюджет!$M:$M,$H82))</f>
        <v>0</v>
      </c>
      <c r="AJ82" s="126">
        <f>IF(AJ$7="",0,SUMIFS(Бюджет!AJ:AJ,Бюджет!$M:$M,$H82))</f>
        <v>0</v>
      </c>
      <c r="AK82" s="126">
        <f>IF(AK$7="",0,SUMIFS(Бюджет!AK:AK,Бюджет!$M:$M,$H82))</f>
        <v>0</v>
      </c>
      <c r="AL82" s="126">
        <f>IF(AL$7="",0,SUMIFS(Бюджет!AL:AL,Бюджет!$M:$M,$H82))</f>
        <v>0</v>
      </c>
      <c r="AM82" s="126">
        <f>IF(AM$7="",0,SUMIFS(Бюджет!AM:AM,Бюджет!$M:$M,$H82))</f>
        <v>0</v>
      </c>
      <c r="AN82" s="126">
        <f>IF(AN$7="",0,SUMIFS(Бюджет!AN:AN,Бюджет!$M:$M,$H82))</f>
        <v>0</v>
      </c>
      <c r="AO82" s="126">
        <f>IF(AO$7="",0,SUMIFS(Бюджет!AO:AO,Бюджет!$M:$M,$H82))</f>
        <v>0</v>
      </c>
      <c r="AP82" s="126">
        <f>IF(AP$7="",0,SUMIFS(Бюджет!AP:AP,Бюджет!$M:$M,$H82))</f>
        <v>0</v>
      </c>
      <c r="AQ82" s="126">
        <f>IF(AQ$7="",0,SUMIFS(Бюджет!AQ:AQ,Бюджет!$M:$M,$H82))</f>
        <v>0</v>
      </c>
      <c r="AR82" s="126">
        <f>IF(AR$7="",0,SUMIFS(Бюджет!AR:AR,Бюджет!$M:$M,$H82))</f>
        <v>0</v>
      </c>
      <c r="AS82" s="126">
        <f>IF(AS$7="",0,SUMIFS(Бюджет!AS:AS,Бюджет!$M:$M,$H82))</f>
        <v>0</v>
      </c>
      <c r="AT82" s="126">
        <f>IF(AT$7="",0,SUMIFS(Бюджет!AT:AT,Бюджет!$M:$M,$H82))</f>
        <v>0</v>
      </c>
      <c r="AU82" s="126">
        <f>IF(AU$7="",0,SUMIFS(Бюджет!AU:AU,Бюджет!$M:$M,$H82))</f>
        <v>0</v>
      </c>
      <c r="AV82" s="94"/>
      <c r="AW82" s="89"/>
    </row>
    <row r="83" spans="1:49" s="95" customFormat="1" x14ac:dyDescent="0.25">
      <c r="A83" s="89"/>
      <c r="B83" s="269"/>
      <c r="C83" s="269"/>
      <c r="D83" s="89"/>
      <c r="E83" s="124"/>
      <c r="F83" s="167"/>
      <c r="G83" s="167" t="str">
        <f t="shared" si="10"/>
        <v>CF</v>
      </c>
      <c r="H83" s="129" t="str">
        <f>KPI!$E$48</f>
        <v>отток ДС на расчет с поставщ-ми за материалы</v>
      </c>
      <c r="I83" s="89"/>
      <c r="J83" s="89"/>
      <c r="K83" s="125" t="str">
        <f>IF(H83="","",INDEX(KPI!$H:$H,SUMIFS(KPI!$C:$C,KPI!$E:$E,H83)))</f>
        <v>тыс.руб.</v>
      </c>
      <c r="L83" s="25"/>
      <c r="M83" s="117"/>
      <c r="N83" s="117"/>
      <c r="O83" s="117"/>
      <c r="P83" s="89"/>
      <c r="Q83" s="89"/>
      <c r="R83" s="123">
        <f>SUMIFS($W83:$AV83,$W$2:$AV$2,R$2)</f>
        <v>0</v>
      </c>
      <c r="S83" s="89"/>
      <c r="T83" s="123">
        <f>SUMIFS($W83:$AV83,$W$2:$AV$2,T$2)</f>
        <v>0</v>
      </c>
      <c r="U83" s="89"/>
      <c r="V83" s="89"/>
      <c r="W83" s="116"/>
      <c r="X83" s="126">
        <f>IF(X$7="",0,SUMIFS(Бюджет!X:X,Бюджет!$M:$M,$H83))</f>
        <v>0</v>
      </c>
      <c r="Y83" s="126">
        <f>IF(Y$7="",0,SUMIFS(Бюджет!Y:Y,Бюджет!$M:$M,$H83))</f>
        <v>0</v>
      </c>
      <c r="Z83" s="126">
        <f>IF(Z$7="",0,SUMIFS(Бюджет!Z:Z,Бюджет!$M:$M,$H83))</f>
        <v>0</v>
      </c>
      <c r="AA83" s="126">
        <f>IF(AA$7="",0,SUMIFS(Бюджет!AA:AA,Бюджет!$M:$M,$H83))</f>
        <v>0</v>
      </c>
      <c r="AB83" s="126">
        <f>IF(AB$7="",0,SUMIFS(Бюджет!AB:AB,Бюджет!$M:$M,$H83))</f>
        <v>0</v>
      </c>
      <c r="AC83" s="126">
        <f>IF(AC$7="",0,SUMIFS(Бюджет!AC:AC,Бюджет!$M:$M,$H83))</f>
        <v>0</v>
      </c>
      <c r="AD83" s="126">
        <f>IF(AD$7="",0,SUMIFS(Бюджет!AD:AD,Бюджет!$M:$M,$H83))</f>
        <v>0</v>
      </c>
      <c r="AE83" s="126">
        <f>IF(AE$7="",0,SUMIFS(Бюджет!AE:AE,Бюджет!$M:$M,$H83))</f>
        <v>0</v>
      </c>
      <c r="AF83" s="126">
        <f>IF(AF$7="",0,SUMIFS(Бюджет!AF:AF,Бюджет!$M:$M,$H83))</f>
        <v>0</v>
      </c>
      <c r="AG83" s="126">
        <f>IF(AG$7="",0,SUMIFS(Бюджет!AG:AG,Бюджет!$M:$M,$H83))</f>
        <v>0</v>
      </c>
      <c r="AH83" s="126">
        <f>IF(AH$7="",0,SUMIFS(Бюджет!AH:AH,Бюджет!$M:$M,$H83))</f>
        <v>0</v>
      </c>
      <c r="AI83" s="126">
        <f>IF(AI$7="",0,SUMIFS(Бюджет!AI:AI,Бюджет!$M:$M,$H83))</f>
        <v>0</v>
      </c>
      <c r="AJ83" s="126">
        <f>IF(AJ$7="",0,SUMIFS(Бюджет!AJ:AJ,Бюджет!$M:$M,$H83))</f>
        <v>0</v>
      </c>
      <c r="AK83" s="126">
        <f>IF(AK$7="",0,SUMIFS(Бюджет!AK:AK,Бюджет!$M:$M,$H83))</f>
        <v>0</v>
      </c>
      <c r="AL83" s="126">
        <f>IF(AL$7="",0,SUMIFS(Бюджет!AL:AL,Бюджет!$M:$M,$H83))</f>
        <v>0</v>
      </c>
      <c r="AM83" s="126">
        <f>IF(AM$7="",0,SUMIFS(Бюджет!AM:AM,Бюджет!$M:$M,$H83))</f>
        <v>0</v>
      </c>
      <c r="AN83" s="126">
        <f>IF(AN$7="",0,SUMIFS(Бюджет!AN:AN,Бюджет!$M:$M,$H83))</f>
        <v>0</v>
      </c>
      <c r="AO83" s="126">
        <f>IF(AO$7="",0,SUMIFS(Бюджет!AO:AO,Бюджет!$M:$M,$H83))</f>
        <v>0</v>
      </c>
      <c r="AP83" s="126">
        <f>IF(AP$7="",0,SUMIFS(Бюджет!AP:AP,Бюджет!$M:$M,$H83))</f>
        <v>0</v>
      </c>
      <c r="AQ83" s="126">
        <f>IF(AQ$7="",0,SUMIFS(Бюджет!AQ:AQ,Бюджет!$M:$M,$H83))</f>
        <v>0</v>
      </c>
      <c r="AR83" s="126">
        <f>IF(AR$7="",0,SUMIFS(Бюджет!AR:AR,Бюджет!$M:$M,$H83))</f>
        <v>0</v>
      </c>
      <c r="AS83" s="126">
        <f>IF(AS$7="",0,SUMIFS(Бюджет!AS:AS,Бюджет!$M:$M,$H83))</f>
        <v>0</v>
      </c>
      <c r="AT83" s="126">
        <f>IF(AT$7="",0,SUMIFS(Бюджет!AT:AT,Бюджет!$M:$M,$H83))</f>
        <v>0</v>
      </c>
      <c r="AU83" s="126">
        <f>IF(AU$7="",0,SUMIFS(Бюджет!AU:AU,Бюджет!$M:$M,$H83))</f>
        <v>0</v>
      </c>
      <c r="AV83" s="94"/>
      <c r="AW83" s="89"/>
    </row>
    <row r="84" spans="1:49" s="95" customFormat="1" x14ac:dyDescent="0.25">
      <c r="A84" s="89"/>
      <c r="B84" s="269"/>
      <c r="C84" s="269"/>
      <c r="D84" s="89"/>
      <c r="E84" s="124"/>
      <c r="F84" s="167"/>
      <c r="G84" s="167" t="str">
        <f t="shared" si="10"/>
        <v>CF</v>
      </c>
      <c r="H84" s="129" t="str">
        <f>KPI!$E$52</f>
        <v>отток ДС на авансы подрядчикам по изготовл-ю</v>
      </c>
      <c r="I84" s="89"/>
      <c r="J84" s="89"/>
      <c r="K84" s="125" t="str">
        <f>IF(H84="","",INDEX(KPI!$H:$H,SUMIFS(KPI!$C:$C,KPI!$E:$E,H84)))</f>
        <v>тыс.руб.</v>
      </c>
      <c r="L84" s="25"/>
      <c r="M84" s="117"/>
      <c r="N84" s="117"/>
      <c r="O84" s="117"/>
      <c r="P84" s="89"/>
      <c r="Q84" s="89"/>
      <c r="R84" s="123">
        <f t="shared" ref="R84:R95" si="17">SUMIFS($W84:$AV84,$W$2:$AV$2,R$2)</f>
        <v>0</v>
      </c>
      <c r="S84" s="89"/>
      <c r="T84" s="123">
        <f t="shared" ref="T84:T95" si="18">SUMIFS($W84:$AV84,$W$2:$AV$2,T$2)</f>
        <v>0</v>
      </c>
      <c r="U84" s="89"/>
      <c r="V84" s="89"/>
      <c r="W84" s="116"/>
      <c r="X84" s="126">
        <f>IF(X$7="",0,SUMIFS(Бюджет!X:X,Бюджет!$M:$M,$H84))</f>
        <v>0</v>
      </c>
      <c r="Y84" s="126">
        <f>IF(Y$7="",0,SUMIFS(Бюджет!Y:Y,Бюджет!$M:$M,$H84))</f>
        <v>0</v>
      </c>
      <c r="Z84" s="126">
        <f>IF(Z$7="",0,SUMIFS(Бюджет!Z:Z,Бюджет!$M:$M,$H84))</f>
        <v>0</v>
      </c>
      <c r="AA84" s="126">
        <f>IF(AA$7="",0,SUMIFS(Бюджет!AA:AA,Бюджет!$M:$M,$H84))</f>
        <v>0</v>
      </c>
      <c r="AB84" s="126">
        <f>IF(AB$7="",0,SUMIFS(Бюджет!AB:AB,Бюджет!$M:$M,$H84))</f>
        <v>0</v>
      </c>
      <c r="AC84" s="126">
        <f>IF(AC$7="",0,SUMIFS(Бюджет!AC:AC,Бюджет!$M:$M,$H84))</f>
        <v>0</v>
      </c>
      <c r="AD84" s="126">
        <f>IF(AD$7="",0,SUMIFS(Бюджет!AD:AD,Бюджет!$M:$M,$H84))</f>
        <v>0</v>
      </c>
      <c r="AE84" s="126">
        <f>IF(AE$7="",0,SUMIFS(Бюджет!AE:AE,Бюджет!$M:$M,$H84))</f>
        <v>0</v>
      </c>
      <c r="AF84" s="126">
        <f>IF(AF$7="",0,SUMIFS(Бюджет!AF:AF,Бюджет!$M:$M,$H84))</f>
        <v>0</v>
      </c>
      <c r="AG84" s="126">
        <f>IF(AG$7="",0,SUMIFS(Бюджет!AG:AG,Бюджет!$M:$M,$H84))</f>
        <v>0</v>
      </c>
      <c r="AH84" s="126">
        <f>IF(AH$7="",0,SUMIFS(Бюджет!AH:AH,Бюджет!$M:$M,$H84))</f>
        <v>0</v>
      </c>
      <c r="AI84" s="126">
        <f>IF(AI$7="",0,SUMIFS(Бюджет!AI:AI,Бюджет!$M:$M,$H84))</f>
        <v>0</v>
      </c>
      <c r="AJ84" s="126">
        <f>IF(AJ$7="",0,SUMIFS(Бюджет!AJ:AJ,Бюджет!$M:$M,$H84))</f>
        <v>0</v>
      </c>
      <c r="AK84" s="126">
        <f>IF(AK$7="",0,SUMIFS(Бюджет!AK:AK,Бюджет!$M:$M,$H84))</f>
        <v>0</v>
      </c>
      <c r="AL84" s="126">
        <f>IF(AL$7="",0,SUMIFS(Бюджет!AL:AL,Бюджет!$M:$M,$H84))</f>
        <v>0</v>
      </c>
      <c r="AM84" s="126">
        <f>IF(AM$7="",0,SUMIFS(Бюджет!AM:AM,Бюджет!$M:$M,$H84))</f>
        <v>0</v>
      </c>
      <c r="AN84" s="126">
        <f>IF(AN$7="",0,SUMIFS(Бюджет!AN:AN,Бюджет!$M:$M,$H84))</f>
        <v>0</v>
      </c>
      <c r="AO84" s="126">
        <f>IF(AO$7="",0,SUMIFS(Бюджет!AO:AO,Бюджет!$M:$M,$H84))</f>
        <v>0</v>
      </c>
      <c r="AP84" s="126">
        <f>IF(AP$7="",0,SUMIFS(Бюджет!AP:AP,Бюджет!$M:$M,$H84))</f>
        <v>0</v>
      </c>
      <c r="AQ84" s="126">
        <f>IF(AQ$7="",0,SUMIFS(Бюджет!AQ:AQ,Бюджет!$M:$M,$H84))</f>
        <v>0</v>
      </c>
      <c r="AR84" s="126">
        <f>IF(AR$7="",0,SUMIFS(Бюджет!AR:AR,Бюджет!$M:$M,$H84))</f>
        <v>0</v>
      </c>
      <c r="AS84" s="126">
        <f>IF(AS$7="",0,SUMIFS(Бюджет!AS:AS,Бюджет!$M:$M,$H84))</f>
        <v>0</v>
      </c>
      <c r="AT84" s="126">
        <f>IF(AT$7="",0,SUMIFS(Бюджет!AT:AT,Бюджет!$M:$M,$H84))</f>
        <v>0</v>
      </c>
      <c r="AU84" s="126">
        <f>IF(AU$7="",0,SUMIFS(Бюджет!AU:AU,Бюджет!$M:$M,$H84))</f>
        <v>0</v>
      </c>
      <c r="AV84" s="94"/>
      <c r="AW84" s="89"/>
    </row>
    <row r="85" spans="1:49" s="95" customFormat="1" x14ac:dyDescent="0.25">
      <c r="A85" s="89"/>
      <c r="B85" s="269"/>
      <c r="C85" s="269"/>
      <c r="D85" s="89"/>
      <c r="E85" s="124"/>
      <c r="F85" s="167"/>
      <c r="G85" s="167" t="str">
        <f t="shared" si="10"/>
        <v>CF</v>
      </c>
      <c r="H85" s="129" t="str">
        <f>KPI!$E$56</f>
        <v>отток ДС на расчет с подрядчиками по изготовл.</v>
      </c>
      <c r="I85" s="89"/>
      <c r="J85" s="89"/>
      <c r="K85" s="125" t="str">
        <f>IF(H85="","",INDEX(KPI!$H:$H,SUMIFS(KPI!$C:$C,KPI!$E:$E,H85)))</f>
        <v>тыс.руб.</v>
      </c>
      <c r="L85" s="25"/>
      <c r="M85" s="117"/>
      <c r="N85" s="117"/>
      <c r="O85" s="117"/>
      <c r="P85" s="89"/>
      <c r="Q85" s="89"/>
      <c r="R85" s="123">
        <f t="shared" si="17"/>
        <v>0</v>
      </c>
      <c r="S85" s="89"/>
      <c r="T85" s="123">
        <f t="shared" si="18"/>
        <v>0</v>
      </c>
      <c r="U85" s="89"/>
      <c r="V85" s="89"/>
      <c r="W85" s="116"/>
      <c r="X85" s="126">
        <f>IF(X$7="",0,SUMIFS(Бюджет!X:X,Бюджет!$M:$M,$H85))</f>
        <v>0</v>
      </c>
      <c r="Y85" s="126">
        <f>IF(Y$7="",0,SUMIFS(Бюджет!Y:Y,Бюджет!$M:$M,$H85))</f>
        <v>0</v>
      </c>
      <c r="Z85" s="126">
        <f>IF(Z$7="",0,SUMIFS(Бюджет!Z:Z,Бюджет!$M:$M,$H85))</f>
        <v>0</v>
      </c>
      <c r="AA85" s="126">
        <f>IF(AA$7="",0,SUMIFS(Бюджет!AA:AA,Бюджет!$M:$M,$H85))</f>
        <v>0</v>
      </c>
      <c r="AB85" s="126">
        <f>IF(AB$7="",0,SUMIFS(Бюджет!AB:AB,Бюджет!$M:$M,$H85))</f>
        <v>0</v>
      </c>
      <c r="AC85" s="126">
        <f>IF(AC$7="",0,SUMIFS(Бюджет!AC:AC,Бюджет!$M:$M,$H85))</f>
        <v>0</v>
      </c>
      <c r="AD85" s="126">
        <f>IF(AD$7="",0,SUMIFS(Бюджет!AD:AD,Бюджет!$M:$M,$H85))</f>
        <v>0</v>
      </c>
      <c r="AE85" s="126">
        <f>IF(AE$7="",0,SUMIFS(Бюджет!AE:AE,Бюджет!$M:$M,$H85))</f>
        <v>0</v>
      </c>
      <c r="AF85" s="126">
        <f>IF(AF$7="",0,SUMIFS(Бюджет!AF:AF,Бюджет!$M:$M,$H85))</f>
        <v>0</v>
      </c>
      <c r="AG85" s="126">
        <f>IF(AG$7="",0,SUMIFS(Бюджет!AG:AG,Бюджет!$M:$M,$H85))</f>
        <v>0</v>
      </c>
      <c r="AH85" s="126">
        <f>IF(AH$7="",0,SUMIFS(Бюджет!AH:AH,Бюджет!$M:$M,$H85))</f>
        <v>0</v>
      </c>
      <c r="AI85" s="126">
        <f>IF(AI$7="",0,SUMIFS(Бюджет!AI:AI,Бюджет!$M:$M,$H85))</f>
        <v>0</v>
      </c>
      <c r="AJ85" s="126">
        <f>IF(AJ$7="",0,SUMIFS(Бюджет!AJ:AJ,Бюджет!$M:$M,$H85))</f>
        <v>0</v>
      </c>
      <c r="AK85" s="126">
        <f>IF(AK$7="",0,SUMIFS(Бюджет!AK:AK,Бюджет!$M:$M,$H85))</f>
        <v>0</v>
      </c>
      <c r="AL85" s="126">
        <f>IF(AL$7="",0,SUMIFS(Бюджет!AL:AL,Бюджет!$M:$M,$H85))</f>
        <v>0</v>
      </c>
      <c r="AM85" s="126">
        <f>IF(AM$7="",0,SUMIFS(Бюджет!AM:AM,Бюджет!$M:$M,$H85))</f>
        <v>0</v>
      </c>
      <c r="AN85" s="126">
        <f>IF(AN$7="",0,SUMIFS(Бюджет!AN:AN,Бюджет!$M:$M,$H85))</f>
        <v>0</v>
      </c>
      <c r="AO85" s="126">
        <f>IF(AO$7="",0,SUMIFS(Бюджет!AO:AO,Бюджет!$M:$M,$H85))</f>
        <v>0</v>
      </c>
      <c r="AP85" s="126">
        <f>IF(AP$7="",0,SUMIFS(Бюджет!AP:AP,Бюджет!$M:$M,$H85))</f>
        <v>0</v>
      </c>
      <c r="AQ85" s="126">
        <f>IF(AQ$7="",0,SUMIFS(Бюджет!AQ:AQ,Бюджет!$M:$M,$H85))</f>
        <v>0</v>
      </c>
      <c r="AR85" s="126">
        <f>IF(AR$7="",0,SUMIFS(Бюджет!AR:AR,Бюджет!$M:$M,$H85))</f>
        <v>0</v>
      </c>
      <c r="AS85" s="126">
        <f>IF(AS$7="",0,SUMIFS(Бюджет!AS:AS,Бюджет!$M:$M,$H85))</f>
        <v>0</v>
      </c>
      <c r="AT85" s="126">
        <f>IF(AT$7="",0,SUMIFS(Бюджет!AT:AT,Бюджет!$M:$M,$H85))</f>
        <v>0</v>
      </c>
      <c r="AU85" s="126">
        <f>IF(AU$7="",0,SUMIFS(Бюджет!AU:AU,Бюджет!$M:$M,$H85))</f>
        <v>0</v>
      </c>
      <c r="AV85" s="94"/>
      <c r="AW85" s="89"/>
    </row>
    <row r="86" spans="1:49" s="95" customFormat="1" x14ac:dyDescent="0.25">
      <c r="A86" s="89"/>
      <c r="B86" s="269"/>
      <c r="C86" s="269"/>
      <c r="D86" s="89"/>
      <c r="E86" s="124"/>
      <c r="F86" s="167"/>
      <c r="G86" s="167" t="str">
        <f t="shared" si="10"/>
        <v>CF</v>
      </c>
      <c r="H86" s="129" t="str">
        <f>KPI!$E$60</f>
        <v>отток ДС на авансы по подрядным работам</v>
      </c>
      <c r="I86" s="89"/>
      <c r="J86" s="89"/>
      <c r="K86" s="125" t="str">
        <f>IF(H86="","",INDEX(KPI!$H:$H,SUMIFS(KPI!$C:$C,KPI!$E:$E,H86)))</f>
        <v>тыс.руб.</v>
      </c>
      <c r="L86" s="25"/>
      <c r="M86" s="117"/>
      <c r="N86" s="117"/>
      <c r="O86" s="117"/>
      <c r="P86" s="89"/>
      <c r="Q86" s="89"/>
      <c r="R86" s="123">
        <f>SUMIFS($W86:$AV86,$W$2:$AV$2,R$2)</f>
        <v>0</v>
      </c>
      <c r="S86" s="89"/>
      <c r="T86" s="123">
        <f t="shared" si="18"/>
        <v>0</v>
      </c>
      <c r="U86" s="89"/>
      <c r="V86" s="89"/>
      <c r="W86" s="116"/>
      <c r="X86" s="126">
        <f>IF(X$7="",0,SUMIFS(Бюджет!X:X,Бюджет!$M:$M,$H86))</f>
        <v>0</v>
      </c>
      <c r="Y86" s="126">
        <f>IF(Y$7="",0,SUMIFS(Бюджет!Y:Y,Бюджет!$M:$M,$H86))</f>
        <v>0</v>
      </c>
      <c r="Z86" s="126">
        <f>IF(Z$7="",0,SUMIFS(Бюджет!Z:Z,Бюджет!$M:$M,$H86))</f>
        <v>0</v>
      </c>
      <c r="AA86" s="126">
        <f>IF(AA$7="",0,SUMIFS(Бюджет!AA:AA,Бюджет!$M:$M,$H86))</f>
        <v>0</v>
      </c>
      <c r="AB86" s="126">
        <f>IF(AB$7="",0,SUMIFS(Бюджет!AB:AB,Бюджет!$M:$M,$H86))</f>
        <v>0</v>
      </c>
      <c r="AC86" s="126">
        <f>IF(AC$7="",0,SUMIFS(Бюджет!AC:AC,Бюджет!$M:$M,$H86))</f>
        <v>0</v>
      </c>
      <c r="AD86" s="126">
        <f>IF(AD$7="",0,SUMIFS(Бюджет!AD:AD,Бюджет!$M:$M,$H86))</f>
        <v>0</v>
      </c>
      <c r="AE86" s="126">
        <f>IF(AE$7="",0,SUMIFS(Бюджет!AE:AE,Бюджет!$M:$M,$H86))</f>
        <v>0</v>
      </c>
      <c r="AF86" s="126">
        <f>IF(AF$7="",0,SUMIFS(Бюджет!AF:AF,Бюджет!$M:$M,$H86))</f>
        <v>0</v>
      </c>
      <c r="AG86" s="126">
        <f>IF(AG$7="",0,SUMIFS(Бюджет!AG:AG,Бюджет!$M:$M,$H86))</f>
        <v>0</v>
      </c>
      <c r="AH86" s="126">
        <f>IF(AH$7="",0,SUMIFS(Бюджет!AH:AH,Бюджет!$M:$M,$H86))</f>
        <v>0</v>
      </c>
      <c r="AI86" s="126">
        <f>IF(AI$7="",0,SUMIFS(Бюджет!AI:AI,Бюджет!$M:$M,$H86))</f>
        <v>0</v>
      </c>
      <c r="AJ86" s="126">
        <f>IF(AJ$7="",0,SUMIFS(Бюджет!AJ:AJ,Бюджет!$M:$M,$H86))</f>
        <v>0</v>
      </c>
      <c r="AK86" s="126">
        <f>IF(AK$7="",0,SUMIFS(Бюджет!AK:AK,Бюджет!$M:$M,$H86))</f>
        <v>0</v>
      </c>
      <c r="AL86" s="126">
        <f>IF(AL$7="",0,SUMIFS(Бюджет!AL:AL,Бюджет!$M:$M,$H86))</f>
        <v>0</v>
      </c>
      <c r="AM86" s="126">
        <f>IF(AM$7="",0,SUMIFS(Бюджет!AM:AM,Бюджет!$M:$M,$H86))</f>
        <v>0</v>
      </c>
      <c r="AN86" s="126">
        <f>IF(AN$7="",0,SUMIFS(Бюджет!AN:AN,Бюджет!$M:$M,$H86))</f>
        <v>0</v>
      </c>
      <c r="AO86" s="126">
        <f>IF(AO$7="",0,SUMIFS(Бюджет!AO:AO,Бюджет!$M:$M,$H86))</f>
        <v>0</v>
      </c>
      <c r="AP86" s="126">
        <f>IF(AP$7="",0,SUMIFS(Бюджет!AP:AP,Бюджет!$M:$M,$H86))</f>
        <v>0</v>
      </c>
      <c r="AQ86" s="126">
        <f>IF(AQ$7="",0,SUMIFS(Бюджет!AQ:AQ,Бюджет!$M:$M,$H86))</f>
        <v>0</v>
      </c>
      <c r="AR86" s="126">
        <f>IF(AR$7="",0,SUMIFS(Бюджет!AR:AR,Бюджет!$M:$M,$H86))</f>
        <v>0</v>
      </c>
      <c r="AS86" s="126">
        <f>IF(AS$7="",0,SUMIFS(Бюджет!AS:AS,Бюджет!$M:$M,$H86))</f>
        <v>0</v>
      </c>
      <c r="AT86" s="126">
        <f>IF(AT$7="",0,SUMIFS(Бюджет!AT:AT,Бюджет!$M:$M,$H86))</f>
        <v>0</v>
      </c>
      <c r="AU86" s="126">
        <f>IF(AU$7="",0,SUMIFS(Бюджет!AU:AU,Бюджет!$M:$M,$H86))</f>
        <v>0</v>
      </c>
      <c r="AV86" s="94"/>
      <c r="AW86" s="89"/>
    </row>
    <row r="87" spans="1:49" s="95" customFormat="1" x14ac:dyDescent="0.25">
      <c r="A87" s="89"/>
      <c r="B87" s="269"/>
      <c r="C87" s="269"/>
      <c r="D87" s="89"/>
      <c r="E87" s="124"/>
      <c r="F87" s="167"/>
      <c r="G87" s="167" t="str">
        <f t="shared" si="10"/>
        <v>CF</v>
      </c>
      <c r="H87" s="129" t="str">
        <f>KPI!$E$64</f>
        <v>отток ДС на расчет по подрядным работам</v>
      </c>
      <c r="I87" s="89"/>
      <c r="J87" s="89"/>
      <c r="K87" s="125" t="str">
        <f>IF(H87="","",INDEX(KPI!$H:$H,SUMIFS(KPI!$C:$C,KPI!$E:$E,H87)))</f>
        <v>тыс.руб.</v>
      </c>
      <c r="L87" s="25"/>
      <c r="M87" s="117"/>
      <c r="N87" s="117"/>
      <c r="O87" s="117"/>
      <c r="P87" s="89"/>
      <c r="Q87" s="89"/>
      <c r="R87" s="123">
        <f t="shared" si="17"/>
        <v>0</v>
      </c>
      <c r="S87" s="89"/>
      <c r="T87" s="123">
        <f t="shared" si="18"/>
        <v>0</v>
      </c>
      <c r="U87" s="89"/>
      <c r="V87" s="89"/>
      <c r="W87" s="116"/>
      <c r="X87" s="126">
        <f>IF(X$7="",0,SUMIFS(Бюджет!X:X,Бюджет!$M:$M,$H87))</f>
        <v>0</v>
      </c>
      <c r="Y87" s="126">
        <f>IF(Y$7="",0,SUMIFS(Бюджет!Y:Y,Бюджет!$M:$M,$H87))</f>
        <v>0</v>
      </c>
      <c r="Z87" s="126">
        <f>IF(Z$7="",0,SUMIFS(Бюджет!Z:Z,Бюджет!$M:$M,$H87))</f>
        <v>0</v>
      </c>
      <c r="AA87" s="126">
        <f>IF(AA$7="",0,SUMIFS(Бюджет!AA:AA,Бюджет!$M:$M,$H87))</f>
        <v>0</v>
      </c>
      <c r="AB87" s="126">
        <f>IF(AB$7="",0,SUMIFS(Бюджет!AB:AB,Бюджет!$M:$M,$H87))</f>
        <v>0</v>
      </c>
      <c r="AC87" s="126">
        <f>IF(AC$7="",0,SUMIFS(Бюджет!AC:AC,Бюджет!$M:$M,$H87))</f>
        <v>0</v>
      </c>
      <c r="AD87" s="126">
        <f>IF(AD$7="",0,SUMIFS(Бюджет!AD:AD,Бюджет!$M:$M,$H87))</f>
        <v>0</v>
      </c>
      <c r="AE87" s="126">
        <f>IF(AE$7="",0,SUMIFS(Бюджет!AE:AE,Бюджет!$M:$M,$H87))</f>
        <v>0</v>
      </c>
      <c r="AF87" s="126">
        <f>IF(AF$7="",0,SUMIFS(Бюджет!AF:AF,Бюджет!$M:$M,$H87))</f>
        <v>0</v>
      </c>
      <c r="AG87" s="126">
        <f>IF(AG$7="",0,SUMIFS(Бюджет!AG:AG,Бюджет!$M:$M,$H87))</f>
        <v>0</v>
      </c>
      <c r="AH87" s="126">
        <f>IF(AH$7="",0,SUMIFS(Бюджет!AH:AH,Бюджет!$M:$M,$H87))</f>
        <v>0</v>
      </c>
      <c r="AI87" s="126">
        <f>IF(AI$7="",0,SUMIFS(Бюджет!AI:AI,Бюджет!$M:$M,$H87))</f>
        <v>0</v>
      </c>
      <c r="AJ87" s="126">
        <f>IF(AJ$7="",0,SUMIFS(Бюджет!AJ:AJ,Бюджет!$M:$M,$H87))</f>
        <v>0</v>
      </c>
      <c r="AK87" s="126">
        <f>IF(AK$7="",0,SUMIFS(Бюджет!AK:AK,Бюджет!$M:$M,$H87))</f>
        <v>0</v>
      </c>
      <c r="AL87" s="126">
        <f>IF(AL$7="",0,SUMIFS(Бюджет!AL:AL,Бюджет!$M:$M,$H87))</f>
        <v>0</v>
      </c>
      <c r="AM87" s="126">
        <f>IF(AM$7="",0,SUMIFS(Бюджет!AM:AM,Бюджет!$M:$M,$H87))</f>
        <v>0</v>
      </c>
      <c r="AN87" s="126">
        <f>IF(AN$7="",0,SUMIFS(Бюджет!AN:AN,Бюджет!$M:$M,$H87))</f>
        <v>0</v>
      </c>
      <c r="AO87" s="126">
        <f>IF(AO$7="",0,SUMIFS(Бюджет!AO:AO,Бюджет!$M:$M,$H87))</f>
        <v>0</v>
      </c>
      <c r="AP87" s="126">
        <f>IF(AP$7="",0,SUMIFS(Бюджет!AP:AP,Бюджет!$M:$M,$H87))</f>
        <v>0</v>
      </c>
      <c r="AQ87" s="126">
        <f>IF(AQ$7="",0,SUMIFS(Бюджет!AQ:AQ,Бюджет!$M:$M,$H87))</f>
        <v>0</v>
      </c>
      <c r="AR87" s="126">
        <f>IF(AR$7="",0,SUMIFS(Бюджет!AR:AR,Бюджет!$M:$M,$H87))</f>
        <v>0</v>
      </c>
      <c r="AS87" s="126">
        <f>IF(AS$7="",0,SUMIFS(Бюджет!AS:AS,Бюджет!$M:$M,$H87))</f>
        <v>0</v>
      </c>
      <c r="AT87" s="126">
        <f>IF(AT$7="",0,SUMIFS(Бюджет!AT:AT,Бюджет!$M:$M,$H87))</f>
        <v>0</v>
      </c>
      <c r="AU87" s="126">
        <f>IF(AU$7="",0,SUMIFS(Бюджет!AU:AU,Бюджет!$M:$M,$H87))</f>
        <v>0</v>
      </c>
      <c r="AV87" s="94"/>
      <c r="AW87" s="89"/>
    </row>
    <row r="88" spans="1:49" s="95" customFormat="1" x14ac:dyDescent="0.25">
      <c r="A88" s="89"/>
      <c r="B88" s="269"/>
      <c r="C88" s="269"/>
      <c r="D88" s="89"/>
      <c r="E88" s="124"/>
      <c r="F88" s="167"/>
      <c r="G88" s="167" t="str">
        <f t="shared" si="10"/>
        <v>CF</v>
      </c>
      <c r="H88" s="129" t="str">
        <f>KPI!$E$68</f>
        <v>отток ДС на авансы по ФОТ строителей</v>
      </c>
      <c r="I88" s="89"/>
      <c r="J88" s="89"/>
      <c r="K88" s="125" t="str">
        <f>IF(H88="","",INDEX(KPI!$H:$H,SUMIFS(KPI!$C:$C,KPI!$E:$E,H88)))</f>
        <v>тыс.руб.</v>
      </c>
      <c r="L88" s="25"/>
      <c r="M88" s="117"/>
      <c r="N88" s="117"/>
      <c r="O88" s="117"/>
      <c r="P88" s="89"/>
      <c r="Q88" s="89"/>
      <c r="R88" s="123">
        <f t="shared" si="17"/>
        <v>0</v>
      </c>
      <c r="S88" s="89"/>
      <c r="T88" s="123">
        <f t="shared" si="18"/>
        <v>0</v>
      </c>
      <c r="U88" s="89"/>
      <c r="V88" s="89"/>
      <c r="W88" s="116"/>
      <c r="X88" s="126">
        <f>IF(X$7="",0,SUMIFS(Бюджет!X:X,Бюджет!$M:$M,$H88))</f>
        <v>0</v>
      </c>
      <c r="Y88" s="126">
        <f>IF(Y$7="",0,SUMIFS(Бюджет!Y:Y,Бюджет!$M:$M,$H88))</f>
        <v>0</v>
      </c>
      <c r="Z88" s="126">
        <f>IF(Z$7="",0,SUMIFS(Бюджет!Z:Z,Бюджет!$M:$M,$H88))</f>
        <v>0</v>
      </c>
      <c r="AA88" s="126">
        <f>IF(AA$7="",0,SUMIFS(Бюджет!AA:AA,Бюджет!$M:$M,$H88))</f>
        <v>0</v>
      </c>
      <c r="AB88" s="126">
        <f>IF(AB$7="",0,SUMIFS(Бюджет!AB:AB,Бюджет!$M:$M,$H88))</f>
        <v>0</v>
      </c>
      <c r="AC88" s="126">
        <f>IF(AC$7="",0,SUMIFS(Бюджет!AC:AC,Бюджет!$M:$M,$H88))</f>
        <v>0</v>
      </c>
      <c r="AD88" s="126">
        <f>IF(AD$7="",0,SUMIFS(Бюджет!AD:AD,Бюджет!$M:$M,$H88))</f>
        <v>0</v>
      </c>
      <c r="AE88" s="126">
        <f>IF(AE$7="",0,SUMIFS(Бюджет!AE:AE,Бюджет!$M:$M,$H88))</f>
        <v>0</v>
      </c>
      <c r="AF88" s="126">
        <f>IF(AF$7="",0,SUMIFS(Бюджет!AF:AF,Бюджет!$M:$M,$H88))</f>
        <v>0</v>
      </c>
      <c r="AG88" s="126">
        <f>IF(AG$7="",0,SUMIFS(Бюджет!AG:AG,Бюджет!$M:$M,$H88))</f>
        <v>0</v>
      </c>
      <c r="AH88" s="126">
        <f>IF(AH$7="",0,SUMIFS(Бюджет!AH:AH,Бюджет!$M:$M,$H88))</f>
        <v>0</v>
      </c>
      <c r="AI88" s="126">
        <f>IF(AI$7="",0,SUMIFS(Бюджет!AI:AI,Бюджет!$M:$M,$H88))</f>
        <v>0</v>
      </c>
      <c r="AJ88" s="126">
        <f>IF(AJ$7="",0,SUMIFS(Бюджет!AJ:AJ,Бюджет!$M:$M,$H88))</f>
        <v>0</v>
      </c>
      <c r="AK88" s="126">
        <f>IF(AK$7="",0,SUMIFS(Бюджет!AK:AK,Бюджет!$M:$M,$H88))</f>
        <v>0</v>
      </c>
      <c r="AL88" s="126">
        <f>IF(AL$7="",0,SUMIFS(Бюджет!AL:AL,Бюджет!$M:$M,$H88))</f>
        <v>0</v>
      </c>
      <c r="AM88" s="126">
        <f>IF(AM$7="",0,SUMIFS(Бюджет!AM:AM,Бюджет!$M:$M,$H88))</f>
        <v>0</v>
      </c>
      <c r="AN88" s="126">
        <f>IF(AN$7="",0,SUMIFS(Бюджет!AN:AN,Бюджет!$M:$M,$H88))</f>
        <v>0</v>
      </c>
      <c r="AO88" s="126">
        <f>IF(AO$7="",0,SUMIFS(Бюджет!AO:AO,Бюджет!$M:$M,$H88))</f>
        <v>0</v>
      </c>
      <c r="AP88" s="126">
        <f>IF(AP$7="",0,SUMIFS(Бюджет!AP:AP,Бюджет!$M:$M,$H88))</f>
        <v>0</v>
      </c>
      <c r="AQ88" s="126">
        <f>IF(AQ$7="",0,SUMIFS(Бюджет!AQ:AQ,Бюджет!$M:$M,$H88))</f>
        <v>0</v>
      </c>
      <c r="AR88" s="126">
        <f>IF(AR$7="",0,SUMIFS(Бюджет!AR:AR,Бюджет!$M:$M,$H88))</f>
        <v>0</v>
      </c>
      <c r="AS88" s="126">
        <f>IF(AS$7="",0,SUMIFS(Бюджет!AS:AS,Бюджет!$M:$M,$H88))</f>
        <v>0</v>
      </c>
      <c r="AT88" s="126">
        <f>IF(AT$7="",0,SUMIFS(Бюджет!AT:AT,Бюджет!$M:$M,$H88))</f>
        <v>0</v>
      </c>
      <c r="AU88" s="126">
        <f>IF(AU$7="",0,SUMIFS(Бюджет!AU:AU,Бюджет!$M:$M,$H88))</f>
        <v>0</v>
      </c>
      <c r="AV88" s="94"/>
      <c r="AW88" s="89"/>
    </row>
    <row r="89" spans="1:49" s="95" customFormat="1" x14ac:dyDescent="0.25">
      <c r="A89" s="89"/>
      <c r="B89" s="269"/>
      <c r="C89" s="269"/>
      <c r="D89" s="89"/>
      <c r="E89" s="124"/>
      <c r="F89" s="167"/>
      <c r="G89" s="167" t="str">
        <f t="shared" si="10"/>
        <v>CF</v>
      </c>
      <c r="H89" s="129" t="str">
        <f>KPI!$E$72</f>
        <v>отток ДС на расчет по ФОТ строителей</v>
      </c>
      <c r="I89" s="89"/>
      <c r="J89" s="89"/>
      <c r="K89" s="125" t="str">
        <f>IF(H89="","",INDEX(KPI!$H:$H,SUMIFS(KPI!$C:$C,KPI!$E:$E,H89)))</f>
        <v>тыс.руб.</v>
      </c>
      <c r="L89" s="25"/>
      <c r="M89" s="117"/>
      <c r="N89" s="117"/>
      <c r="O89" s="117"/>
      <c r="P89" s="89"/>
      <c r="Q89" s="89"/>
      <c r="R89" s="123">
        <f t="shared" si="17"/>
        <v>0</v>
      </c>
      <c r="S89" s="89"/>
      <c r="T89" s="123">
        <f t="shared" si="18"/>
        <v>0</v>
      </c>
      <c r="U89" s="89"/>
      <c r="V89" s="89"/>
      <c r="W89" s="116"/>
      <c r="X89" s="126">
        <f>IF(X$7="",0,SUMIFS(Бюджет!X:X,Бюджет!$M:$M,$H89))</f>
        <v>0</v>
      </c>
      <c r="Y89" s="126">
        <f>IF(Y$7="",0,SUMIFS(Бюджет!Y:Y,Бюджет!$M:$M,$H89))</f>
        <v>0</v>
      </c>
      <c r="Z89" s="126">
        <f>IF(Z$7="",0,SUMIFS(Бюджет!Z:Z,Бюджет!$M:$M,$H89))</f>
        <v>0</v>
      </c>
      <c r="AA89" s="126">
        <f>IF(AA$7="",0,SUMIFS(Бюджет!AA:AA,Бюджет!$M:$M,$H89))</f>
        <v>0</v>
      </c>
      <c r="AB89" s="126">
        <f>IF(AB$7="",0,SUMIFS(Бюджет!AB:AB,Бюджет!$M:$M,$H89))</f>
        <v>0</v>
      </c>
      <c r="AC89" s="126">
        <f>IF(AC$7="",0,SUMIFS(Бюджет!AC:AC,Бюджет!$M:$M,$H89))</f>
        <v>0</v>
      </c>
      <c r="AD89" s="126">
        <f>IF(AD$7="",0,SUMIFS(Бюджет!AD:AD,Бюджет!$M:$M,$H89))</f>
        <v>0</v>
      </c>
      <c r="AE89" s="126">
        <f>IF(AE$7="",0,SUMIFS(Бюджет!AE:AE,Бюджет!$M:$M,$H89))</f>
        <v>0</v>
      </c>
      <c r="AF89" s="126">
        <f>IF(AF$7="",0,SUMIFS(Бюджет!AF:AF,Бюджет!$M:$M,$H89))</f>
        <v>0</v>
      </c>
      <c r="AG89" s="126">
        <f>IF(AG$7="",0,SUMIFS(Бюджет!AG:AG,Бюджет!$M:$M,$H89))</f>
        <v>0</v>
      </c>
      <c r="AH89" s="126">
        <f>IF(AH$7="",0,SUMIFS(Бюджет!AH:AH,Бюджет!$M:$M,$H89))</f>
        <v>0</v>
      </c>
      <c r="AI89" s="126">
        <f>IF(AI$7="",0,SUMIFS(Бюджет!AI:AI,Бюджет!$M:$M,$H89))</f>
        <v>0</v>
      </c>
      <c r="AJ89" s="126">
        <f>IF(AJ$7="",0,SUMIFS(Бюджет!AJ:AJ,Бюджет!$M:$M,$H89))</f>
        <v>0</v>
      </c>
      <c r="AK89" s="126">
        <f>IF(AK$7="",0,SUMIFS(Бюджет!AK:AK,Бюджет!$M:$M,$H89))</f>
        <v>0</v>
      </c>
      <c r="AL89" s="126">
        <f>IF(AL$7="",0,SUMIFS(Бюджет!AL:AL,Бюджет!$M:$M,$H89))</f>
        <v>0</v>
      </c>
      <c r="AM89" s="126">
        <f>IF(AM$7="",0,SUMIFS(Бюджет!AM:AM,Бюджет!$M:$M,$H89))</f>
        <v>0</v>
      </c>
      <c r="AN89" s="126">
        <f>IF(AN$7="",0,SUMIFS(Бюджет!AN:AN,Бюджет!$M:$M,$H89))</f>
        <v>0</v>
      </c>
      <c r="AO89" s="126">
        <f>IF(AO$7="",0,SUMIFS(Бюджет!AO:AO,Бюджет!$M:$M,$H89))</f>
        <v>0</v>
      </c>
      <c r="AP89" s="126">
        <f>IF(AP$7="",0,SUMIFS(Бюджет!AP:AP,Бюджет!$M:$M,$H89))</f>
        <v>0</v>
      </c>
      <c r="AQ89" s="126">
        <f>IF(AQ$7="",0,SUMIFS(Бюджет!AQ:AQ,Бюджет!$M:$M,$H89))</f>
        <v>0</v>
      </c>
      <c r="AR89" s="126">
        <f>IF(AR$7="",0,SUMIFS(Бюджет!AR:AR,Бюджет!$M:$M,$H89))</f>
        <v>0</v>
      </c>
      <c r="AS89" s="126">
        <f>IF(AS$7="",0,SUMIFS(Бюджет!AS:AS,Бюджет!$M:$M,$H89))</f>
        <v>0</v>
      </c>
      <c r="AT89" s="126">
        <f>IF(AT$7="",0,SUMIFS(Бюджет!AT:AT,Бюджет!$M:$M,$H89))</f>
        <v>0</v>
      </c>
      <c r="AU89" s="126">
        <f>IF(AU$7="",0,SUMIFS(Бюджет!AU:AU,Бюджет!$M:$M,$H89))</f>
        <v>0</v>
      </c>
      <c r="AV89" s="94"/>
      <c r="AW89" s="89"/>
    </row>
    <row r="90" spans="1:49" s="95" customFormat="1" x14ac:dyDescent="0.25">
      <c r="A90" s="89"/>
      <c r="B90" s="269"/>
      <c r="C90" s="269"/>
      <c r="D90" s="89"/>
      <c r="E90" s="124"/>
      <c r="F90" s="167"/>
      <c r="G90" s="167" t="str">
        <f t="shared" si="10"/>
        <v>CF</v>
      </c>
      <c r="H90" s="129" t="str">
        <f>KPI!$E$74</f>
        <v>отток ДС в соцфонды</v>
      </c>
      <c r="I90" s="89"/>
      <c r="J90" s="89"/>
      <c r="K90" s="125" t="str">
        <f>IF(H90="","",INDEX(KPI!$H:$H,SUMIFS(KPI!$C:$C,KPI!$E:$E,H90)))</f>
        <v>тыс.руб.</v>
      </c>
      <c r="L90" s="25"/>
      <c r="M90" s="117"/>
      <c r="N90" s="117"/>
      <c r="O90" s="117"/>
      <c r="P90" s="89"/>
      <c r="Q90" s="89"/>
      <c r="R90" s="123">
        <f t="shared" si="17"/>
        <v>0</v>
      </c>
      <c r="S90" s="89"/>
      <c r="T90" s="123">
        <f t="shared" si="18"/>
        <v>0</v>
      </c>
      <c r="U90" s="89"/>
      <c r="V90" s="89"/>
      <c r="W90" s="116"/>
      <c r="X90" s="126">
        <f>IF(X$7="",0,SUMIFS(Бюджет!X:X,Бюджет!$M:$M,$H90))</f>
        <v>0</v>
      </c>
      <c r="Y90" s="126">
        <f>IF(Y$7="",0,SUMIFS(Бюджет!Y:Y,Бюджет!$M:$M,$H90))</f>
        <v>0</v>
      </c>
      <c r="Z90" s="126">
        <f>IF(Z$7="",0,SUMIFS(Бюджет!Z:Z,Бюджет!$M:$M,$H90))</f>
        <v>0</v>
      </c>
      <c r="AA90" s="126">
        <f>IF(AA$7="",0,SUMIFS(Бюджет!AA:AA,Бюджет!$M:$M,$H90))</f>
        <v>0</v>
      </c>
      <c r="AB90" s="126">
        <f>IF(AB$7="",0,SUMIFS(Бюджет!AB:AB,Бюджет!$M:$M,$H90))</f>
        <v>0</v>
      </c>
      <c r="AC90" s="126">
        <f>IF(AC$7="",0,SUMIFS(Бюджет!AC:AC,Бюджет!$M:$M,$H90))</f>
        <v>0</v>
      </c>
      <c r="AD90" s="126">
        <f>IF(AD$7="",0,SUMIFS(Бюджет!AD:AD,Бюджет!$M:$M,$H90))</f>
        <v>0</v>
      </c>
      <c r="AE90" s="126">
        <f>IF(AE$7="",0,SUMIFS(Бюджет!AE:AE,Бюджет!$M:$M,$H90))</f>
        <v>0</v>
      </c>
      <c r="AF90" s="126">
        <f>IF(AF$7="",0,SUMIFS(Бюджет!AF:AF,Бюджет!$M:$M,$H90))</f>
        <v>0</v>
      </c>
      <c r="AG90" s="126">
        <f>IF(AG$7="",0,SUMIFS(Бюджет!AG:AG,Бюджет!$M:$M,$H90))</f>
        <v>0</v>
      </c>
      <c r="AH90" s="126">
        <f>IF(AH$7="",0,SUMIFS(Бюджет!AH:AH,Бюджет!$M:$M,$H90))</f>
        <v>0</v>
      </c>
      <c r="AI90" s="126">
        <f>IF(AI$7="",0,SUMIFS(Бюджет!AI:AI,Бюджет!$M:$M,$H90))</f>
        <v>0</v>
      </c>
      <c r="AJ90" s="126">
        <f>IF(AJ$7="",0,SUMIFS(Бюджет!AJ:AJ,Бюджет!$M:$M,$H90))</f>
        <v>0</v>
      </c>
      <c r="AK90" s="126">
        <f>IF(AK$7="",0,SUMIFS(Бюджет!AK:AK,Бюджет!$M:$M,$H90))</f>
        <v>0</v>
      </c>
      <c r="AL90" s="126">
        <f>IF(AL$7="",0,SUMIFS(Бюджет!AL:AL,Бюджет!$M:$M,$H90))</f>
        <v>0</v>
      </c>
      <c r="AM90" s="126">
        <f>IF(AM$7="",0,SUMIFS(Бюджет!AM:AM,Бюджет!$M:$M,$H90))</f>
        <v>0</v>
      </c>
      <c r="AN90" s="126">
        <f>IF(AN$7="",0,SUMIFS(Бюджет!AN:AN,Бюджет!$M:$M,$H90))</f>
        <v>0</v>
      </c>
      <c r="AO90" s="126">
        <f>IF(AO$7="",0,SUMIFS(Бюджет!AO:AO,Бюджет!$M:$M,$H90))</f>
        <v>0</v>
      </c>
      <c r="AP90" s="126">
        <f>IF(AP$7="",0,SUMIFS(Бюджет!AP:AP,Бюджет!$M:$M,$H90))</f>
        <v>0</v>
      </c>
      <c r="AQ90" s="126">
        <f>IF(AQ$7="",0,SUMIFS(Бюджет!AQ:AQ,Бюджет!$M:$M,$H90))</f>
        <v>0</v>
      </c>
      <c r="AR90" s="126">
        <f>IF(AR$7="",0,SUMIFS(Бюджет!AR:AR,Бюджет!$M:$M,$H90))</f>
        <v>0</v>
      </c>
      <c r="AS90" s="126">
        <f>IF(AS$7="",0,SUMIFS(Бюджет!AS:AS,Бюджет!$M:$M,$H90))</f>
        <v>0</v>
      </c>
      <c r="AT90" s="126">
        <f>IF(AT$7="",0,SUMIFS(Бюджет!AT:AT,Бюджет!$M:$M,$H90))</f>
        <v>0</v>
      </c>
      <c r="AU90" s="126">
        <f>IF(AU$7="",0,SUMIFS(Бюджет!AU:AU,Бюджет!$M:$M,$H90))</f>
        <v>0</v>
      </c>
      <c r="AV90" s="94"/>
      <c r="AW90" s="89"/>
    </row>
    <row r="91" spans="1:49" s="95" customFormat="1" x14ac:dyDescent="0.25">
      <c r="A91" s="89"/>
      <c r="B91" s="269"/>
      <c r="C91" s="269"/>
      <c r="D91" s="89"/>
      <c r="E91" s="124"/>
      <c r="F91" s="167"/>
      <c r="G91" s="167" t="str">
        <f t="shared" si="10"/>
        <v>CF</v>
      </c>
      <c r="H91" s="129" t="str">
        <f>KPI!$E$78</f>
        <v>отток ДС на авансы поставщикам за оборуд-ие</v>
      </c>
      <c r="I91" s="89"/>
      <c r="J91" s="89"/>
      <c r="K91" s="125" t="str">
        <f>IF(H91="","",INDEX(KPI!$H:$H,SUMIFS(KPI!$C:$C,KPI!$E:$E,H91)))</f>
        <v>тыс.руб.</v>
      </c>
      <c r="L91" s="25"/>
      <c r="M91" s="117"/>
      <c r="N91" s="117"/>
      <c r="O91" s="117"/>
      <c r="P91" s="89"/>
      <c r="Q91" s="89"/>
      <c r="R91" s="123">
        <f t="shared" si="17"/>
        <v>0</v>
      </c>
      <c r="S91" s="89"/>
      <c r="T91" s="123">
        <f t="shared" si="18"/>
        <v>0</v>
      </c>
      <c r="U91" s="89"/>
      <c r="V91" s="89"/>
      <c r="W91" s="116"/>
      <c r="X91" s="126">
        <f>IF(X$7="",0,SUMIFS(Бюджет!X:X,Бюджет!$M:$M,$H91))</f>
        <v>0</v>
      </c>
      <c r="Y91" s="126">
        <f>IF(Y$7="",0,SUMIFS(Бюджет!Y:Y,Бюджет!$M:$M,$H91))</f>
        <v>0</v>
      </c>
      <c r="Z91" s="126">
        <f>IF(Z$7="",0,SUMIFS(Бюджет!Z:Z,Бюджет!$M:$M,$H91))</f>
        <v>0</v>
      </c>
      <c r="AA91" s="126">
        <f>IF(AA$7="",0,SUMIFS(Бюджет!AA:AA,Бюджет!$M:$M,$H91))</f>
        <v>0</v>
      </c>
      <c r="AB91" s="126">
        <f>IF(AB$7="",0,SUMIFS(Бюджет!AB:AB,Бюджет!$M:$M,$H91))</f>
        <v>0</v>
      </c>
      <c r="AC91" s="126">
        <f>IF(AC$7="",0,SUMIFS(Бюджет!AC:AC,Бюджет!$M:$M,$H91))</f>
        <v>0</v>
      </c>
      <c r="AD91" s="126">
        <f>IF(AD$7="",0,SUMIFS(Бюджет!AD:AD,Бюджет!$M:$M,$H91))</f>
        <v>0</v>
      </c>
      <c r="AE91" s="126">
        <f>IF(AE$7="",0,SUMIFS(Бюджет!AE:AE,Бюджет!$M:$M,$H91))</f>
        <v>0</v>
      </c>
      <c r="AF91" s="126">
        <f>IF(AF$7="",0,SUMIFS(Бюджет!AF:AF,Бюджет!$M:$M,$H91))</f>
        <v>0</v>
      </c>
      <c r="AG91" s="126">
        <f>IF(AG$7="",0,SUMIFS(Бюджет!AG:AG,Бюджет!$M:$M,$H91))</f>
        <v>0</v>
      </c>
      <c r="AH91" s="126">
        <f>IF(AH$7="",0,SUMIFS(Бюджет!AH:AH,Бюджет!$M:$M,$H91))</f>
        <v>0</v>
      </c>
      <c r="AI91" s="126">
        <f>IF(AI$7="",0,SUMIFS(Бюджет!AI:AI,Бюджет!$M:$M,$H91))</f>
        <v>0</v>
      </c>
      <c r="AJ91" s="126">
        <f>IF(AJ$7="",0,SUMIFS(Бюджет!AJ:AJ,Бюджет!$M:$M,$H91))</f>
        <v>0</v>
      </c>
      <c r="AK91" s="126">
        <f>IF(AK$7="",0,SUMIFS(Бюджет!AK:AK,Бюджет!$M:$M,$H91))</f>
        <v>0</v>
      </c>
      <c r="AL91" s="126">
        <f>IF(AL$7="",0,SUMIFS(Бюджет!AL:AL,Бюджет!$M:$M,$H91))</f>
        <v>0</v>
      </c>
      <c r="AM91" s="126">
        <f>IF(AM$7="",0,SUMIFS(Бюджет!AM:AM,Бюджет!$M:$M,$H91))</f>
        <v>0</v>
      </c>
      <c r="AN91" s="126">
        <f>IF(AN$7="",0,SUMIFS(Бюджет!AN:AN,Бюджет!$M:$M,$H91))</f>
        <v>0</v>
      </c>
      <c r="AO91" s="126">
        <f>IF(AO$7="",0,SUMIFS(Бюджет!AO:AO,Бюджет!$M:$M,$H91))</f>
        <v>0</v>
      </c>
      <c r="AP91" s="126">
        <f>IF(AP$7="",0,SUMIFS(Бюджет!AP:AP,Бюджет!$M:$M,$H91))</f>
        <v>0</v>
      </c>
      <c r="AQ91" s="126">
        <f>IF(AQ$7="",0,SUMIFS(Бюджет!AQ:AQ,Бюджет!$M:$M,$H91))</f>
        <v>0</v>
      </c>
      <c r="AR91" s="126">
        <f>IF(AR$7="",0,SUMIFS(Бюджет!AR:AR,Бюджет!$M:$M,$H91))</f>
        <v>0</v>
      </c>
      <c r="AS91" s="126">
        <f>IF(AS$7="",0,SUMIFS(Бюджет!AS:AS,Бюджет!$M:$M,$H91))</f>
        <v>0</v>
      </c>
      <c r="AT91" s="126">
        <f>IF(AT$7="",0,SUMIFS(Бюджет!AT:AT,Бюджет!$M:$M,$H91))</f>
        <v>0</v>
      </c>
      <c r="AU91" s="126">
        <f>IF(AU$7="",0,SUMIFS(Бюджет!AU:AU,Бюджет!$M:$M,$H91))</f>
        <v>0</v>
      </c>
      <c r="AV91" s="94"/>
      <c r="AW91" s="89"/>
    </row>
    <row r="92" spans="1:49" s="95" customFormat="1" x14ac:dyDescent="0.25">
      <c r="A92" s="89"/>
      <c r="B92" s="269"/>
      <c r="C92" s="269"/>
      <c r="D92" s="89"/>
      <c r="E92" s="124"/>
      <c r="F92" s="167"/>
      <c r="G92" s="167" t="str">
        <f t="shared" si="10"/>
        <v>CF</v>
      </c>
      <c r="H92" s="129" t="str">
        <f>KPI!$E$82</f>
        <v>отток ДС на расчет с поставщ-ми за оборуд-ие</v>
      </c>
      <c r="I92" s="89"/>
      <c r="J92" s="89"/>
      <c r="K92" s="125" t="str">
        <f>IF(H92="","",INDEX(KPI!$H:$H,SUMIFS(KPI!$C:$C,KPI!$E:$E,H92)))</f>
        <v>тыс.руб.</v>
      </c>
      <c r="L92" s="25"/>
      <c r="M92" s="117"/>
      <c r="N92" s="117"/>
      <c r="O92" s="117"/>
      <c r="P92" s="89"/>
      <c r="Q92" s="89"/>
      <c r="R92" s="123">
        <f t="shared" si="17"/>
        <v>0</v>
      </c>
      <c r="S92" s="89"/>
      <c r="T92" s="123">
        <f t="shared" si="18"/>
        <v>0</v>
      </c>
      <c r="U92" s="89"/>
      <c r="V92" s="89"/>
      <c r="W92" s="116"/>
      <c r="X92" s="126">
        <f>IF(X$7="",0,SUMIFS(Бюджет!X:X,Бюджет!$M:$M,$H92))</f>
        <v>0</v>
      </c>
      <c r="Y92" s="126">
        <f>IF(Y$7="",0,SUMIFS(Бюджет!Y:Y,Бюджет!$M:$M,$H92))</f>
        <v>0</v>
      </c>
      <c r="Z92" s="126">
        <f>IF(Z$7="",0,SUMIFS(Бюджет!Z:Z,Бюджет!$M:$M,$H92))</f>
        <v>0</v>
      </c>
      <c r="AA92" s="126">
        <f>IF(AA$7="",0,SUMIFS(Бюджет!AA:AA,Бюджет!$M:$M,$H92))</f>
        <v>0</v>
      </c>
      <c r="AB92" s="126">
        <f>IF(AB$7="",0,SUMIFS(Бюджет!AB:AB,Бюджет!$M:$M,$H92))</f>
        <v>0</v>
      </c>
      <c r="AC92" s="126">
        <f>IF(AC$7="",0,SUMIFS(Бюджет!AC:AC,Бюджет!$M:$M,$H92))</f>
        <v>0</v>
      </c>
      <c r="AD92" s="126">
        <f>IF(AD$7="",0,SUMIFS(Бюджет!AD:AD,Бюджет!$M:$M,$H92))</f>
        <v>0</v>
      </c>
      <c r="AE92" s="126">
        <f>IF(AE$7="",0,SUMIFS(Бюджет!AE:AE,Бюджет!$M:$M,$H92))</f>
        <v>0</v>
      </c>
      <c r="AF92" s="126">
        <f>IF(AF$7="",0,SUMIFS(Бюджет!AF:AF,Бюджет!$M:$M,$H92))</f>
        <v>0</v>
      </c>
      <c r="AG92" s="126">
        <f>IF(AG$7="",0,SUMIFS(Бюджет!AG:AG,Бюджет!$M:$M,$H92))</f>
        <v>0</v>
      </c>
      <c r="AH92" s="126">
        <f>IF(AH$7="",0,SUMIFS(Бюджет!AH:AH,Бюджет!$M:$M,$H92))</f>
        <v>0</v>
      </c>
      <c r="AI92" s="126">
        <f>IF(AI$7="",0,SUMIFS(Бюджет!AI:AI,Бюджет!$M:$M,$H92))</f>
        <v>0</v>
      </c>
      <c r="AJ92" s="126">
        <f>IF(AJ$7="",0,SUMIFS(Бюджет!AJ:AJ,Бюджет!$M:$M,$H92))</f>
        <v>0</v>
      </c>
      <c r="AK92" s="126">
        <f>IF(AK$7="",0,SUMIFS(Бюджет!AK:AK,Бюджет!$M:$M,$H92))</f>
        <v>0</v>
      </c>
      <c r="AL92" s="126">
        <f>IF(AL$7="",0,SUMIFS(Бюджет!AL:AL,Бюджет!$M:$M,$H92))</f>
        <v>0</v>
      </c>
      <c r="AM92" s="126">
        <f>IF(AM$7="",0,SUMIFS(Бюджет!AM:AM,Бюджет!$M:$M,$H92))</f>
        <v>0</v>
      </c>
      <c r="AN92" s="126">
        <f>IF(AN$7="",0,SUMIFS(Бюджет!AN:AN,Бюджет!$M:$M,$H92))</f>
        <v>0</v>
      </c>
      <c r="AO92" s="126">
        <f>IF(AO$7="",0,SUMIFS(Бюджет!AO:AO,Бюджет!$M:$M,$H92))</f>
        <v>0</v>
      </c>
      <c r="AP92" s="126">
        <f>IF(AP$7="",0,SUMIFS(Бюджет!AP:AP,Бюджет!$M:$M,$H92))</f>
        <v>0</v>
      </c>
      <c r="AQ92" s="126">
        <f>IF(AQ$7="",0,SUMIFS(Бюджет!AQ:AQ,Бюджет!$M:$M,$H92))</f>
        <v>0</v>
      </c>
      <c r="AR92" s="126">
        <f>IF(AR$7="",0,SUMIFS(Бюджет!AR:AR,Бюджет!$M:$M,$H92))</f>
        <v>0</v>
      </c>
      <c r="AS92" s="126">
        <f>IF(AS$7="",0,SUMIFS(Бюджет!AS:AS,Бюджет!$M:$M,$H92))</f>
        <v>0</v>
      </c>
      <c r="AT92" s="126">
        <f>IF(AT$7="",0,SUMIFS(Бюджет!AT:AT,Бюджет!$M:$M,$H92))</f>
        <v>0</v>
      </c>
      <c r="AU92" s="126">
        <f>IF(AU$7="",0,SUMIFS(Бюджет!AU:AU,Бюджет!$M:$M,$H92))</f>
        <v>0</v>
      </c>
      <c r="AV92" s="94"/>
      <c r="AW92" s="89"/>
    </row>
    <row r="93" spans="1:49" s="95" customFormat="1" x14ac:dyDescent="0.25">
      <c r="A93" s="89"/>
      <c r="B93" s="269"/>
      <c r="C93" s="269"/>
      <c r="D93" s="89"/>
      <c r="E93" s="124"/>
      <c r="F93" s="167"/>
      <c r="G93" s="167" t="str">
        <f t="shared" si="10"/>
        <v>CF</v>
      </c>
      <c r="H93" s="129" t="str">
        <f>KPI!$E$83</f>
        <v>отток ДС на остальные с/стоимостные расходы</v>
      </c>
      <c r="I93" s="89"/>
      <c r="J93" s="89"/>
      <c r="K93" s="125" t="str">
        <f>IF(H93="","",INDEX(KPI!$H:$H,SUMIFS(KPI!$C:$C,KPI!$E:$E,H93)))</f>
        <v>тыс.руб.</v>
      </c>
      <c r="L93" s="25"/>
      <c r="M93" s="117"/>
      <c r="N93" s="117"/>
      <c r="O93" s="117"/>
      <c r="P93" s="89"/>
      <c r="Q93" s="89"/>
      <c r="R93" s="123">
        <f t="shared" si="17"/>
        <v>0</v>
      </c>
      <c r="S93" s="89"/>
      <c r="T93" s="123">
        <f t="shared" si="18"/>
        <v>0</v>
      </c>
      <c r="U93" s="89"/>
      <c r="V93" s="89"/>
      <c r="W93" s="116"/>
      <c r="X93" s="126">
        <f>IF(X$7="",0,SUMIFS(Бюджет!X:X,Бюджет!$M:$M,$H93))</f>
        <v>0</v>
      </c>
      <c r="Y93" s="126">
        <f>IF(Y$7="",0,SUMIFS(Бюджет!Y:Y,Бюджет!$M:$M,$H93))</f>
        <v>0</v>
      </c>
      <c r="Z93" s="126">
        <f>IF(Z$7="",0,SUMIFS(Бюджет!Z:Z,Бюджет!$M:$M,$H93))</f>
        <v>0</v>
      </c>
      <c r="AA93" s="126">
        <f>IF(AA$7="",0,SUMIFS(Бюджет!AA:AA,Бюджет!$M:$M,$H93))</f>
        <v>0</v>
      </c>
      <c r="AB93" s="126">
        <f>IF(AB$7="",0,SUMIFS(Бюджет!AB:AB,Бюджет!$M:$M,$H93))</f>
        <v>0</v>
      </c>
      <c r="AC93" s="126">
        <f>IF(AC$7="",0,SUMIFS(Бюджет!AC:AC,Бюджет!$M:$M,$H93))</f>
        <v>0</v>
      </c>
      <c r="AD93" s="126">
        <f>IF(AD$7="",0,SUMIFS(Бюджет!AD:AD,Бюджет!$M:$M,$H93))</f>
        <v>0</v>
      </c>
      <c r="AE93" s="126">
        <f>IF(AE$7="",0,SUMIFS(Бюджет!AE:AE,Бюджет!$M:$M,$H93))</f>
        <v>0</v>
      </c>
      <c r="AF93" s="126">
        <f>IF(AF$7="",0,SUMIFS(Бюджет!AF:AF,Бюджет!$M:$M,$H93))</f>
        <v>0</v>
      </c>
      <c r="AG93" s="126">
        <f>IF(AG$7="",0,SUMIFS(Бюджет!AG:AG,Бюджет!$M:$M,$H93))</f>
        <v>0</v>
      </c>
      <c r="AH93" s="126">
        <f>IF(AH$7="",0,SUMIFS(Бюджет!AH:AH,Бюджет!$M:$M,$H93))</f>
        <v>0</v>
      </c>
      <c r="AI93" s="126">
        <f>IF(AI$7="",0,SUMIFS(Бюджет!AI:AI,Бюджет!$M:$M,$H93))</f>
        <v>0</v>
      </c>
      <c r="AJ93" s="126">
        <f>IF(AJ$7="",0,SUMIFS(Бюджет!AJ:AJ,Бюджет!$M:$M,$H93))</f>
        <v>0</v>
      </c>
      <c r="AK93" s="126">
        <f>IF(AK$7="",0,SUMIFS(Бюджет!AK:AK,Бюджет!$M:$M,$H93))</f>
        <v>0</v>
      </c>
      <c r="AL93" s="126">
        <f>IF(AL$7="",0,SUMIFS(Бюджет!AL:AL,Бюджет!$M:$M,$H93))</f>
        <v>0</v>
      </c>
      <c r="AM93" s="126">
        <f>IF(AM$7="",0,SUMIFS(Бюджет!AM:AM,Бюджет!$M:$M,$H93))</f>
        <v>0</v>
      </c>
      <c r="AN93" s="126">
        <f>IF(AN$7="",0,SUMIFS(Бюджет!AN:AN,Бюджет!$M:$M,$H93))</f>
        <v>0</v>
      </c>
      <c r="AO93" s="126">
        <f>IF(AO$7="",0,SUMIFS(Бюджет!AO:AO,Бюджет!$M:$M,$H93))</f>
        <v>0</v>
      </c>
      <c r="AP93" s="126">
        <f>IF(AP$7="",0,SUMIFS(Бюджет!AP:AP,Бюджет!$M:$M,$H93))</f>
        <v>0</v>
      </c>
      <c r="AQ93" s="126">
        <f>IF(AQ$7="",0,SUMIFS(Бюджет!AQ:AQ,Бюджет!$M:$M,$H93))</f>
        <v>0</v>
      </c>
      <c r="AR93" s="126">
        <f>IF(AR$7="",0,SUMIFS(Бюджет!AR:AR,Бюджет!$M:$M,$H93))</f>
        <v>0</v>
      </c>
      <c r="AS93" s="126">
        <f>IF(AS$7="",0,SUMIFS(Бюджет!AS:AS,Бюджет!$M:$M,$H93))</f>
        <v>0</v>
      </c>
      <c r="AT93" s="126">
        <f>IF(AT$7="",0,SUMIFS(Бюджет!AT:AT,Бюджет!$M:$M,$H93))</f>
        <v>0</v>
      </c>
      <c r="AU93" s="126">
        <f>IF(AU$7="",0,SUMIFS(Бюджет!AU:AU,Бюджет!$M:$M,$H93))</f>
        <v>0</v>
      </c>
      <c r="AV93" s="94"/>
      <c r="AW93" s="89"/>
    </row>
    <row r="94" spans="1:49" s="95" customFormat="1" x14ac:dyDescent="0.25">
      <c r="A94" s="89"/>
      <c r="B94" s="269"/>
      <c r="C94" s="269"/>
      <c r="D94" s="89"/>
      <c r="E94" s="124"/>
      <c r="F94" s="167"/>
      <c r="G94" s="167" t="str">
        <f t="shared" si="10"/>
        <v>CF</v>
      </c>
      <c r="H94" s="129" t="str">
        <f>KPI!$E$127</f>
        <v>отток ДС по накладным расходам</v>
      </c>
      <c r="I94" s="89"/>
      <c r="J94" s="89"/>
      <c r="K94" s="125" t="str">
        <f>IF(H94="","",INDEX(KPI!$H:$H,SUMIFS(KPI!$C:$C,KPI!$E:$E,H94)))</f>
        <v>тыс.руб.</v>
      </c>
      <c r="L94" s="25"/>
      <c r="M94" s="117"/>
      <c r="N94" s="117"/>
      <c r="O94" s="117"/>
      <c r="P94" s="89"/>
      <c r="Q94" s="89"/>
      <c r="R94" s="123">
        <f t="shared" si="17"/>
        <v>0</v>
      </c>
      <c r="S94" s="89"/>
      <c r="T94" s="123">
        <f t="shared" si="18"/>
        <v>0</v>
      </c>
      <c r="U94" s="89"/>
      <c r="V94" s="89"/>
      <c r="W94" s="116"/>
      <c r="X94" s="126">
        <f>IF(X$7="",0,SUMIFS(Бюджет!X:X,Бюджет!$M:$M,$H94))</f>
        <v>0</v>
      </c>
      <c r="Y94" s="126">
        <f>IF(Y$7="",0,SUMIFS(Бюджет!Y:Y,Бюджет!$M:$M,$H94))</f>
        <v>0</v>
      </c>
      <c r="Z94" s="126">
        <f>IF(Z$7="",0,SUMIFS(Бюджет!Z:Z,Бюджет!$M:$M,$H94))</f>
        <v>0</v>
      </c>
      <c r="AA94" s="126">
        <f>IF(AA$7="",0,SUMIFS(Бюджет!AA:AA,Бюджет!$M:$M,$H94))</f>
        <v>0</v>
      </c>
      <c r="AB94" s="126">
        <f>IF(AB$7="",0,SUMIFS(Бюджет!AB:AB,Бюджет!$M:$M,$H94))</f>
        <v>0</v>
      </c>
      <c r="AC94" s="126">
        <f>IF(AC$7="",0,SUMIFS(Бюджет!AC:AC,Бюджет!$M:$M,$H94))</f>
        <v>0</v>
      </c>
      <c r="AD94" s="126">
        <f>IF(AD$7="",0,SUMIFS(Бюджет!AD:AD,Бюджет!$M:$M,$H94))</f>
        <v>0</v>
      </c>
      <c r="AE94" s="126">
        <f>IF(AE$7="",0,SUMIFS(Бюджет!AE:AE,Бюджет!$M:$M,$H94))</f>
        <v>0</v>
      </c>
      <c r="AF94" s="126">
        <f>IF(AF$7="",0,SUMIFS(Бюджет!AF:AF,Бюджет!$M:$M,$H94))</f>
        <v>0</v>
      </c>
      <c r="AG94" s="126">
        <f>IF(AG$7="",0,SUMIFS(Бюджет!AG:AG,Бюджет!$M:$M,$H94))</f>
        <v>0</v>
      </c>
      <c r="AH94" s="126">
        <f>IF(AH$7="",0,SUMIFS(Бюджет!AH:AH,Бюджет!$M:$M,$H94))</f>
        <v>0</v>
      </c>
      <c r="AI94" s="126">
        <f>IF(AI$7="",0,SUMIFS(Бюджет!AI:AI,Бюджет!$M:$M,$H94))</f>
        <v>0</v>
      </c>
      <c r="AJ94" s="126">
        <f>IF(AJ$7="",0,SUMIFS(Бюджет!AJ:AJ,Бюджет!$M:$M,$H94))</f>
        <v>0</v>
      </c>
      <c r="AK94" s="126">
        <f>IF(AK$7="",0,SUMIFS(Бюджет!AK:AK,Бюджет!$M:$M,$H94))</f>
        <v>0</v>
      </c>
      <c r="AL94" s="126">
        <f>IF(AL$7="",0,SUMIFS(Бюджет!AL:AL,Бюджет!$M:$M,$H94))</f>
        <v>0</v>
      </c>
      <c r="AM94" s="126">
        <f>IF(AM$7="",0,SUMIFS(Бюджет!AM:AM,Бюджет!$M:$M,$H94))</f>
        <v>0</v>
      </c>
      <c r="AN94" s="126">
        <f>IF(AN$7="",0,SUMIFS(Бюджет!AN:AN,Бюджет!$M:$M,$H94))</f>
        <v>0</v>
      </c>
      <c r="AO94" s="126">
        <f>IF(AO$7="",0,SUMIFS(Бюджет!AO:AO,Бюджет!$M:$M,$H94))</f>
        <v>0</v>
      </c>
      <c r="AP94" s="126">
        <f>IF(AP$7="",0,SUMIFS(Бюджет!AP:AP,Бюджет!$M:$M,$H94))</f>
        <v>0</v>
      </c>
      <c r="AQ94" s="126">
        <f>IF(AQ$7="",0,SUMIFS(Бюджет!AQ:AQ,Бюджет!$M:$M,$H94))</f>
        <v>0</v>
      </c>
      <c r="AR94" s="126">
        <f>IF(AR$7="",0,SUMIFS(Бюджет!AR:AR,Бюджет!$M:$M,$H94))</f>
        <v>0</v>
      </c>
      <c r="AS94" s="126">
        <f>IF(AS$7="",0,SUMIFS(Бюджет!AS:AS,Бюджет!$M:$M,$H94))</f>
        <v>0</v>
      </c>
      <c r="AT94" s="126">
        <f>IF(AT$7="",0,SUMIFS(Бюджет!AT:AT,Бюджет!$M:$M,$H94))</f>
        <v>0</v>
      </c>
      <c r="AU94" s="126">
        <f>IF(AU$7="",0,SUMIFS(Бюджет!AU:AU,Бюджет!$M:$M,$H94))</f>
        <v>0</v>
      </c>
      <c r="AV94" s="94"/>
      <c r="AW94" s="89"/>
    </row>
    <row r="95" spans="1:49" s="95" customFormat="1" x14ac:dyDescent="0.25">
      <c r="A95" s="89"/>
      <c r="B95" s="269"/>
      <c r="C95" s="269"/>
      <c r="D95" s="89"/>
      <c r="E95" s="124"/>
      <c r="F95" s="167"/>
      <c r="G95" s="167" t="str">
        <f t="shared" si="10"/>
        <v>CF</v>
      </c>
      <c r="H95" s="129" t="str">
        <f>KPI!$E$128</f>
        <v>отток ДС по хоз-управленческим расходам</v>
      </c>
      <c r="I95" s="89"/>
      <c r="J95" s="89"/>
      <c r="K95" s="125" t="str">
        <f>IF(H95="","",INDEX(KPI!$H:$H,SUMIFS(KPI!$C:$C,KPI!$E:$E,H95)))</f>
        <v>тыс.руб.</v>
      </c>
      <c r="L95" s="25"/>
      <c r="M95" s="117"/>
      <c r="N95" s="117"/>
      <c r="O95" s="117"/>
      <c r="P95" s="89"/>
      <c r="Q95" s="89"/>
      <c r="R95" s="123">
        <f t="shared" si="17"/>
        <v>0</v>
      </c>
      <c r="S95" s="89"/>
      <c r="T95" s="123">
        <f t="shared" si="18"/>
        <v>0</v>
      </c>
      <c r="U95" s="89"/>
      <c r="V95" s="89"/>
      <c r="W95" s="116"/>
      <c r="X95" s="126">
        <f>IF(X$7="",0,X39+X40)</f>
        <v>0</v>
      </c>
      <c r="Y95" s="126">
        <f>IF(Y$7="",0,Y39+Y40)</f>
        <v>0</v>
      </c>
      <c r="Z95" s="126">
        <f t="shared" ref="Z95:AU95" si="19">IF(Z$7="",0,Z39+Z40)</f>
        <v>0</v>
      </c>
      <c r="AA95" s="126">
        <f t="shared" si="19"/>
        <v>0</v>
      </c>
      <c r="AB95" s="126">
        <f t="shared" si="19"/>
        <v>0</v>
      </c>
      <c r="AC95" s="126">
        <f t="shared" si="19"/>
        <v>0</v>
      </c>
      <c r="AD95" s="126">
        <f t="shared" si="19"/>
        <v>0</v>
      </c>
      <c r="AE95" s="126">
        <f t="shared" si="19"/>
        <v>0</v>
      </c>
      <c r="AF95" s="126">
        <f t="shared" si="19"/>
        <v>0</v>
      </c>
      <c r="AG95" s="126">
        <f t="shared" si="19"/>
        <v>0</v>
      </c>
      <c r="AH95" s="126">
        <f t="shared" si="19"/>
        <v>0</v>
      </c>
      <c r="AI95" s="126">
        <f t="shared" si="19"/>
        <v>0</v>
      </c>
      <c r="AJ95" s="126">
        <f t="shared" si="19"/>
        <v>0</v>
      </c>
      <c r="AK95" s="126">
        <f t="shared" si="19"/>
        <v>0</v>
      </c>
      <c r="AL95" s="126">
        <f t="shared" si="19"/>
        <v>0</v>
      </c>
      <c r="AM95" s="126">
        <f t="shared" si="19"/>
        <v>0</v>
      </c>
      <c r="AN95" s="126">
        <f t="shared" si="19"/>
        <v>0</v>
      </c>
      <c r="AO95" s="126">
        <f t="shared" si="19"/>
        <v>0</v>
      </c>
      <c r="AP95" s="126">
        <f t="shared" si="19"/>
        <v>0</v>
      </c>
      <c r="AQ95" s="126">
        <f t="shared" si="19"/>
        <v>0</v>
      </c>
      <c r="AR95" s="126">
        <f t="shared" si="19"/>
        <v>0</v>
      </c>
      <c r="AS95" s="126">
        <f t="shared" si="19"/>
        <v>0</v>
      </c>
      <c r="AT95" s="126">
        <f t="shared" si="19"/>
        <v>0</v>
      </c>
      <c r="AU95" s="126">
        <f t="shared" si="19"/>
        <v>0</v>
      </c>
      <c r="AV95" s="94"/>
      <c r="AW95" s="89"/>
    </row>
    <row r="96" spans="1:49" ht="3.9" customHeight="1" x14ac:dyDescent="0.25">
      <c r="A96" s="3"/>
      <c r="B96" s="269"/>
      <c r="C96" s="269"/>
      <c r="D96" s="3"/>
      <c r="E96" s="120"/>
      <c r="F96" s="167"/>
      <c r="G96" s="167" t="str">
        <f t="shared" si="10"/>
        <v>CF</v>
      </c>
      <c r="H96" s="3"/>
      <c r="I96" s="3"/>
      <c r="J96" s="3"/>
      <c r="K96" s="25"/>
      <c r="L96" s="12"/>
      <c r="M96" s="20"/>
      <c r="N96" s="20"/>
      <c r="O96" s="20"/>
      <c r="P96" s="3"/>
      <c r="Q96" s="3"/>
      <c r="R96" s="3"/>
      <c r="S96" s="3"/>
      <c r="T96" s="3"/>
      <c r="U96" s="3"/>
      <c r="V96" s="3"/>
      <c r="W96" s="49"/>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3"/>
    </row>
    <row r="97" spans="1:49" x14ac:dyDescent="0.25">
      <c r="A97" s="3"/>
      <c r="B97" s="269"/>
      <c r="C97" s="269"/>
      <c r="D97" s="3"/>
      <c r="E97" s="120"/>
      <c r="F97" s="167"/>
      <c r="G97" s="167" t="str">
        <f t="shared" si="10"/>
        <v>CF</v>
      </c>
      <c r="H97" s="3"/>
      <c r="I97" s="3"/>
      <c r="J97" s="3"/>
      <c r="K97" s="130" t="str">
        <f>структура!$AL$28</f>
        <v>контроль</v>
      </c>
      <c r="L97" s="130"/>
      <c r="M97" s="131"/>
      <c r="N97" s="131"/>
      <c r="O97" s="131"/>
      <c r="P97" s="132"/>
      <c r="Q97" s="132"/>
      <c r="R97" s="133">
        <f>SUM(R79:R96)-R78</f>
        <v>0</v>
      </c>
      <c r="S97" s="132"/>
      <c r="T97" s="133">
        <f>SUM(T79:T96)-T78</f>
        <v>0</v>
      </c>
      <c r="U97" s="3"/>
      <c r="V97" s="3"/>
      <c r="W97" s="49"/>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1"/>
      <c r="AW97" s="3"/>
    </row>
    <row r="98" spans="1:49" ht="3.9" customHeight="1" x14ac:dyDescent="0.25">
      <c r="A98" s="3"/>
      <c r="B98" s="269"/>
      <c r="C98" s="269"/>
      <c r="D98" s="3"/>
      <c r="E98" s="120"/>
      <c r="F98" s="167"/>
      <c r="G98" s="167" t="str">
        <f t="shared" si="10"/>
        <v>CF</v>
      </c>
      <c r="H98" s="3"/>
      <c r="I98" s="3"/>
      <c r="J98" s="3"/>
      <c r="K98" s="25"/>
      <c r="L98" s="12"/>
      <c r="M98" s="20"/>
      <c r="N98" s="20"/>
      <c r="O98" s="20"/>
      <c r="P98" s="3"/>
      <c r="Q98" s="3"/>
      <c r="R98" s="3"/>
      <c r="S98" s="3"/>
      <c r="T98" s="3"/>
      <c r="U98" s="3"/>
      <c r="V98" s="3"/>
      <c r="W98" s="49"/>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3"/>
    </row>
    <row r="99" spans="1:49" ht="8.1" customHeight="1" x14ac:dyDescent="0.25">
      <c r="A99" s="3"/>
      <c r="B99" s="269"/>
      <c r="C99" s="269"/>
      <c r="D99" s="3"/>
      <c r="E99" s="120"/>
      <c r="F99" s="167"/>
      <c r="G99" s="167" t="str">
        <f t="shared" si="10"/>
        <v>CF</v>
      </c>
      <c r="H99" s="3"/>
      <c r="I99" s="3"/>
      <c r="J99" s="3"/>
      <c r="K99" s="25"/>
      <c r="L99" s="12"/>
      <c r="M99" s="20"/>
      <c r="N99" s="20"/>
      <c r="O99" s="20"/>
      <c r="P99" s="3"/>
      <c r="Q99" s="3"/>
      <c r="R99" s="3"/>
      <c r="S99" s="3"/>
      <c r="T99" s="3"/>
      <c r="U99" s="3"/>
      <c r="V99" s="3"/>
      <c r="W99" s="49"/>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3"/>
    </row>
    <row r="100" spans="1:49" s="5" customFormat="1" x14ac:dyDescent="0.25">
      <c r="A100" s="4"/>
      <c r="B100" s="270"/>
      <c r="C100" s="270"/>
      <c r="D100" s="4"/>
      <c r="E100" s="121"/>
      <c r="F100" s="168"/>
      <c r="G100" s="168" t="str">
        <f t="shared" si="10"/>
        <v>CF</v>
      </c>
      <c r="H100" s="38" t="str">
        <f>KPI!$E$170</f>
        <v>Оплата налогов</v>
      </c>
      <c r="I100" s="4"/>
      <c r="J100" s="4"/>
      <c r="K100" s="39" t="str">
        <f>IF(H100="","",INDEX(KPI!$H:$H,SUMIFS(KPI!$C:$C,KPI!$E:$E,H100)))</f>
        <v>тыс.руб.</v>
      </c>
      <c r="L100" s="24"/>
      <c r="M100" s="20"/>
      <c r="N100" s="20"/>
      <c r="O100" s="20"/>
      <c r="P100" s="4"/>
      <c r="Q100" s="4"/>
      <c r="R100" s="47">
        <f>SUMIFS($W100:$AV100,$W$2:$AV$2,R$2)</f>
        <v>0</v>
      </c>
      <c r="S100" s="4"/>
      <c r="T100" s="47">
        <f>SUMIFS($W100:$AV100,$W$2:$AV$2,T$2)</f>
        <v>0</v>
      </c>
      <c r="U100" s="4"/>
      <c r="V100" s="4"/>
      <c r="W100" s="49"/>
      <c r="X100" s="46">
        <f t="shared" ref="X100:AU100" si="20">SUM(X101:X106)</f>
        <v>0</v>
      </c>
      <c r="Y100" s="46">
        <f t="shared" si="20"/>
        <v>0</v>
      </c>
      <c r="Z100" s="46">
        <f t="shared" si="20"/>
        <v>0</v>
      </c>
      <c r="AA100" s="46">
        <f t="shared" si="20"/>
        <v>0</v>
      </c>
      <c r="AB100" s="46">
        <f t="shared" si="20"/>
        <v>0</v>
      </c>
      <c r="AC100" s="46">
        <f t="shared" si="20"/>
        <v>0</v>
      </c>
      <c r="AD100" s="46">
        <f t="shared" si="20"/>
        <v>0</v>
      </c>
      <c r="AE100" s="46">
        <f t="shared" si="20"/>
        <v>0</v>
      </c>
      <c r="AF100" s="46">
        <f t="shared" si="20"/>
        <v>0</v>
      </c>
      <c r="AG100" s="46">
        <f t="shared" si="20"/>
        <v>0</v>
      </c>
      <c r="AH100" s="46">
        <f t="shared" si="20"/>
        <v>0</v>
      </c>
      <c r="AI100" s="46">
        <f t="shared" si="20"/>
        <v>0</v>
      </c>
      <c r="AJ100" s="46">
        <f t="shared" si="20"/>
        <v>0</v>
      </c>
      <c r="AK100" s="46">
        <f t="shared" si="20"/>
        <v>0</v>
      </c>
      <c r="AL100" s="46">
        <f t="shared" si="20"/>
        <v>0</v>
      </c>
      <c r="AM100" s="46">
        <f t="shared" si="20"/>
        <v>0</v>
      </c>
      <c r="AN100" s="46">
        <f t="shared" si="20"/>
        <v>0</v>
      </c>
      <c r="AO100" s="46">
        <f t="shared" si="20"/>
        <v>0</v>
      </c>
      <c r="AP100" s="46">
        <f t="shared" si="20"/>
        <v>0</v>
      </c>
      <c r="AQ100" s="46">
        <f t="shared" si="20"/>
        <v>0</v>
      </c>
      <c r="AR100" s="46">
        <f t="shared" si="20"/>
        <v>0</v>
      </c>
      <c r="AS100" s="46">
        <f t="shared" si="20"/>
        <v>0</v>
      </c>
      <c r="AT100" s="46">
        <f t="shared" si="20"/>
        <v>0</v>
      </c>
      <c r="AU100" s="46">
        <f t="shared" si="20"/>
        <v>0</v>
      </c>
      <c r="AV100" s="43"/>
      <c r="AW100" s="4"/>
    </row>
    <row r="101" spans="1:49" ht="3.9" customHeight="1" x14ac:dyDescent="0.25">
      <c r="A101" s="3"/>
      <c r="B101" s="269"/>
      <c r="C101" s="269"/>
      <c r="D101" s="3"/>
      <c r="E101" s="120"/>
      <c r="F101" s="167"/>
      <c r="G101" s="167" t="str">
        <f t="shared" si="10"/>
        <v>CF</v>
      </c>
      <c r="H101" s="3"/>
      <c r="I101" s="3"/>
      <c r="J101" s="3"/>
      <c r="K101" s="25"/>
      <c r="L101" s="12"/>
      <c r="M101" s="20"/>
      <c r="N101" s="20"/>
      <c r="O101" s="20"/>
      <c r="P101" s="3"/>
      <c r="Q101" s="3"/>
      <c r="R101" s="3"/>
      <c r="S101" s="3"/>
      <c r="T101" s="3"/>
      <c r="U101" s="3"/>
      <c r="V101" s="3"/>
      <c r="W101" s="49"/>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1"/>
      <c r="AW101" s="3"/>
    </row>
    <row r="102" spans="1:49" s="1" customFormat="1" ht="10.199999999999999" x14ac:dyDescent="0.2">
      <c r="A102" s="12"/>
      <c r="B102" s="271"/>
      <c r="C102" s="271"/>
      <c r="D102" s="12"/>
      <c r="E102" s="120"/>
      <c r="F102" s="169"/>
      <c r="G102" s="169" t="str">
        <f t="shared" si="10"/>
        <v>CF</v>
      </c>
      <c r="H102" s="127" t="str">
        <f>структура!$AL$12</f>
        <v>в т.ч. по номенклатуре затрат</v>
      </c>
      <c r="I102" s="12"/>
      <c r="J102" s="12"/>
      <c r="K102" s="12"/>
      <c r="L102" s="12"/>
      <c r="M102" s="35"/>
      <c r="N102" s="35"/>
      <c r="O102" s="35"/>
      <c r="P102" s="12"/>
      <c r="Q102" s="12"/>
      <c r="R102" s="12"/>
      <c r="S102" s="12"/>
      <c r="T102" s="12"/>
      <c r="U102" s="12"/>
      <c r="V102" s="12"/>
      <c r="W102" s="73"/>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5"/>
      <c r="AW102" s="12"/>
    </row>
    <row r="103" spans="1:49" ht="3.9" customHeight="1" x14ac:dyDescent="0.25">
      <c r="A103" s="3"/>
      <c r="B103" s="269"/>
      <c r="C103" s="269"/>
      <c r="D103" s="3"/>
      <c r="E103" s="120"/>
      <c r="F103" s="167"/>
      <c r="G103" s="167" t="str">
        <f t="shared" si="10"/>
        <v>CF</v>
      </c>
      <c r="H103" s="128"/>
      <c r="I103" s="3"/>
      <c r="J103" s="3"/>
      <c r="K103" s="25"/>
      <c r="L103" s="12"/>
      <c r="M103" s="20"/>
      <c r="N103" s="20"/>
      <c r="O103" s="20"/>
      <c r="P103" s="3"/>
      <c r="Q103" s="3"/>
      <c r="R103" s="3"/>
      <c r="S103" s="3"/>
      <c r="T103" s="3"/>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s="95" customFormat="1" x14ac:dyDescent="0.25">
      <c r="A104" s="89"/>
      <c r="B104" s="269"/>
      <c r="C104" s="269"/>
      <c r="D104" s="89"/>
      <c r="E104" s="124"/>
      <c r="F104" s="167"/>
      <c r="G104" s="167" t="str">
        <f t="shared" si="10"/>
        <v>CF</v>
      </c>
      <c r="H104" s="129" t="str">
        <f>KPI!$E$132</f>
        <v>оплата НДС</v>
      </c>
      <c r="I104" s="89"/>
      <c r="J104" s="89"/>
      <c r="K104" s="125" t="str">
        <f>IF(H104="","",INDEX(KPI!$H:$H,SUMIFS(KPI!$C:$C,KPI!$E:$E,H104)))</f>
        <v>тыс.руб.</v>
      </c>
      <c r="L104" s="25"/>
      <c r="M104" s="117"/>
      <c r="N104" s="117"/>
      <c r="O104" s="117"/>
      <c r="P104" s="89"/>
      <c r="Q104" s="89"/>
      <c r="R104" s="123">
        <f>SUMIFS($W104:$AV104,$W$2:$AV$2,R$2)</f>
        <v>0</v>
      </c>
      <c r="S104" s="89"/>
      <c r="T104" s="123">
        <f>SUMIFS($W104:$AV104,$W$2:$AV$2,T$2)</f>
        <v>0</v>
      </c>
      <c r="U104" s="89"/>
      <c r="V104" s="89"/>
      <c r="W104" s="116"/>
      <c r="X104" s="126">
        <f>IF(X$7="",0,W46)</f>
        <v>0</v>
      </c>
      <c r="Y104" s="126">
        <f t="shared" ref="Y104:AU104" si="21">IF(Y$7="",0,X46)</f>
        <v>0</v>
      </c>
      <c r="Z104" s="126">
        <f t="shared" si="21"/>
        <v>0</v>
      </c>
      <c r="AA104" s="126">
        <f t="shared" si="21"/>
        <v>0</v>
      </c>
      <c r="AB104" s="126">
        <f t="shared" si="21"/>
        <v>0</v>
      </c>
      <c r="AC104" s="126">
        <f t="shared" si="21"/>
        <v>0</v>
      </c>
      <c r="AD104" s="126">
        <f t="shared" si="21"/>
        <v>0</v>
      </c>
      <c r="AE104" s="126">
        <f t="shared" si="21"/>
        <v>0</v>
      </c>
      <c r="AF104" s="126">
        <f t="shared" si="21"/>
        <v>0</v>
      </c>
      <c r="AG104" s="126">
        <f t="shared" si="21"/>
        <v>0</v>
      </c>
      <c r="AH104" s="126">
        <f t="shared" si="21"/>
        <v>0</v>
      </c>
      <c r="AI104" s="126">
        <f t="shared" si="21"/>
        <v>0</v>
      </c>
      <c r="AJ104" s="126">
        <f t="shared" si="21"/>
        <v>0</v>
      </c>
      <c r="AK104" s="126">
        <f t="shared" si="21"/>
        <v>0</v>
      </c>
      <c r="AL104" s="126">
        <f t="shared" si="21"/>
        <v>0</v>
      </c>
      <c r="AM104" s="126">
        <f t="shared" si="21"/>
        <v>0</v>
      </c>
      <c r="AN104" s="126">
        <f t="shared" si="21"/>
        <v>0</v>
      </c>
      <c r="AO104" s="126">
        <f t="shared" si="21"/>
        <v>0</v>
      </c>
      <c r="AP104" s="126">
        <f t="shared" si="21"/>
        <v>0</v>
      </c>
      <c r="AQ104" s="126">
        <f t="shared" si="21"/>
        <v>0</v>
      </c>
      <c r="AR104" s="126">
        <f t="shared" si="21"/>
        <v>0</v>
      </c>
      <c r="AS104" s="126">
        <f t="shared" si="21"/>
        <v>0</v>
      </c>
      <c r="AT104" s="126">
        <f t="shared" si="21"/>
        <v>0</v>
      </c>
      <c r="AU104" s="126">
        <f t="shared" si="21"/>
        <v>0</v>
      </c>
      <c r="AV104" s="94"/>
      <c r="AW104" s="89"/>
    </row>
    <row r="105" spans="1:49" s="95" customFormat="1" x14ac:dyDescent="0.25">
      <c r="A105" s="89"/>
      <c r="B105" s="269"/>
      <c r="C105" s="269"/>
      <c r="D105" s="89"/>
      <c r="E105" s="124"/>
      <c r="F105" s="167"/>
      <c r="G105" s="167" t="str">
        <f t="shared" si="10"/>
        <v>CF</v>
      </c>
      <c r="H105" s="129" t="str">
        <f>KPI!$E$171</f>
        <v>оплата налога на прибыль</v>
      </c>
      <c r="I105" s="89"/>
      <c r="J105" s="89"/>
      <c r="K105" s="125" t="str">
        <f>IF(H105="","",INDEX(KPI!$H:$H,SUMIFS(KPI!$C:$C,KPI!$E:$E,H105)))</f>
        <v>тыс.руб.</v>
      </c>
      <c r="L105" s="25"/>
      <c r="M105" s="117"/>
      <c r="N105" s="117"/>
      <c r="O105" s="117"/>
      <c r="P105" s="89"/>
      <c r="Q105" s="89"/>
      <c r="R105" s="123">
        <f t="shared" ref="R105" si="22">SUMIFS($W105:$AV105,$W$2:$AV$2,R$2)</f>
        <v>0</v>
      </c>
      <c r="S105" s="89"/>
      <c r="T105" s="123">
        <f t="shared" ref="T105" si="23">SUMIFS($W105:$AV105,$W$2:$AV$2,T$2)</f>
        <v>0</v>
      </c>
      <c r="U105" s="89"/>
      <c r="V105" s="89"/>
      <c r="W105" s="116"/>
      <c r="X105" s="126">
        <f t="shared" ref="X105:AU105" si="24">IF(X$7="",0,W52)</f>
        <v>0</v>
      </c>
      <c r="Y105" s="126">
        <f t="shared" si="24"/>
        <v>0</v>
      </c>
      <c r="Z105" s="126">
        <f t="shared" si="24"/>
        <v>0</v>
      </c>
      <c r="AA105" s="126">
        <f t="shared" si="24"/>
        <v>0</v>
      </c>
      <c r="AB105" s="126">
        <f t="shared" si="24"/>
        <v>0</v>
      </c>
      <c r="AC105" s="126">
        <f t="shared" si="24"/>
        <v>0</v>
      </c>
      <c r="AD105" s="126">
        <f t="shared" si="24"/>
        <v>0</v>
      </c>
      <c r="AE105" s="126">
        <f t="shared" si="24"/>
        <v>0</v>
      </c>
      <c r="AF105" s="126">
        <f t="shared" si="24"/>
        <v>0</v>
      </c>
      <c r="AG105" s="126">
        <f t="shared" si="24"/>
        <v>0</v>
      </c>
      <c r="AH105" s="126">
        <f t="shared" si="24"/>
        <v>0</v>
      </c>
      <c r="AI105" s="126">
        <f t="shared" si="24"/>
        <v>0</v>
      </c>
      <c r="AJ105" s="126">
        <f t="shared" si="24"/>
        <v>0</v>
      </c>
      <c r="AK105" s="126">
        <f t="shared" si="24"/>
        <v>0</v>
      </c>
      <c r="AL105" s="126">
        <f t="shared" si="24"/>
        <v>0</v>
      </c>
      <c r="AM105" s="126">
        <f t="shared" si="24"/>
        <v>0</v>
      </c>
      <c r="AN105" s="126">
        <f t="shared" si="24"/>
        <v>0</v>
      </c>
      <c r="AO105" s="126">
        <f t="shared" si="24"/>
        <v>0</v>
      </c>
      <c r="AP105" s="126">
        <f t="shared" si="24"/>
        <v>0</v>
      </c>
      <c r="AQ105" s="126">
        <f t="shared" si="24"/>
        <v>0</v>
      </c>
      <c r="AR105" s="126">
        <f t="shared" si="24"/>
        <v>0</v>
      </c>
      <c r="AS105" s="126">
        <f t="shared" si="24"/>
        <v>0</v>
      </c>
      <c r="AT105" s="126">
        <f t="shared" si="24"/>
        <v>0</v>
      </c>
      <c r="AU105" s="126">
        <f t="shared" si="24"/>
        <v>0</v>
      </c>
      <c r="AV105" s="94"/>
      <c r="AW105" s="89"/>
    </row>
    <row r="106" spans="1:49" ht="3.9" customHeight="1" x14ac:dyDescent="0.25">
      <c r="A106" s="3"/>
      <c r="B106" s="269"/>
      <c r="C106" s="269"/>
      <c r="D106" s="3"/>
      <c r="E106" s="120"/>
      <c r="F106" s="167"/>
      <c r="G106" s="167" t="str">
        <f t="shared" si="10"/>
        <v>CF</v>
      </c>
      <c r="H106" s="3"/>
      <c r="I106" s="3"/>
      <c r="J106" s="3"/>
      <c r="K106" s="25"/>
      <c r="L106" s="12"/>
      <c r="M106" s="20"/>
      <c r="N106" s="20"/>
      <c r="O106" s="20"/>
      <c r="P106" s="3"/>
      <c r="Q106" s="3"/>
      <c r="R106" s="3"/>
      <c r="S106" s="3"/>
      <c r="T106" s="3"/>
      <c r="U106" s="3"/>
      <c r="V106" s="3"/>
      <c r="W106" s="49"/>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1"/>
      <c r="AW106" s="3"/>
    </row>
    <row r="107" spans="1:49" x14ac:dyDescent="0.25">
      <c r="A107" s="3"/>
      <c r="B107" s="269"/>
      <c r="C107" s="269"/>
      <c r="D107" s="3"/>
      <c r="E107" s="120"/>
      <c r="F107" s="167"/>
      <c r="G107" s="167" t="str">
        <f t="shared" si="10"/>
        <v>CF</v>
      </c>
      <c r="H107" s="3"/>
      <c r="I107" s="3"/>
      <c r="J107" s="3"/>
      <c r="K107" s="130" t="str">
        <f>структура!$AL$28</f>
        <v>контроль</v>
      </c>
      <c r="L107" s="130"/>
      <c r="M107" s="131"/>
      <c r="N107" s="131"/>
      <c r="O107" s="131"/>
      <c r="P107" s="132"/>
      <c r="Q107" s="132"/>
      <c r="R107" s="133">
        <f>SUM(R101:R106)-R100</f>
        <v>0</v>
      </c>
      <c r="S107" s="132"/>
      <c r="T107" s="133">
        <f>SUM(T101:T106)-T100</f>
        <v>0</v>
      </c>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ht="3.9" customHeight="1" x14ac:dyDescent="0.25">
      <c r="A108" s="3"/>
      <c r="B108" s="269"/>
      <c r="C108" s="269"/>
      <c r="D108" s="3"/>
      <c r="E108" s="120"/>
      <c r="F108" s="167"/>
      <c r="G108" s="167" t="str">
        <f t="shared" si="10"/>
        <v>CF</v>
      </c>
      <c r="H108" s="3"/>
      <c r="I108" s="3"/>
      <c r="J108" s="3"/>
      <c r="K108" s="25"/>
      <c r="L108" s="12"/>
      <c r="M108" s="20"/>
      <c r="N108" s="20"/>
      <c r="O108" s="20"/>
      <c r="P108" s="3"/>
      <c r="Q108" s="3"/>
      <c r="R108" s="3"/>
      <c r="S108" s="3"/>
      <c r="T108" s="3"/>
      <c r="U108" s="3"/>
      <c r="V108" s="3"/>
      <c r="W108" s="49"/>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1"/>
      <c r="AW108" s="3"/>
    </row>
    <row r="109" spans="1:49" ht="8.1" customHeight="1" x14ac:dyDescent="0.25">
      <c r="A109" s="3"/>
      <c r="B109" s="269"/>
      <c r="C109" s="269"/>
      <c r="D109" s="3"/>
      <c r="E109" s="120"/>
      <c r="F109" s="167"/>
      <c r="G109" s="167" t="str">
        <f t="shared" si="10"/>
        <v>CF</v>
      </c>
      <c r="H109" s="3"/>
      <c r="I109" s="3"/>
      <c r="J109" s="3"/>
      <c r="K109" s="25"/>
      <c r="L109" s="12"/>
      <c r="M109" s="20"/>
      <c r="N109" s="20"/>
      <c r="O109" s="20"/>
      <c r="P109" s="3"/>
      <c r="Q109" s="3"/>
      <c r="R109" s="3"/>
      <c r="S109" s="3"/>
      <c r="T109" s="3"/>
      <c r="U109" s="3"/>
      <c r="V109" s="3"/>
      <c r="W109" s="49"/>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1"/>
      <c r="AW109" s="3"/>
    </row>
    <row r="110" spans="1:49" s="5" customFormat="1" x14ac:dyDescent="0.25">
      <c r="A110" s="4"/>
      <c r="B110" s="270"/>
      <c r="C110" s="270"/>
      <c r="D110" s="4"/>
      <c r="E110" s="121"/>
      <c r="F110" s="168"/>
      <c r="G110" s="168" t="str">
        <f t="shared" si="10"/>
        <v>CF</v>
      </c>
      <c r="H110" s="38" t="str">
        <f>KPI!$E$172</f>
        <v>финансовый поток по финансовой деят-ти</v>
      </c>
      <c r="I110" s="4"/>
      <c r="J110" s="4"/>
      <c r="K110" s="39" t="str">
        <f>IF(H110="","",INDEX(KPI!$H:$H,SUMIFS(KPI!$C:$C,KPI!$E:$E,H110)))</f>
        <v>тыс.руб.</v>
      </c>
      <c r="L110" s="24"/>
      <c r="M110" s="20"/>
      <c r="N110" s="20"/>
      <c r="O110" s="20"/>
      <c r="P110" s="4"/>
      <c r="Q110" s="4"/>
      <c r="R110" s="47">
        <f>SUMIFS($W110:$AV110,$W$2:$AV$2,R$2)</f>
        <v>0</v>
      </c>
      <c r="S110" s="4"/>
      <c r="T110" s="47">
        <f>SUMIFS($W110:$AV110,$W$2:$AV$2,T$2)</f>
        <v>0</v>
      </c>
      <c r="U110" s="4"/>
      <c r="V110" s="4"/>
      <c r="W110" s="49"/>
      <c r="X110" s="46">
        <f>X113-X116-X119</f>
        <v>0</v>
      </c>
      <c r="Y110" s="46">
        <f t="shared" ref="Y110:AU110" si="25">Y113-Y116-Y119</f>
        <v>0</v>
      </c>
      <c r="Z110" s="46">
        <f t="shared" si="25"/>
        <v>0</v>
      </c>
      <c r="AA110" s="46">
        <f t="shared" si="25"/>
        <v>0</v>
      </c>
      <c r="AB110" s="46">
        <f t="shared" si="25"/>
        <v>0</v>
      </c>
      <c r="AC110" s="46">
        <f t="shared" si="25"/>
        <v>0</v>
      </c>
      <c r="AD110" s="46">
        <f t="shared" si="25"/>
        <v>0</v>
      </c>
      <c r="AE110" s="46">
        <f t="shared" si="25"/>
        <v>0</v>
      </c>
      <c r="AF110" s="46">
        <f t="shared" si="25"/>
        <v>0</v>
      </c>
      <c r="AG110" s="46">
        <f t="shared" si="25"/>
        <v>0</v>
      </c>
      <c r="AH110" s="46">
        <f t="shared" si="25"/>
        <v>0</v>
      </c>
      <c r="AI110" s="46">
        <f t="shared" si="25"/>
        <v>0</v>
      </c>
      <c r="AJ110" s="46">
        <f t="shared" si="25"/>
        <v>0</v>
      </c>
      <c r="AK110" s="46">
        <f t="shared" si="25"/>
        <v>0</v>
      </c>
      <c r="AL110" s="46">
        <f t="shared" si="25"/>
        <v>0</v>
      </c>
      <c r="AM110" s="46">
        <f t="shared" si="25"/>
        <v>0</v>
      </c>
      <c r="AN110" s="46">
        <f t="shared" si="25"/>
        <v>0</v>
      </c>
      <c r="AO110" s="46">
        <f t="shared" si="25"/>
        <v>0</v>
      </c>
      <c r="AP110" s="46">
        <f t="shared" si="25"/>
        <v>0</v>
      </c>
      <c r="AQ110" s="46">
        <f t="shared" si="25"/>
        <v>0</v>
      </c>
      <c r="AR110" s="46">
        <f t="shared" si="25"/>
        <v>0</v>
      </c>
      <c r="AS110" s="46">
        <f t="shared" si="25"/>
        <v>0</v>
      </c>
      <c r="AT110" s="46">
        <f t="shared" si="25"/>
        <v>0</v>
      </c>
      <c r="AU110" s="46">
        <f t="shared" si="25"/>
        <v>0</v>
      </c>
      <c r="AV110" s="43"/>
      <c r="AW110" s="4"/>
    </row>
    <row r="111" spans="1:49" ht="3.9" customHeight="1" x14ac:dyDescent="0.25">
      <c r="A111" s="3"/>
      <c r="B111" s="269"/>
      <c r="C111" s="269"/>
      <c r="D111" s="3"/>
      <c r="E111" s="120"/>
      <c r="F111" s="167"/>
      <c r="G111" s="167" t="str">
        <f t="shared" si="10"/>
        <v>CF</v>
      </c>
      <c r="H111" s="3"/>
      <c r="I111" s="3"/>
      <c r="J111" s="3"/>
      <c r="K111" s="25"/>
      <c r="L111" s="12"/>
      <c r="M111" s="20"/>
      <c r="N111" s="20"/>
      <c r="O111" s="20"/>
      <c r="P111" s="3"/>
      <c r="Q111" s="3"/>
      <c r="R111" s="3"/>
      <c r="S111" s="3"/>
      <c r="T111" s="3"/>
      <c r="U111" s="3"/>
      <c r="V111" s="3"/>
      <c r="W111" s="49"/>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1"/>
      <c r="AW111" s="3"/>
    </row>
    <row r="112" spans="1:49" ht="8.1" customHeight="1" x14ac:dyDescent="0.25">
      <c r="A112" s="3"/>
      <c r="B112" s="269"/>
      <c r="C112" s="269"/>
      <c r="D112" s="3"/>
      <c r="E112" s="120"/>
      <c r="F112" s="167"/>
      <c r="G112" s="167" t="str">
        <f t="shared" si="10"/>
        <v>CF</v>
      </c>
      <c r="H112" s="3"/>
      <c r="I112" s="3"/>
      <c r="J112" s="3"/>
      <c r="K112" s="25"/>
      <c r="L112" s="12"/>
      <c r="M112" s="20"/>
      <c r="N112" s="20"/>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s="5" customFormat="1" x14ac:dyDescent="0.25">
      <c r="A113" s="4"/>
      <c r="B113" s="270"/>
      <c r="C113" s="270"/>
      <c r="D113" s="4"/>
      <c r="E113" s="120"/>
      <c r="F113" s="167"/>
      <c r="G113" s="167" t="str">
        <f t="shared" si="10"/>
        <v>CF</v>
      </c>
      <c r="H113" s="38" t="str">
        <f>KPI!$E$139</f>
        <v>Объем поступлений кредитных средств</v>
      </c>
      <c r="I113" s="4"/>
      <c r="J113" s="4"/>
      <c r="K113" s="39" t="str">
        <f>IF(H113="","",INDEX(KPI!$H:$H,SUMIFS(KPI!$C:$C,KPI!$E:$E,H113)))</f>
        <v>тыс.руб.</v>
      </c>
      <c r="L113" s="24"/>
      <c r="M113" s="20"/>
      <c r="N113" s="20"/>
      <c r="O113" s="20"/>
      <c r="P113" s="4"/>
      <c r="Q113" s="4"/>
      <c r="R113" s="47">
        <f>SUMIFS($W113:$AV113,$W$2:$AV$2,R$2)</f>
        <v>0</v>
      </c>
      <c r="S113" s="4"/>
      <c r="T113" s="47">
        <f>SUMIFS($W113:$AV113,$W$2:$AV$2,T$2)</f>
        <v>0</v>
      </c>
      <c r="U113" s="4"/>
      <c r="V113" s="4"/>
      <c r="W113" s="49"/>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3"/>
      <c r="AW113" s="4"/>
    </row>
    <row r="114" spans="1:49" ht="3.9" customHeight="1" x14ac:dyDescent="0.25">
      <c r="A114" s="3"/>
      <c r="B114" s="269"/>
      <c r="C114" s="269"/>
      <c r="D114" s="3"/>
      <c r="E114" s="120"/>
      <c r="F114" s="167"/>
      <c r="G114" s="167" t="str">
        <f t="shared" si="10"/>
        <v>CF</v>
      </c>
      <c r="H114" s="3"/>
      <c r="I114" s="3"/>
      <c r="J114" s="3"/>
      <c r="K114" s="25"/>
      <c r="L114" s="12"/>
      <c r="M114" s="20"/>
      <c r="N114" s="20"/>
      <c r="O114" s="20"/>
      <c r="P114" s="3"/>
      <c r="Q114" s="3"/>
      <c r="R114" s="3"/>
      <c r="S114" s="3"/>
      <c r="T114" s="3"/>
      <c r="U114" s="3"/>
      <c r="V114" s="3"/>
      <c r="W114" s="49"/>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
    </row>
    <row r="115" spans="1:49" ht="8.1" customHeight="1" x14ac:dyDescent="0.25">
      <c r="A115" s="3"/>
      <c r="B115" s="269"/>
      <c r="C115" s="269"/>
      <c r="D115" s="3"/>
      <c r="E115" s="120"/>
      <c r="F115" s="167"/>
      <c r="G115" s="167" t="str">
        <f t="shared" si="10"/>
        <v>CF</v>
      </c>
      <c r="H115" s="3"/>
      <c r="I115" s="3"/>
      <c r="J115" s="3"/>
      <c r="K115" s="25"/>
      <c r="L115" s="12"/>
      <c r="M115" s="20"/>
      <c r="N115" s="20"/>
      <c r="O115" s="20"/>
      <c r="P115" s="3"/>
      <c r="Q115" s="3"/>
      <c r="R115" s="3"/>
      <c r="S115" s="3"/>
      <c r="T115" s="3"/>
      <c r="U115" s="3"/>
      <c r="V115" s="3"/>
      <c r="W115" s="49"/>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1"/>
      <c r="AW115" s="3"/>
    </row>
    <row r="116" spans="1:49" s="5" customFormat="1" x14ac:dyDescent="0.25">
      <c r="A116" s="4"/>
      <c r="B116" s="270"/>
      <c r="C116" s="270"/>
      <c r="D116" s="4"/>
      <c r="E116" s="120"/>
      <c r="F116" s="167"/>
      <c r="G116" s="167" t="str">
        <f t="shared" si="10"/>
        <v>CF</v>
      </c>
      <c r="H116" s="38" t="str">
        <f>KPI!$E$140</f>
        <v>Объем возвратов кредитных средств</v>
      </c>
      <c r="I116" s="4"/>
      <c r="J116" s="4"/>
      <c r="K116" s="39" t="str">
        <f>IF(H116="","",INDEX(KPI!$H:$H,SUMIFS(KPI!$C:$C,KPI!$E:$E,H116)))</f>
        <v>тыс.руб.</v>
      </c>
      <c r="L116" s="24"/>
      <c r="M116" s="20"/>
      <c r="N116" s="20"/>
      <c r="O116" s="20"/>
      <c r="P116" s="4"/>
      <c r="Q116" s="4"/>
      <c r="R116" s="47">
        <f>SUMIFS($W116:$AV116,$W$2:$AV$2,R$2)</f>
        <v>0</v>
      </c>
      <c r="S116" s="4"/>
      <c r="T116" s="47">
        <f>SUMIFS($W116:$AV116,$W$2:$AV$2,T$2)</f>
        <v>0</v>
      </c>
      <c r="U116" s="4"/>
      <c r="V116" s="4"/>
      <c r="W116" s="49"/>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3"/>
      <c r="AW116" s="4"/>
    </row>
    <row r="117" spans="1:49" ht="3.9" customHeight="1" x14ac:dyDescent="0.25">
      <c r="A117" s="3"/>
      <c r="B117" s="269"/>
      <c r="C117" s="269"/>
      <c r="D117" s="3"/>
      <c r="E117" s="120"/>
      <c r="F117" s="167"/>
      <c r="G117" s="167" t="str">
        <f t="shared" si="10"/>
        <v>CF</v>
      </c>
      <c r="H117" s="3"/>
      <c r="I117" s="3"/>
      <c r="J117" s="3"/>
      <c r="K117" s="25"/>
      <c r="L117" s="12"/>
      <c r="M117" s="20"/>
      <c r="N117" s="20"/>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ht="8.1" customHeight="1" x14ac:dyDescent="0.25">
      <c r="A118" s="3"/>
      <c r="B118" s="269"/>
      <c r="C118" s="269"/>
      <c r="D118" s="3"/>
      <c r="E118" s="120"/>
      <c r="F118" s="167"/>
      <c r="G118" s="167" t="str">
        <f t="shared" si="10"/>
        <v>CF</v>
      </c>
      <c r="H118" s="3"/>
      <c r="I118" s="3"/>
      <c r="J118" s="3"/>
      <c r="K118" s="25"/>
      <c r="L118" s="12"/>
      <c r="M118" s="20"/>
      <c r="N118" s="20"/>
      <c r="O118" s="20"/>
      <c r="P118" s="3"/>
      <c r="Q118" s="3"/>
      <c r="R118" s="3"/>
      <c r="S118" s="3"/>
      <c r="T118" s="3"/>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s="5" customFormat="1" x14ac:dyDescent="0.25">
      <c r="A119" s="4"/>
      <c r="B119" s="270"/>
      <c r="C119" s="270"/>
      <c r="D119" s="4"/>
      <c r="E119" s="120"/>
      <c r="F119" s="167"/>
      <c r="G119" s="167" t="str">
        <f t="shared" si="10"/>
        <v>CF</v>
      </c>
      <c r="H119" s="38" t="str">
        <f>KPI!$E$144</f>
        <v>Оплата процентов по овердрафту</v>
      </c>
      <c r="I119" s="4"/>
      <c r="J119" s="4"/>
      <c r="K119" s="39" t="str">
        <f>IF(H119="","",INDEX(KPI!$H:$H,SUMIFS(KPI!$C:$C,KPI!$E:$E,H119)))</f>
        <v>тыс.руб.</v>
      </c>
      <c r="L119" s="24"/>
      <c r="M119" s="20"/>
      <c r="N119" s="20"/>
      <c r="O119" s="20"/>
      <c r="P119" s="4"/>
      <c r="Q119" s="4"/>
      <c r="R119" s="47">
        <f>SUMIFS($W119:$AV119,$W$2:$AV$2,R$2)</f>
        <v>0</v>
      </c>
      <c r="S119" s="4"/>
      <c r="T119" s="47">
        <f>SUMIFS($W119:$AV119,$W$2:$AV$2,T$2)</f>
        <v>0</v>
      </c>
      <c r="U119" s="4"/>
      <c r="V119" s="4"/>
      <c r="W119" s="49"/>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3"/>
      <c r="AW119" s="4"/>
    </row>
    <row r="120" spans="1:49" ht="3.9" customHeight="1" x14ac:dyDescent="0.25">
      <c r="A120" s="3"/>
      <c r="B120" s="269"/>
      <c r="C120" s="269"/>
      <c r="D120" s="3"/>
      <c r="E120" s="120"/>
      <c r="F120" s="167"/>
      <c r="G120" s="167" t="str">
        <f t="shared" si="10"/>
        <v>CF</v>
      </c>
      <c r="H120" s="3"/>
      <c r="I120" s="3"/>
      <c r="J120" s="3"/>
      <c r="K120" s="25"/>
      <c r="L120" s="12"/>
      <c r="M120" s="20"/>
      <c r="N120" s="20"/>
      <c r="O120" s="20"/>
      <c r="P120" s="3"/>
      <c r="Q120" s="3"/>
      <c r="R120" s="3"/>
      <c r="S120" s="3"/>
      <c r="T120" s="3"/>
      <c r="U120" s="3"/>
      <c r="V120" s="3"/>
      <c r="W120" s="49"/>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1"/>
      <c r="AW120" s="3"/>
    </row>
    <row r="121" spans="1:49" ht="8.1" customHeight="1" x14ac:dyDescent="0.25">
      <c r="A121" s="3"/>
      <c r="B121" s="269"/>
      <c r="C121" s="269"/>
      <c r="D121" s="3"/>
      <c r="E121" s="120"/>
      <c r="F121" s="167"/>
      <c r="G121" s="167" t="str">
        <f t="shared" si="10"/>
        <v>CF</v>
      </c>
      <c r="H121" s="3"/>
      <c r="I121" s="3"/>
      <c r="J121" s="3"/>
      <c r="K121" s="25"/>
      <c r="L121" s="12"/>
      <c r="M121" s="20"/>
      <c r="N121" s="20"/>
      <c r="O121" s="20"/>
      <c r="P121" s="3"/>
      <c r="Q121" s="3"/>
      <c r="R121" s="3"/>
      <c r="S121" s="3"/>
      <c r="T121" s="3"/>
      <c r="U121" s="3"/>
      <c r="V121" s="3"/>
      <c r="W121" s="49"/>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1"/>
      <c r="AW121" s="3"/>
    </row>
    <row r="122" spans="1:49" ht="8.1" customHeight="1" x14ac:dyDescent="0.25">
      <c r="A122" s="3"/>
      <c r="B122" s="269"/>
      <c r="C122" s="269"/>
      <c r="D122" s="3"/>
      <c r="E122" s="120"/>
      <c r="F122" s="167"/>
      <c r="G122" s="167" t="str">
        <f>$G$124</f>
        <v>BS</v>
      </c>
      <c r="H122" s="3"/>
      <c r="I122" s="3"/>
      <c r="J122" s="3"/>
      <c r="K122" s="25"/>
      <c r="L122" s="12"/>
      <c r="M122" s="20"/>
      <c r="N122" s="20"/>
      <c r="O122" s="20"/>
      <c r="P122" s="3"/>
      <c r="Q122" s="3"/>
      <c r="R122" s="3"/>
      <c r="S122" s="3"/>
      <c r="T122" s="3"/>
      <c r="U122" s="3"/>
      <c r="V122" s="3"/>
      <c r="W122" s="49"/>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1"/>
      <c r="AW122" s="3"/>
    </row>
    <row r="123" spans="1:49" ht="3.9" customHeight="1" x14ac:dyDescent="0.25">
      <c r="A123" s="3"/>
      <c r="B123" s="269"/>
      <c r="C123" s="269"/>
      <c r="D123" s="3"/>
      <c r="E123" s="120"/>
      <c r="F123" s="167"/>
      <c r="G123" s="167" t="str">
        <f>$G$124</f>
        <v>BS</v>
      </c>
      <c r="H123" s="3"/>
      <c r="I123" s="3"/>
      <c r="J123" s="3"/>
      <c r="K123" s="25"/>
      <c r="L123" s="12"/>
      <c r="M123" s="20"/>
      <c r="N123" s="20"/>
      <c r="O123" s="20"/>
      <c r="P123" s="3"/>
      <c r="Q123" s="3"/>
      <c r="R123" s="3"/>
      <c r="S123" s="3"/>
      <c r="T123" s="3"/>
      <c r="U123" s="3"/>
      <c r="V123" s="3"/>
      <c r="W123" s="49"/>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c r="AW123" s="3"/>
    </row>
    <row r="124" spans="1:49" s="5" customFormat="1" x14ac:dyDescent="0.25">
      <c r="A124" s="4"/>
      <c r="B124" s="270"/>
      <c r="C124" s="270"/>
      <c r="D124" s="4"/>
      <c r="E124" s="121" t="str">
        <f>структура!$AL$23</f>
        <v>с НДС</v>
      </c>
      <c r="F124" s="168"/>
      <c r="G124" s="62" t="str">
        <f>структура!$AL$25</f>
        <v>BS</v>
      </c>
      <c r="H124" s="142" t="str">
        <f>KPI!$E$173</f>
        <v>БАЛАНС (Активы-Пассивы)</v>
      </c>
      <c r="I124" s="143"/>
      <c r="J124" s="143"/>
      <c r="K124" s="144" t="str">
        <f>IF(H124="","",INDEX(KPI!$H:$H,SUMIFS(KPI!$C:$C,KPI!$E:$E,H124)))</f>
        <v>тыс.руб.</v>
      </c>
      <c r="L124" s="145"/>
      <c r="M124" s="131"/>
      <c r="N124" s="131"/>
      <c r="O124" s="131"/>
      <c r="P124" s="143"/>
      <c r="Q124" s="143"/>
      <c r="R124" s="147">
        <f>R127-R144</f>
        <v>20000</v>
      </c>
      <c r="S124" s="143"/>
      <c r="T124" s="147">
        <f>T127-T144</f>
        <v>20000</v>
      </c>
      <c r="U124" s="143"/>
      <c r="V124" s="143"/>
      <c r="W124" s="146"/>
      <c r="X124" s="147">
        <f t="shared" ref="X124:AU124" si="26">IF(X$7="",0,X127-X144)</f>
        <v>0</v>
      </c>
      <c r="Y124" s="147">
        <f t="shared" si="26"/>
        <v>0</v>
      </c>
      <c r="Z124" s="147">
        <f t="shared" si="26"/>
        <v>0</v>
      </c>
      <c r="AA124" s="147">
        <f t="shared" si="26"/>
        <v>0</v>
      </c>
      <c r="AB124" s="147">
        <f t="shared" si="26"/>
        <v>0</v>
      </c>
      <c r="AC124" s="147">
        <f t="shared" si="26"/>
        <v>0</v>
      </c>
      <c r="AD124" s="147">
        <f t="shared" si="26"/>
        <v>0</v>
      </c>
      <c r="AE124" s="147">
        <f t="shared" si="26"/>
        <v>0</v>
      </c>
      <c r="AF124" s="147">
        <f t="shared" si="26"/>
        <v>0</v>
      </c>
      <c r="AG124" s="147">
        <f t="shared" si="26"/>
        <v>0</v>
      </c>
      <c r="AH124" s="147">
        <f t="shared" si="26"/>
        <v>0</v>
      </c>
      <c r="AI124" s="147">
        <f t="shared" si="26"/>
        <v>0</v>
      </c>
      <c r="AJ124" s="147">
        <f t="shared" si="26"/>
        <v>0</v>
      </c>
      <c r="AK124" s="147">
        <f t="shared" si="26"/>
        <v>0</v>
      </c>
      <c r="AL124" s="147">
        <f t="shared" si="26"/>
        <v>0</v>
      </c>
      <c r="AM124" s="147">
        <f t="shared" si="26"/>
        <v>0</v>
      </c>
      <c r="AN124" s="147">
        <f t="shared" si="26"/>
        <v>0</v>
      </c>
      <c r="AO124" s="147">
        <f t="shared" si="26"/>
        <v>0</v>
      </c>
      <c r="AP124" s="147">
        <f t="shared" si="26"/>
        <v>0</v>
      </c>
      <c r="AQ124" s="147">
        <f t="shared" si="26"/>
        <v>0</v>
      </c>
      <c r="AR124" s="147">
        <f t="shared" si="26"/>
        <v>0</v>
      </c>
      <c r="AS124" s="147">
        <f t="shared" si="26"/>
        <v>0</v>
      </c>
      <c r="AT124" s="147">
        <f t="shared" si="26"/>
        <v>0</v>
      </c>
      <c r="AU124" s="147">
        <f t="shared" si="26"/>
        <v>0</v>
      </c>
      <c r="AV124" s="43"/>
      <c r="AW124" s="4"/>
    </row>
    <row r="125" spans="1:49" ht="3.9" customHeight="1" x14ac:dyDescent="0.25">
      <c r="A125" s="3"/>
      <c r="B125" s="269"/>
      <c r="C125" s="269"/>
      <c r="D125" s="3"/>
      <c r="E125" s="120"/>
      <c r="F125" s="167"/>
      <c r="G125" s="167" t="str">
        <f t="shared" ref="G125:G169" si="27">$G$124</f>
        <v>BS</v>
      </c>
      <c r="H125" s="3"/>
      <c r="I125" s="3"/>
      <c r="J125" s="3"/>
      <c r="K125" s="25"/>
      <c r="L125" s="12"/>
      <c r="M125" s="20"/>
      <c r="N125" s="20"/>
      <c r="O125" s="20"/>
      <c r="P125" s="3"/>
      <c r="Q125" s="3"/>
      <c r="R125" s="3"/>
      <c r="S125" s="3"/>
      <c r="T125" s="3"/>
      <c r="U125" s="3"/>
      <c r="V125" s="3"/>
      <c r="W125" s="49"/>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1"/>
      <c r="AW125" s="3"/>
    </row>
    <row r="126" spans="1:49" ht="8.1" customHeight="1" x14ac:dyDescent="0.25">
      <c r="A126" s="3"/>
      <c r="B126" s="269"/>
      <c r="C126" s="269"/>
      <c r="D126" s="3"/>
      <c r="E126" s="120"/>
      <c r="F126" s="167"/>
      <c r="G126" s="167" t="str">
        <f t="shared" si="27"/>
        <v>BS</v>
      </c>
      <c r="H126" s="3"/>
      <c r="I126" s="3"/>
      <c r="J126" s="3"/>
      <c r="K126" s="25"/>
      <c r="L126" s="12"/>
      <c r="M126" s="20"/>
      <c r="N126" s="20"/>
      <c r="O126" s="20"/>
      <c r="P126" s="3"/>
      <c r="Q126" s="3"/>
      <c r="R126" s="3"/>
      <c r="S126" s="3"/>
      <c r="T126" s="3"/>
      <c r="U126" s="3"/>
      <c r="V126" s="3"/>
      <c r="W126" s="49"/>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1"/>
      <c r="AW126" s="3"/>
    </row>
    <row r="127" spans="1:49" s="5" customFormat="1" x14ac:dyDescent="0.25">
      <c r="A127" s="4"/>
      <c r="B127" s="270"/>
      <c r="C127" s="270"/>
      <c r="D127" s="4"/>
      <c r="E127" s="120"/>
      <c r="F127" s="167"/>
      <c r="G127" s="167" t="str">
        <f t="shared" si="27"/>
        <v>BS</v>
      </c>
      <c r="H127" s="135" t="str">
        <f>KPI!$E$174</f>
        <v>АКТИВЫ</v>
      </c>
      <c r="I127" s="87"/>
      <c r="J127" s="87"/>
      <c r="K127" s="136" t="str">
        <f>IF(H127="","",INDEX(KPI!$H:$H,SUMIFS(KPI!$C:$C,KPI!$E:$E,H127)))</f>
        <v>тыс.руб.</v>
      </c>
      <c r="L127" s="137"/>
      <c r="M127" s="138"/>
      <c r="N127" s="138"/>
      <c r="O127" s="138"/>
      <c r="P127" s="87"/>
      <c r="Q127" s="87"/>
      <c r="R127" s="141">
        <f>SUM(R128:R143)</f>
        <v>20000</v>
      </c>
      <c r="S127" s="87"/>
      <c r="T127" s="141">
        <f>SUM(T128:T143)</f>
        <v>20000</v>
      </c>
      <c r="U127" s="87"/>
      <c r="V127" s="87"/>
      <c r="W127" s="140"/>
      <c r="X127" s="141">
        <f t="shared" ref="X127:AU127" si="28">SUM(X128:X143)</f>
        <v>20000</v>
      </c>
      <c r="Y127" s="141">
        <f t="shared" si="28"/>
        <v>20000</v>
      </c>
      <c r="Z127" s="141">
        <f t="shared" si="28"/>
        <v>20000</v>
      </c>
      <c r="AA127" s="141">
        <f t="shared" si="28"/>
        <v>20000</v>
      </c>
      <c r="AB127" s="141">
        <f t="shared" si="28"/>
        <v>20000</v>
      </c>
      <c r="AC127" s="141">
        <f t="shared" si="28"/>
        <v>20000</v>
      </c>
      <c r="AD127" s="141">
        <f t="shared" si="28"/>
        <v>20000</v>
      </c>
      <c r="AE127" s="141">
        <f t="shared" si="28"/>
        <v>20000</v>
      </c>
      <c r="AF127" s="141">
        <f t="shared" si="28"/>
        <v>20000</v>
      </c>
      <c r="AG127" s="141">
        <f t="shared" si="28"/>
        <v>20000</v>
      </c>
      <c r="AH127" s="141">
        <f t="shared" si="28"/>
        <v>20000</v>
      </c>
      <c r="AI127" s="141">
        <f t="shared" si="28"/>
        <v>20000</v>
      </c>
      <c r="AJ127" s="141">
        <f t="shared" si="28"/>
        <v>20000</v>
      </c>
      <c r="AK127" s="141">
        <f t="shared" si="28"/>
        <v>20000</v>
      </c>
      <c r="AL127" s="141">
        <f t="shared" si="28"/>
        <v>20000</v>
      </c>
      <c r="AM127" s="141">
        <f t="shared" si="28"/>
        <v>20000</v>
      </c>
      <c r="AN127" s="141">
        <f t="shared" si="28"/>
        <v>20000</v>
      </c>
      <c r="AO127" s="141">
        <f t="shared" si="28"/>
        <v>20000</v>
      </c>
      <c r="AP127" s="141">
        <f t="shared" si="28"/>
        <v>20000</v>
      </c>
      <c r="AQ127" s="141">
        <f t="shared" si="28"/>
        <v>20000</v>
      </c>
      <c r="AR127" s="141">
        <f t="shared" si="28"/>
        <v>20000</v>
      </c>
      <c r="AS127" s="141">
        <f t="shared" si="28"/>
        <v>20000</v>
      </c>
      <c r="AT127" s="141">
        <f t="shared" si="28"/>
        <v>20000</v>
      </c>
      <c r="AU127" s="141">
        <f t="shared" si="28"/>
        <v>20000</v>
      </c>
      <c r="AV127" s="43"/>
      <c r="AW127" s="4"/>
    </row>
    <row r="128" spans="1:49" ht="3.9" customHeight="1" x14ac:dyDescent="0.25">
      <c r="A128" s="3"/>
      <c r="B128" s="269"/>
      <c r="C128" s="269"/>
      <c r="D128" s="3"/>
      <c r="E128" s="120"/>
      <c r="F128" s="167"/>
      <c r="G128" s="167" t="str">
        <f t="shared" si="27"/>
        <v>BS</v>
      </c>
      <c r="H128" s="3"/>
      <c r="I128" s="3"/>
      <c r="J128" s="3"/>
      <c r="K128" s="25"/>
      <c r="L128" s="12"/>
      <c r="M128" s="20"/>
      <c r="N128" s="20"/>
      <c r="O128" s="20"/>
      <c r="P128" s="3"/>
      <c r="Q128" s="3"/>
      <c r="R128" s="3"/>
      <c r="S128" s="3"/>
      <c r="T128" s="3"/>
      <c r="U128" s="3"/>
      <c r="V128" s="3"/>
      <c r="W128" s="49"/>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1"/>
      <c r="AW128" s="3"/>
    </row>
    <row r="129" spans="1:49" ht="8.1" customHeight="1" x14ac:dyDescent="0.25">
      <c r="A129" s="3"/>
      <c r="B129" s="269"/>
      <c r="C129" s="269"/>
      <c r="D129" s="3"/>
      <c r="E129" s="120"/>
      <c r="F129" s="167"/>
      <c r="G129" s="167" t="str">
        <f t="shared" si="27"/>
        <v>BS</v>
      </c>
      <c r="H129" s="3"/>
      <c r="I129" s="3"/>
      <c r="J129" s="3"/>
      <c r="K129" s="25"/>
      <c r="L129" s="12"/>
      <c r="M129" s="20"/>
      <c r="N129" s="20"/>
      <c r="O129" s="20"/>
      <c r="P129" s="3"/>
      <c r="Q129" s="3"/>
      <c r="R129" s="3"/>
      <c r="S129" s="3"/>
      <c r="T129" s="3"/>
      <c r="U129" s="3"/>
      <c r="V129" s="3"/>
      <c r="W129" s="49"/>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1"/>
      <c r="AW129" s="3"/>
    </row>
    <row r="130" spans="1:49" s="95" customFormat="1" x14ac:dyDescent="0.25">
      <c r="A130" s="89"/>
      <c r="B130" s="269"/>
      <c r="C130" s="269"/>
      <c r="D130" s="89"/>
      <c r="E130" s="124"/>
      <c r="F130" s="167"/>
      <c r="G130" s="167" t="str">
        <f t="shared" si="27"/>
        <v>BS</v>
      </c>
      <c r="H130" s="151" t="str">
        <f>KPI!$E$176</f>
        <v>денежные средства (ДС)</v>
      </c>
      <c r="I130" s="88"/>
      <c r="J130" s="88"/>
      <c r="K130" s="153" t="str">
        <f>IF(H130="","",INDEX(KPI!$H:$H,SUMIFS(KPI!$C:$C,KPI!$E:$E,H130)))</f>
        <v>тыс.руб.</v>
      </c>
      <c r="L130" s="148"/>
      <c r="M130" s="149"/>
      <c r="N130" s="149"/>
      <c r="O130" s="149"/>
      <c r="P130" s="88"/>
      <c r="Q130" s="88"/>
      <c r="R130" s="155">
        <f>SUMIFS($W130:$AV130,$W$1:$AV$1,12)</f>
        <v>20000</v>
      </c>
      <c r="S130" s="88"/>
      <c r="T130" s="155">
        <f>SUMIFS($W130:$AV130,$W$1:$AV$1,24)</f>
        <v>20000</v>
      </c>
      <c r="U130" s="88"/>
      <c r="V130" s="88"/>
      <c r="W130" s="150"/>
      <c r="X130" s="157">
        <f>X67</f>
        <v>20000</v>
      </c>
      <c r="Y130" s="157">
        <f>Y67</f>
        <v>20000</v>
      </c>
      <c r="Z130" s="157">
        <f t="shared" ref="Z130:AU130" si="29">Z67</f>
        <v>20000</v>
      </c>
      <c r="AA130" s="157">
        <f t="shared" si="29"/>
        <v>20000</v>
      </c>
      <c r="AB130" s="157">
        <f t="shared" si="29"/>
        <v>20000</v>
      </c>
      <c r="AC130" s="157">
        <f t="shared" si="29"/>
        <v>20000</v>
      </c>
      <c r="AD130" s="157">
        <f t="shared" si="29"/>
        <v>20000</v>
      </c>
      <c r="AE130" s="157">
        <f t="shared" si="29"/>
        <v>20000</v>
      </c>
      <c r="AF130" s="157">
        <f t="shared" si="29"/>
        <v>20000</v>
      </c>
      <c r="AG130" s="157">
        <f t="shared" si="29"/>
        <v>20000</v>
      </c>
      <c r="AH130" s="157">
        <f t="shared" si="29"/>
        <v>20000</v>
      </c>
      <c r="AI130" s="157">
        <f t="shared" si="29"/>
        <v>20000</v>
      </c>
      <c r="AJ130" s="157">
        <f t="shared" si="29"/>
        <v>20000</v>
      </c>
      <c r="AK130" s="157">
        <f t="shared" si="29"/>
        <v>20000</v>
      </c>
      <c r="AL130" s="157">
        <f t="shared" si="29"/>
        <v>20000</v>
      </c>
      <c r="AM130" s="157">
        <f t="shared" si="29"/>
        <v>20000</v>
      </c>
      <c r="AN130" s="157">
        <f t="shared" si="29"/>
        <v>20000</v>
      </c>
      <c r="AO130" s="157">
        <f t="shared" si="29"/>
        <v>20000</v>
      </c>
      <c r="AP130" s="157">
        <f t="shared" si="29"/>
        <v>20000</v>
      </c>
      <c r="AQ130" s="157">
        <f t="shared" si="29"/>
        <v>20000</v>
      </c>
      <c r="AR130" s="157">
        <f t="shared" si="29"/>
        <v>20000</v>
      </c>
      <c r="AS130" s="157">
        <f t="shared" si="29"/>
        <v>20000</v>
      </c>
      <c r="AT130" s="157">
        <f t="shared" si="29"/>
        <v>20000</v>
      </c>
      <c r="AU130" s="157">
        <f t="shared" si="29"/>
        <v>20000</v>
      </c>
      <c r="AV130" s="94"/>
      <c r="AW130" s="89"/>
    </row>
    <row r="131" spans="1:49" s="95" customFormat="1" x14ac:dyDescent="0.25">
      <c r="A131" s="89"/>
      <c r="B131" s="269" t="str">
        <f>KPI!$E$32</f>
        <v>закупка материалов</v>
      </c>
      <c r="C131" s="269" t="str">
        <f>KPI!$E$149</f>
        <v>материалы</v>
      </c>
      <c r="D131" s="89"/>
      <c r="E131" s="124"/>
      <c r="F131" s="269" t="str">
        <f>KPI!$E$32</f>
        <v>закупка материалов</v>
      </c>
      <c r="G131" s="167" t="str">
        <f t="shared" si="27"/>
        <v>BS</v>
      </c>
      <c r="H131" s="152" t="str">
        <f>KPI!$E$149</f>
        <v>материалы</v>
      </c>
      <c r="I131" s="88"/>
      <c r="J131" s="88"/>
      <c r="K131" s="154" t="str">
        <f>IF(H131="","",INDEX(KPI!$H:$H,SUMIFS(KPI!$C:$C,KPI!$E:$E,H131)))</f>
        <v>тыс.руб.</v>
      </c>
      <c r="L131" s="148"/>
      <c r="M131" s="149"/>
      <c r="N131" s="149"/>
      <c r="O131" s="149"/>
      <c r="P131" s="88"/>
      <c r="Q131" s="88"/>
      <c r="R131" s="156">
        <f t="shared" ref="R131:R141" si="30">SUMIFS($W131:$AV131,$W$1:$AV$1,12)</f>
        <v>0</v>
      </c>
      <c r="S131" s="88"/>
      <c r="T131" s="156">
        <f t="shared" ref="T131:T141" si="31">SUMIFS($W131:$AV131,$W$1:$AV$1,24)</f>
        <v>0</v>
      </c>
      <c r="U131" s="88"/>
      <c r="V131" s="88"/>
      <c r="W131" s="150"/>
      <c r="X131" s="158">
        <f>IF(X$7="",0,(W131+SUMIFS(Бюджет!X:X,Бюджет!$M:$M,$B131)-SUMIFS(Бюджет!X:X,Бюджет!$M:$M,$C131)))</f>
        <v>0</v>
      </c>
      <c r="Y131" s="158">
        <f>IF(Y$7="",0,(X131+SUMIFS(Бюджет!Y:Y,Бюджет!$M:$M,$B131)-SUMIFS(Бюджет!Y:Y,Бюджет!$M:$M,$C131)))</f>
        <v>0</v>
      </c>
      <c r="Z131" s="158">
        <f>IF(Z$7="",0,(Y131+SUMIFS(Бюджет!Z:Z,Бюджет!$M:$M,$B131)-SUMIFS(Бюджет!Z:Z,Бюджет!$M:$M,$C131)))</f>
        <v>0</v>
      </c>
      <c r="AA131" s="158">
        <f>IF(AA$7="",0,(Z131+SUMIFS(Бюджет!AA:AA,Бюджет!$M:$M,$B131)-SUMIFS(Бюджет!AA:AA,Бюджет!$M:$M,$C131)))</f>
        <v>0</v>
      </c>
      <c r="AB131" s="158">
        <f>IF(AB$7="",0,(AA131+SUMIFS(Бюджет!AB:AB,Бюджет!$M:$M,$B131)-SUMIFS(Бюджет!AB:AB,Бюджет!$M:$M,$C131)))</f>
        <v>0</v>
      </c>
      <c r="AC131" s="158">
        <f>IF(AC$7="",0,(AB131+SUMIFS(Бюджет!AC:AC,Бюджет!$M:$M,$B131)-SUMIFS(Бюджет!AC:AC,Бюджет!$M:$M,$C131)))</f>
        <v>0</v>
      </c>
      <c r="AD131" s="158">
        <f>IF(AD$7="",0,(AC131+SUMIFS(Бюджет!AD:AD,Бюджет!$M:$M,$B131)-SUMIFS(Бюджет!AD:AD,Бюджет!$M:$M,$C131)))</f>
        <v>0</v>
      </c>
      <c r="AE131" s="158">
        <f>IF(AE$7="",0,(AD131+SUMIFS(Бюджет!AE:AE,Бюджет!$M:$M,$B131)-SUMIFS(Бюджет!AE:AE,Бюджет!$M:$M,$C131)))</f>
        <v>0</v>
      </c>
      <c r="AF131" s="158">
        <f>IF(AF$7="",0,(AE131+SUMIFS(Бюджет!AF:AF,Бюджет!$M:$M,$B131)-SUMIFS(Бюджет!AF:AF,Бюджет!$M:$M,$C131)))</f>
        <v>0</v>
      </c>
      <c r="AG131" s="158">
        <f>IF(AG$7="",0,(AF131+SUMIFS(Бюджет!AG:AG,Бюджет!$M:$M,$B131)-SUMIFS(Бюджет!AG:AG,Бюджет!$M:$M,$C131)))</f>
        <v>0</v>
      </c>
      <c r="AH131" s="158">
        <f>IF(AH$7="",0,(AG131+SUMIFS(Бюджет!AH:AH,Бюджет!$M:$M,$B131)-SUMIFS(Бюджет!AH:AH,Бюджет!$M:$M,$C131)))</f>
        <v>0</v>
      </c>
      <c r="AI131" s="158">
        <f>IF(AI$7="",0,(AH131+SUMIFS(Бюджет!AI:AI,Бюджет!$M:$M,$B131)-SUMIFS(Бюджет!AI:AI,Бюджет!$M:$M,$C131)))</f>
        <v>0</v>
      </c>
      <c r="AJ131" s="158">
        <f>IF(AJ$7="",0,(AI131+SUMIFS(Бюджет!AJ:AJ,Бюджет!$M:$M,$B131)-SUMIFS(Бюджет!AJ:AJ,Бюджет!$M:$M,$C131)))</f>
        <v>0</v>
      </c>
      <c r="AK131" s="158">
        <f>IF(AK$7="",0,(AJ131+SUMIFS(Бюджет!AK:AK,Бюджет!$M:$M,$B131)-SUMIFS(Бюджет!AK:AK,Бюджет!$M:$M,$C131)))</f>
        <v>0</v>
      </c>
      <c r="AL131" s="158">
        <f>IF(AL$7="",0,(AK131+SUMIFS(Бюджет!AL:AL,Бюджет!$M:$M,$B131)-SUMIFS(Бюджет!AL:AL,Бюджет!$M:$M,$C131)))</f>
        <v>0</v>
      </c>
      <c r="AM131" s="158">
        <f>IF(AM$7="",0,(AL131+SUMIFS(Бюджет!AM:AM,Бюджет!$M:$M,$B131)-SUMIFS(Бюджет!AM:AM,Бюджет!$M:$M,$C131)))</f>
        <v>0</v>
      </c>
      <c r="AN131" s="158">
        <f>IF(AN$7="",0,(AM131+SUMIFS(Бюджет!AN:AN,Бюджет!$M:$M,$B131)-SUMIFS(Бюджет!AN:AN,Бюджет!$M:$M,$C131)))</f>
        <v>0</v>
      </c>
      <c r="AO131" s="158">
        <f>IF(AO$7="",0,(AN131+SUMIFS(Бюджет!AO:AO,Бюджет!$M:$M,$B131)-SUMIFS(Бюджет!AO:AO,Бюджет!$M:$M,$C131)))</f>
        <v>0</v>
      </c>
      <c r="AP131" s="158">
        <f>IF(AP$7="",0,(AO131+SUMIFS(Бюджет!AP:AP,Бюджет!$M:$M,$B131)-SUMIFS(Бюджет!AP:AP,Бюджет!$M:$M,$C131)))</f>
        <v>0</v>
      </c>
      <c r="AQ131" s="158">
        <f>IF(AQ$7="",0,(AP131+SUMIFS(Бюджет!AQ:AQ,Бюджет!$M:$M,$B131)-SUMIFS(Бюджет!AQ:AQ,Бюджет!$M:$M,$C131)))</f>
        <v>0</v>
      </c>
      <c r="AR131" s="158">
        <f>IF(AR$7="",0,(AQ131+SUMIFS(Бюджет!AR:AR,Бюджет!$M:$M,$B131)-SUMIFS(Бюджет!AR:AR,Бюджет!$M:$M,$C131)))</f>
        <v>0</v>
      </c>
      <c r="AS131" s="158">
        <f>IF(AS$7="",0,(AR131+SUMIFS(Бюджет!AS:AS,Бюджет!$M:$M,$B131)-SUMIFS(Бюджет!AS:AS,Бюджет!$M:$M,$C131)))</f>
        <v>0</v>
      </c>
      <c r="AT131" s="158">
        <f>IF(AT$7="",0,(AS131+SUMIFS(Бюджет!AT:AT,Бюджет!$M:$M,$B131)-SUMIFS(Бюджет!AT:AT,Бюджет!$M:$M,$C131)))</f>
        <v>0</v>
      </c>
      <c r="AU131" s="158">
        <f>IF(AU$7="",0,(AT131+SUMIFS(Бюджет!AU:AU,Бюджет!$M:$M,$B131)-SUMIFS(Бюджет!AU:AU,Бюджет!$M:$M,$C131)))</f>
        <v>0</v>
      </c>
      <c r="AV131" s="94"/>
      <c r="AW131" s="89"/>
    </row>
    <row r="132" spans="1:49" s="95" customFormat="1" x14ac:dyDescent="0.25">
      <c r="A132" s="89"/>
      <c r="B132" s="269" t="str">
        <f>KPI!$E$34</f>
        <v>расходы изготовления</v>
      </c>
      <c r="C132" s="269" t="str">
        <f>KPI!$E$150</f>
        <v>изготовление</v>
      </c>
      <c r="D132" s="89"/>
      <c r="E132" s="124"/>
      <c r="F132" s="167"/>
      <c r="G132" s="167" t="str">
        <f t="shared" si="27"/>
        <v>BS</v>
      </c>
      <c r="H132" s="152" t="str">
        <f>KPI!$E$177</f>
        <v>незавершенное произв-во (изготовление)</v>
      </c>
      <c r="I132" s="88"/>
      <c r="J132" s="88"/>
      <c r="K132" s="154" t="str">
        <f>IF(H132="","",INDEX(KPI!$H:$H,SUMIFS(KPI!$C:$C,KPI!$E:$E,H132)))</f>
        <v>тыс.руб.</v>
      </c>
      <c r="L132" s="148"/>
      <c r="M132" s="149"/>
      <c r="N132" s="149"/>
      <c r="O132" s="149"/>
      <c r="P132" s="88"/>
      <c r="Q132" s="88"/>
      <c r="R132" s="156">
        <f>SUMIFS($W132:$AV132,$W$1:$AV$1,12)</f>
        <v>0</v>
      </c>
      <c r="S132" s="88"/>
      <c r="T132" s="156">
        <f t="shared" si="31"/>
        <v>0</v>
      </c>
      <c r="U132" s="88"/>
      <c r="V132" s="88"/>
      <c r="W132" s="150"/>
      <c r="X132" s="158">
        <f>IF(X$7="",0,(W132+SUMIFS(Бюджет!X:X,Бюджет!$M:$M,$B132)-SUMIFS(Бюджет!X:X,Бюджет!$M:$M,$C132)))</f>
        <v>0</v>
      </c>
      <c r="Y132" s="158">
        <f>IF(Y$7="",0,(X132+SUMIFS(Бюджет!Y:Y,Бюджет!$M:$M,$B132)-SUMIFS(Бюджет!Y:Y,Бюджет!$M:$M,$C132)))</f>
        <v>0</v>
      </c>
      <c r="Z132" s="158">
        <f>IF(Z$7="",0,(Y132+SUMIFS(Бюджет!Z:Z,Бюджет!$M:$M,$B132)-SUMIFS(Бюджет!Z:Z,Бюджет!$M:$M,$C132)))</f>
        <v>0</v>
      </c>
      <c r="AA132" s="158">
        <f>IF(AA$7="",0,(Z132+SUMIFS(Бюджет!AA:AA,Бюджет!$M:$M,$B132)-SUMIFS(Бюджет!AA:AA,Бюджет!$M:$M,$C132)))</f>
        <v>0</v>
      </c>
      <c r="AB132" s="158">
        <f>IF(AB$7="",0,(AA132+SUMIFS(Бюджет!AB:AB,Бюджет!$M:$M,$B132)-SUMIFS(Бюджет!AB:AB,Бюджет!$M:$M,$C132)))</f>
        <v>0</v>
      </c>
      <c r="AC132" s="158">
        <f>IF(AC$7="",0,(AB132+SUMIFS(Бюджет!AC:AC,Бюджет!$M:$M,$B132)-SUMIFS(Бюджет!AC:AC,Бюджет!$M:$M,$C132)))</f>
        <v>0</v>
      </c>
      <c r="AD132" s="158">
        <f>IF(AD$7="",0,(AC132+SUMIFS(Бюджет!AD:AD,Бюджет!$M:$M,$B132)-SUMIFS(Бюджет!AD:AD,Бюджет!$M:$M,$C132)))</f>
        <v>0</v>
      </c>
      <c r="AE132" s="158">
        <f>IF(AE$7="",0,(AD132+SUMIFS(Бюджет!AE:AE,Бюджет!$M:$M,$B132)-SUMIFS(Бюджет!AE:AE,Бюджет!$M:$M,$C132)))</f>
        <v>0</v>
      </c>
      <c r="AF132" s="158">
        <f>IF(AF$7="",0,(AE132+SUMIFS(Бюджет!AF:AF,Бюджет!$M:$M,$B132)-SUMIFS(Бюджет!AF:AF,Бюджет!$M:$M,$C132)))</f>
        <v>0</v>
      </c>
      <c r="AG132" s="158">
        <f>IF(AG$7="",0,(AF132+SUMIFS(Бюджет!AG:AG,Бюджет!$M:$M,$B132)-SUMIFS(Бюджет!AG:AG,Бюджет!$M:$M,$C132)))</f>
        <v>0</v>
      </c>
      <c r="AH132" s="158">
        <f>IF(AH$7="",0,(AG132+SUMIFS(Бюджет!AH:AH,Бюджет!$M:$M,$B132)-SUMIFS(Бюджет!AH:AH,Бюджет!$M:$M,$C132)))</f>
        <v>0</v>
      </c>
      <c r="AI132" s="158">
        <f>IF(AI$7="",0,(AH132+SUMIFS(Бюджет!AI:AI,Бюджет!$M:$M,$B132)-SUMIFS(Бюджет!AI:AI,Бюджет!$M:$M,$C132)))</f>
        <v>0</v>
      </c>
      <c r="AJ132" s="158">
        <f>IF(AJ$7="",0,(AI132+SUMIFS(Бюджет!AJ:AJ,Бюджет!$M:$M,$B132)-SUMIFS(Бюджет!AJ:AJ,Бюджет!$M:$M,$C132)))</f>
        <v>0</v>
      </c>
      <c r="AK132" s="158">
        <f>IF(AK$7="",0,(AJ132+SUMIFS(Бюджет!AK:AK,Бюджет!$M:$M,$B132)-SUMIFS(Бюджет!AK:AK,Бюджет!$M:$M,$C132)))</f>
        <v>0</v>
      </c>
      <c r="AL132" s="158">
        <f>IF(AL$7="",0,(AK132+SUMIFS(Бюджет!AL:AL,Бюджет!$M:$M,$B132)-SUMIFS(Бюджет!AL:AL,Бюджет!$M:$M,$C132)))</f>
        <v>0</v>
      </c>
      <c r="AM132" s="158">
        <f>IF(AM$7="",0,(AL132+SUMIFS(Бюджет!AM:AM,Бюджет!$M:$M,$B132)-SUMIFS(Бюджет!AM:AM,Бюджет!$M:$M,$C132)))</f>
        <v>0</v>
      </c>
      <c r="AN132" s="158">
        <f>IF(AN$7="",0,(AM132+SUMIFS(Бюджет!AN:AN,Бюджет!$M:$M,$B132)-SUMIFS(Бюджет!AN:AN,Бюджет!$M:$M,$C132)))</f>
        <v>0</v>
      </c>
      <c r="AO132" s="158">
        <f>IF(AO$7="",0,(AN132+SUMIFS(Бюджет!AO:AO,Бюджет!$M:$M,$B132)-SUMIFS(Бюджет!AO:AO,Бюджет!$M:$M,$C132)))</f>
        <v>0</v>
      </c>
      <c r="AP132" s="158">
        <f>IF(AP$7="",0,(AO132+SUMIFS(Бюджет!AP:AP,Бюджет!$M:$M,$B132)-SUMIFS(Бюджет!AP:AP,Бюджет!$M:$M,$C132)))</f>
        <v>0</v>
      </c>
      <c r="AQ132" s="158">
        <f>IF(AQ$7="",0,(AP132+SUMIFS(Бюджет!AQ:AQ,Бюджет!$M:$M,$B132)-SUMIFS(Бюджет!AQ:AQ,Бюджет!$M:$M,$C132)))</f>
        <v>0</v>
      </c>
      <c r="AR132" s="158">
        <f>IF(AR$7="",0,(AQ132+SUMIFS(Бюджет!AR:AR,Бюджет!$M:$M,$B132)-SUMIFS(Бюджет!AR:AR,Бюджет!$M:$M,$C132)))</f>
        <v>0</v>
      </c>
      <c r="AS132" s="158">
        <f>IF(AS$7="",0,(AR132+SUMIFS(Бюджет!AS:AS,Бюджет!$M:$M,$B132)-SUMIFS(Бюджет!AS:AS,Бюджет!$M:$M,$C132)))</f>
        <v>0</v>
      </c>
      <c r="AT132" s="158">
        <f>IF(AT$7="",0,(AS132+SUMIFS(Бюджет!AT:AT,Бюджет!$M:$M,$B132)-SUMIFS(Бюджет!AT:AT,Бюджет!$M:$M,$C132)))</f>
        <v>0</v>
      </c>
      <c r="AU132" s="158">
        <f>IF(AU$7="",0,(AT132+SUMIFS(Бюджет!AU:AU,Бюджет!$M:$M,$B132)-SUMIFS(Бюджет!AU:AU,Бюджет!$M:$M,$C132)))</f>
        <v>0</v>
      </c>
      <c r="AV132" s="94"/>
      <c r="AW132" s="89"/>
    </row>
    <row r="133" spans="1:49" s="95" customFormat="1" x14ac:dyDescent="0.25">
      <c r="A133" s="89"/>
      <c r="B133" s="269" t="str">
        <f>KPI!$E$36</f>
        <v>подрядные строительно-монтажные работы</v>
      </c>
      <c r="C133" s="269" t="str">
        <f>KPI!$E$151</f>
        <v>подрядные работы</v>
      </c>
      <c r="D133" s="89"/>
      <c r="E133" s="124"/>
      <c r="F133" s="167"/>
      <c r="G133" s="167" t="str">
        <f t="shared" si="27"/>
        <v>BS</v>
      </c>
      <c r="H133" s="152" t="str">
        <f>KPI!$E$178</f>
        <v>незавершенные подрядные работы</v>
      </c>
      <c r="I133" s="88"/>
      <c r="J133" s="88"/>
      <c r="K133" s="154" t="str">
        <f>IF(H133="","",INDEX(KPI!$H:$H,SUMIFS(KPI!$C:$C,KPI!$E:$E,H133)))</f>
        <v>тыс.руб.</v>
      </c>
      <c r="L133" s="148"/>
      <c r="M133" s="149"/>
      <c r="N133" s="149"/>
      <c r="O133" s="149"/>
      <c r="P133" s="88"/>
      <c r="Q133" s="88"/>
      <c r="R133" s="156">
        <f t="shared" si="30"/>
        <v>0</v>
      </c>
      <c r="S133" s="88"/>
      <c r="T133" s="156">
        <f t="shared" si="31"/>
        <v>0</v>
      </c>
      <c r="U133" s="88"/>
      <c r="V133" s="88"/>
      <c r="W133" s="150"/>
      <c r="X133" s="158">
        <f>IF(X$7="",0,(W133+SUMIFS(Бюджет!X:X,Бюджет!$M:$M,$B133)-SUMIFS(Бюджет!X:X,Бюджет!$M:$M,$C133)))</f>
        <v>0</v>
      </c>
      <c r="Y133" s="158">
        <f>IF(Y$7="",0,(X133+SUMIFS(Бюджет!Y:Y,Бюджет!$M:$M,$B133)-SUMIFS(Бюджет!Y:Y,Бюджет!$M:$M,$C133)))</f>
        <v>0</v>
      </c>
      <c r="Z133" s="158">
        <f>IF(Z$7="",0,(Y133+SUMIFS(Бюджет!Z:Z,Бюджет!$M:$M,$B133)-SUMIFS(Бюджет!Z:Z,Бюджет!$M:$M,$C133)))</f>
        <v>0</v>
      </c>
      <c r="AA133" s="158">
        <f>IF(AA$7="",0,(Z133+SUMIFS(Бюджет!AA:AA,Бюджет!$M:$M,$B133)-SUMIFS(Бюджет!AA:AA,Бюджет!$M:$M,$C133)))</f>
        <v>0</v>
      </c>
      <c r="AB133" s="158">
        <f>IF(AB$7="",0,(AA133+SUMIFS(Бюджет!AB:AB,Бюджет!$M:$M,$B133)-SUMIFS(Бюджет!AB:AB,Бюджет!$M:$M,$C133)))</f>
        <v>0</v>
      </c>
      <c r="AC133" s="158">
        <f>IF(AC$7="",0,(AB133+SUMIFS(Бюджет!AC:AC,Бюджет!$M:$M,$B133)-SUMIFS(Бюджет!AC:AC,Бюджет!$M:$M,$C133)))</f>
        <v>0</v>
      </c>
      <c r="AD133" s="158">
        <f>IF(AD$7="",0,(AC133+SUMIFS(Бюджет!AD:AD,Бюджет!$M:$M,$B133)-SUMIFS(Бюджет!AD:AD,Бюджет!$M:$M,$C133)))</f>
        <v>0</v>
      </c>
      <c r="AE133" s="158">
        <f>IF(AE$7="",0,(AD133+SUMIFS(Бюджет!AE:AE,Бюджет!$M:$M,$B133)-SUMIFS(Бюджет!AE:AE,Бюджет!$M:$M,$C133)))</f>
        <v>0</v>
      </c>
      <c r="AF133" s="158">
        <f>IF(AF$7="",0,(AE133+SUMIFS(Бюджет!AF:AF,Бюджет!$M:$M,$B133)-SUMIFS(Бюджет!AF:AF,Бюджет!$M:$M,$C133)))</f>
        <v>0</v>
      </c>
      <c r="AG133" s="158">
        <f>IF(AG$7="",0,(AF133+SUMIFS(Бюджет!AG:AG,Бюджет!$M:$M,$B133)-SUMIFS(Бюджет!AG:AG,Бюджет!$M:$M,$C133)))</f>
        <v>0</v>
      </c>
      <c r="AH133" s="158">
        <f>IF(AH$7="",0,(AG133+SUMIFS(Бюджет!AH:AH,Бюджет!$M:$M,$B133)-SUMIFS(Бюджет!AH:AH,Бюджет!$M:$M,$C133)))</f>
        <v>0</v>
      </c>
      <c r="AI133" s="158">
        <f>IF(AI$7="",0,(AH133+SUMIFS(Бюджет!AI:AI,Бюджет!$M:$M,$B133)-SUMIFS(Бюджет!AI:AI,Бюджет!$M:$M,$C133)))</f>
        <v>0</v>
      </c>
      <c r="AJ133" s="158">
        <f>IF(AJ$7="",0,(AI133+SUMIFS(Бюджет!AJ:AJ,Бюджет!$M:$M,$B133)-SUMIFS(Бюджет!AJ:AJ,Бюджет!$M:$M,$C133)))</f>
        <v>0</v>
      </c>
      <c r="AK133" s="158">
        <f>IF(AK$7="",0,(AJ133+SUMIFS(Бюджет!AK:AK,Бюджет!$M:$M,$B133)-SUMIFS(Бюджет!AK:AK,Бюджет!$M:$M,$C133)))</f>
        <v>0</v>
      </c>
      <c r="AL133" s="158">
        <f>IF(AL$7="",0,(AK133+SUMIFS(Бюджет!AL:AL,Бюджет!$M:$M,$B133)-SUMIFS(Бюджет!AL:AL,Бюджет!$M:$M,$C133)))</f>
        <v>0</v>
      </c>
      <c r="AM133" s="158">
        <f>IF(AM$7="",0,(AL133+SUMIFS(Бюджет!AM:AM,Бюджет!$M:$M,$B133)-SUMIFS(Бюджет!AM:AM,Бюджет!$M:$M,$C133)))</f>
        <v>0</v>
      </c>
      <c r="AN133" s="158">
        <f>IF(AN$7="",0,(AM133+SUMIFS(Бюджет!AN:AN,Бюджет!$M:$M,$B133)-SUMIFS(Бюджет!AN:AN,Бюджет!$M:$M,$C133)))</f>
        <v>0</v>
      </c>
      <c r="AO133" s="158">
        <f>IF(AO$7="",0,(AN133+SUMIFS(Бюджет!AO:AO,Бюджет!$M:$M,$B133)-SUMIFS(Бюджет!AO:AO,Бюджет!$M:$M,$C133)))</f>
        <v>0</v>
      </c>
      <c r="AP133" s="158">
        <f>IF(AP$7="",0,(AO133+SUMIFS(Бюджет!AP:AP,Бюджет!$M:$M,$B133)-SUMIFS(Бюджет!AP:AP,Бюджет!$M:$M,$C133)))</f>
        <v>0</v>
      </c>
      <c r="AQ133" s="158">
        <f>IF(AQ$7="",0,(AP133+SUMIFS(Бюджет!AQ:AQ,Бюджет!$M:$M,$B133)-SUMIFS(Бюджет!AQ:AQ,Бюджет!$M:$M,$C133)))</f>
        <v>0</v>
      </c>
      <c r="AR133" s="158">
        <f>IF(AR$7="",0,(AQ133+SUMIFS(Бюджет!AR:AR,Бюджет!$M:$M,$B133)-SUMIFS(Бюджет!AR:AR,Бюджет!$M:$M,$C133)))</f>
        <v>0</v>
      </c>
      <c r="AS133" s="158">
        <f>IF(AS$7="",0,(AR133+SUMIFS(Бюджет!AS:AS,Бюджет!$M:$M,$B133)-SUMIFS(Бюджет!AS:AS,Бюджет!$M:$M,$C133)))</f>
        <v>0</v>
      </c>
      <c r="AT133" s="158">
        <f>IF(AT$7="",0,(AS133+SUMIFS(Бюджет!AT:AT,Бюджет!$M:$M,$B133)-SUMIFS(Бюджет!AT:AT,Бюджет!$M:$M,$C133)))</f>
        <v>0</v>
      </c>
      <c r="AU133" s="158">
        <f>IF(AU$7="",0,(AT133+SUMIFS(Бюджет!AU:AU,Бюджет!$M:$M,$B133)-SUMIFS(Бюджет!AU:AU,Бюджет!$M:$M,$C133)))</f>
        <v>0</v>
      </c>
      <c r="AV133" s="94"/>
      <c r="AW133" s="89"/>
    </row>
    <row r="134" spans="1:49" s="95" customFormat="1" x14ac:dyDescent="0.25">
      <c r="A134" s="89"/>
      <c r="B134" s="269" t="str">
        <f>KPI!$E$37</f>
        <v>ФОТ собственных строителей</v>
      </c>
      <c r="C134" s="269" t="str">
        <f>KPI!$E$152</f>
        <v>ФОТ</v>
      </c>
      <c r="D134" s="89"/>
      <c r="E134" s="124"/>
      <c r="F134" s="167"/>
      <c r="G134" s="167" t="str">
        <f t="shared" si="27"/>
        <v>BS</v>
      </c>
      <c r="H134" s="152" t="str">
        <f>KPI!$E$179</f>
        <v>незавершенные собственные работы</v>
      </c>
      <c r="I134" s="88"/>
      <c r="J134" s="88"/>
      <c r="K134" s="154" t="str">
        <f>IF(H134="","",INDEX(KPI!$H:$H,SUMIFS(KPI!$C:$C,KPI!$E:$E,H134)))</f>
        <v>тыс.руб.</v>
      </c>
      <c r="L134" s="148"/>
      <c r="M134" s="149"/>
      <c r="N134" s="149"/>
      <c r="O134" s="149"/>
      <c r="P134" s="88"/>
      <c r="Q134" s="88"/>
      <c r="R134" s="156">
        <f t="shared" si="30"/>
        <v>0</v>
      </c>
      <c r="S134" s="88"/>
      <c r="T134" s="156">
        <f t="shared" si="31"/>
        <v>0</v>
      </c>
      <c r="U134" s="88"/>
      <c r="V134" s="88"/>
      <c r="W134" s="150"/>
      <c r="X134" s="158">
        <f>IF(X$7="",0,(W134+SUMIFS(Бюджет!X:X,Бюджет!$M:$M,$B134)+SUMIFS(Бюджет!X:X,Бюджет!$M:$M,$B135)-SUMIFS(Бюджет!X:X,Бюджет!$M:$M,$C134)-SUMIFS(Бюджет!X:X,Бюджет!$M:$M,$C135)))</f>
        <v>0</v>
      </c>
      <c r="Y134" s="158">
        <f>IF(Y$7="",0,(X134+SUMIFS(Бюджет!Y:Y,Бюджет!$M:$M,$B134)+SUMIFS(Бюджет!Y:Y,Бюджет!$M:$M,$B135)-SUMIFS(Бюджет!Y:Y,Бюджет!$M:$M,$C134)-SUMIFS(Бюджет!Y:Y,Бюджет!$M:$M,$C135)))</f>
        <v>0</v>
      </c>
      <c r="Z134" s="158">
        <f>IF(Z$7="",0,(Y134+SUMIFS(Бюджет!Z:Z,Бюджет!$M:$M,$B134)+SUMIFS(Бюджет!Z:Z,Бюджет!$M:$M,$B135)-SUMIFS(Бюджет!Z:Z,Бюджет!$M:$M,$C134)-SUMIFS(Бюджет!Z:Z,Бюджет!$M:$M,$C135)))</f>
        <v>0</v>
      </c>
      <c r="AA134" s="158">
        <f>IF(AA$7="",0,(Z134+SUMIFS(Бюджет!AA:AA,Бюджет!$M:$M,$B134)+SUMIFS(Бюджет!AA:AA,Бюджет!$M:$M,$B135)-SUMIFS(Бюджет!AA:AA,Бюджет!$M:$M,$C134)-SUMIFS(Бюджет!AA:AA,Бюджет!$M:$M,$C135)))</f>
        <v>0</v>
      </c>
      <c r="AB134" s="158">
        <f>IF(AB$7="",0,(AA134+SUMIFS(Бюджет!AB:AB,Бюджет!$M:$M,$B134)+SUMIFS(Бюджет!AB:AB,Бюджет!$M:$M,$B135)-SUMIFS(Бюджет!AB:AB,Бюджет!$M:$M,$C134)-SUMIFS(Бюджет!AB:AB,Бюджет!$M:$M,$C135)))</f>
        <v>0</v>
      </c>
      <c r="AC134" s="158">
        <f>IF(AC$7="",0,(AB134+SUMIFS(Бюджет!AC:AC,Бюджет!$M:$M,$B134)+SUMIFS(Бюджет!AC:AC,Бюджет!$M:$M,$B135)-SUMIFS(Бюджет!AC:AC,Бюджет!$M:$M,$C134)-SUMIFS(Бюджет!AC:AC,Бюджет!$M:$M,$C135)))</f>
        <v>0</v>
      </c>
      <c r="AD134" s="158">
        <f>IF(AD$7="",0,(AC134+SUMIFS(Бюджет!AD:AD,Бюджет!$M:$M,$B134)+SUMIFS(Бюджет!AD:AD,Бюджет!$M:$M,$B135)-SUMIFS(Бюджет!AD:AD,Бюджет!$M:$M,$C134)-SUMIFS(Бюджет!AD:AD,Бюджет!$M:$M,$C135)))</f>
        <v>0</v>
      </c>
      <c r="AE134" s="158">
        <f>IF(AE$7="",0,(AD134+SUMIFS(Бюджет!AE:AE,Бюджет!$M:$M,$B134)+SUMIFS(Бюджет!AE:AE,Бюджет!$M:$M,$B135)-SUMIFS(Бюджет!AE:AE,Бюджет!$M:$M,$C134)-SUMIFS(Бюджет!AE:AE,Бюджет!$M:$M,$C135)))</f>
        <v>0</v>
      </c>
      <c r="AF134" s="158">
        <f>IF(AF$7="",0,(AE134+SUMIFS(Бюджет!AF:AF,Бюджет!$M:$M,$B134)+SUMIFS(Бюджет!AF:AF,Бюджет!$M:$M,$B135)-SUMIFS(Бюджет!AF:AF,Бюджет!$M:$M,$C134)-SUMIFS(Бюджет!AF:AF,Бюджет!$M:$M,$C135)))</f>
        <v>0</v>
      </c>
      <c r="AG134" s="158">
        <f>IF(AG$7="",0,(AF134+SUMIFS(Бюджет!AG:AG,Бюджет!$M:$M,$B134)+SUMIFS(Бюджет!AG:AG,Бюджет!$M:$M,$B135)-SUMIFS(Бюджет!AG:AG,Бюджет!$M:$M,$C134)-SUMIFS(Бюджет!AG:AG,Бюджет!$M:$M,$C135)))</f>
        <v>0</v>
      </c>
      <c r="AH134" s="158">
        <f>IF(AH$7="",0,(AG134+SUMIFS(Бюджет!AH:AH,Бюджет!$M:$M,$B134)+SUMIFS(Бюджет!AH:AH,Бюджет!$M:$M,$B135)-SUMIFS(Бюджет!AH:AH,Бюджет!$M:$M,$C134)-SUMIFS(Бюджет!AH:AH,Бюджет!$M:$M,$C135)))</f>
        <v>0</v>
      </c>
      <c r="AI134" s="158">
        <f>IF(AI$7="",0,(AH134+SUMIFS(Бюджет!AI:AI,Бюджет!$M:$M,$B134)+SUMIFS(Бюджет!AI:AI,Бюджет!$M:$M,$B135)-SUMIFS(Бюджет!AI:AI,Бюджет!$M:$M,$C134)-SUMIFS(Бюджет!AI:AI,Бюджет!$M:$M,$C135)))</f>
        <v>0</v>
      </c>
      <c r="AJ134" s="158">
        <f>IF(AJ$7="",0,(AI134+SUMIFS(Бюджет!AJ:AJ,Бюджет!$M:$M,$B134)+SUMIFS(Бюджет!AJ:AJ,Бюджет!$M:$M,$B135)-SUMIFS(Бюджет!AJ:AJ,Бюджет!$M:$M,$C134)-SUMIFS(Бюджет!AJ:AJ,Бюджет!$M:$M,$C135)))</f>
        <v>0</v>
      </c>
      <c r="AK134" s="158">
        <f>IF(AK$7="",0,(AJ134+SUMIFS(Бюджет!AK:AK,Бюджет!$M:$M,$B134)+SUMIFS(Бюджет!AK:AK,Бюджет!$M:$M,$B135)-SUMIFS(Бюджет!AK:AK,Бюджет!$M:$M,$C134)-SUMIFS(Бюджет!AK:AK,Бюджет!$M:$M,$C135)))</f>
        <v>0</v>
      </c>
      <c r="AL134" s="158">
        <f>IF(AL$7="",0,(AK134+SUMIFS(Бюджет!AL:AL,Бюджет!$M:$M,$B134)+SUMIFS(Бюджет!AL:AL,Бюджет!$M:$M,$B135)-SUMIFS(Бюджет!AL:AL,Бюджет!$M:$M,$C134)-SUMIFS(Бюджет!AL:AL,Бюджет!$M:$M,$C135)))</f>
        <v>0</v>
      </c>
      <c r="AM134" s="158">
        <f>IF(AM$7="",0,(AL134+SUMIFS(Бюджет!AM:AM,Бюджет!$M:$M,$B134)+SUMIFS(Бюджет!AM:AM,Бюджет!$M:$M,$B135)-SUMIFS(Бюджет!AM:AM,Бюджет!$M:$M,$C134)-SUMIFS(Бюджет!AM:AM,Бюджет!$M:$M,$C135)))</f>
        <v>0</v>
      </c>
      <c r="AN134" s="158">
        <f>IF(AN$7="",0,(AM134+SUMIFS(Бюджет!AN:AN,Бюджет!$M:$M,$B134)+SUMIFS(Бюджет!AN:AN,Бюджет!$M:$M,$B135)-SUMIFS(Бюджет!AN:AN,Бюджет!$M:$M,$C134)-SUMIFS(Бюджет!AN:AN,Бюджет!$M:$M,$C135)))</f>
        <v>0</v>
      </c>
      <c r="AO134" s="158">
        <f>IF(AO$7="",0,(AN134+SUMIFS(Бюджет!AO:AO,Бюджет!$M:$M,$B134)+SUMIFS(Бюджет!AO:AO,Бюджет!$M:$M,$B135)-SUMIFS(Бюджет!AO:AO,Бюджет!$M:$M,$C134)-SUMIFS(Бюджет!AO:AO,Бюджет!$M:$M,$C135)))</f>
        <v>0</v>
      </c>
      <c r="AP134" s="158">
        <f>IF(AP$7="",0,(AO134+SUMIFS(Бюджет!AP:AP,Бюджет!$M:$M,$B134)+SUMIFS(Бюджет!AP:AP,Бюджет!$M:$M,$B135)-SUMIFS(Бюджет!AP:AP,Бюджет!$M:$M,$C134)-SUMIFS(Бюджет!AP:AP,Бюджет!$M:$M,$C135)))</f>
        <v>0</v>
      </c>
      <c r="AQ134" s="158">
        <f>IF(AQ$7="",0,(AP134+SUMIFS(Бюджет!AQ:AQ,Бюджет!$M:$M,$B134)+SUMIFS(Бюджет!AQ:AQ,Бюджет!$M:$M,$B135)-SUMIFS(Бюджет!AQ:AQ,Бюджет!$M:$M,$C134)-SUMIFS(Бюджет!AQ:AQ,Бюджет!$M:$M,$C135)))</f>
        <v>0</v>
      </c>
      <c r="AR134" s="158">
        <f>IF(AR$7="",0,(AQ134+SUMIFS(Бюджет!AR:AR,Бюджет!$M:$M,$B134)+SUMIFS(Бюджет!AR:AR,Бюджет!$M:$M,$B135)-SUMIFS(Бюджет!AR:AR,Бюджет!$M:$M,$C134)-SUMIFS(Бюджет!AR:AR,Бюджет!$M:$M,$C135)))</f>
        <v>0</v>
      </c>
      <c r="AS134" s="158">
        <f>IF(AS$7="",0,(AR134+SUMIFS(Бюджет!AS:AS,Бюджет!$M:$M,$B134)+SUMIFS(Бюджет!AS:AS,Бюджет!$M:$M,$B135)-SUMIFS(Бюджет!AS:AS,Бюджет!$M:$M,$C134)-SUMIFS(Бюджет!AS:AS,Бюджет!$M:$M,$C135)))</f>
        <v>0</v>
      </c>
      <c r="AT134" s="158">
        <f>IF(AT$7="",0,(AS134+SUMIFS(Бюджет!AT:AT,Бюджет!$M:$M,$B134)+SUMIFS(Бюджет!AT:AT,Бюджет!$M:$M,$B135)-SUMIFS(Бюджет!AT:AT,Бюджет!$M:$M,$C134)-SUMIFS(Бюджет!AT:AT,Бюджет!$M:$M,$C135)))</f>
        <v>0</v>
      </c>
      <c r="AU134" s="158">
        <f>IF(AU$7="",0,(AT134+SUMIFS(Бюджет!AU:AU,Бюджет!$M:$M,$B134)+SUMIFS(Бюджет!AU:AU,Бюджет!$M:$M,$B135)-SUMIFS(Бюджет!AU:AU,Бюджет!$M:$M,$C134)-SUMIFS(Бюджет!AU:AU,Бюджет!$M:$M,$C135)))</f>
        <v>0</v>
      </c>
      <c r="AV134" s="94"/>
      <c r="AW134" s="89"/>
    </row>
    <row r="135" spans="1:49" s="95" customFormat="1" x14ac:dyDescent="0.25">
      <c r="A135" s="89"/>
      <c r="B135" s="269" t="str">
        <f>KPI!$E$38</f>
        <v>начисление соц/сборов по собств. строителям</v>
      </c>
      <c r="C135" s="269" t="str">
        <f>KPI!$E$153</f>
        <v>соцсборы</v>
      </c>
      <c r="D135" s="89"/>
      <c r="E135" s="124"/>
      <c r="F135" s="167"/>
      <c r="G135" s="167" t="str">
        <f t="shared" si="27"/>
        <v>BS</v>
      </c>
      <c r="H135" s="152" t="str">
        <f>KPI!$E$154</f>
        <v>оборудование</v>
      </c>
      <c r="I135" s="88"/>
      <c r="J135" s="88"/>
      <c r="K135" s="154" t="str">
        <f>IF(H135="","",INDEX(KPI!$H:$H,SUMIFS(KPI!$C:$C,KPI!$E:$E,H135)))</f>
        <v>тыс.руб.</v>
      </c>
      <c r="L135" s="148"/>
      <c r="M135" s="149"/>
      <c r="N135" s="149"/>
      <c r="O135" s="149"/>
      <c r="P135" s="88"/>
      <c r="Q135" s="88"/>
      <c r="R135" s="156">
        <f t="shared" si="30"/>
        <v>0</v>
      </c>
      <c r="S135" s="88"/>
      <c r="T135" s="156">
        <f t="shared" si="31"/>
        <v>0</v>
      </c>
      <c r="U135" s="88"/>
      <c r="V135" s="88"/>
      <c r="W135" s="150"/>
      <c r="X135" s="158">
        <f>IF(X$7="",0,(W135+SUMIFS(Бюджет!X:X,Бюджет!$M:$M,$B136)-SUMIFS(Бюджет!X:X,Бюджет!$M:$M,$C136)))</f>
        <v>0</v>
      </c>
      <c r="Y135" s="158">
        <f>IF(Y$7="",0,(X135+SUMIFS(Бюджет!Y:Y,Бюджет!$M:$M,$B136)-SUMIFS(Бюджет!Y:Y,Бюджет!$M:$M,$C136)))</f>
        <v>0</v>
      </c>
      <c r="Z135" s="158">
        <f>IF(Z$7="",0,(Y135+SUMIFS(Бюджет!Z:Z,Бюджет!$M:$M,$B136)-SUMIFS(Бюджет!Z:Z,Бюджет!$M:$M,$C136)))</f>
        <v>0</v>
      </c>
      <c r="AA135" s="158">
        <f>IF(AA$7="",0,(Z135+SUMIFS(Бюджет!AA:AA,Бюджет!$M:$M,$B136)-SUMIFS(Бюджет!AA:AA,Бюджет!$M:$M,$C136)))</f>
        <v>0</v>
      </c>
      <c r="AB135" s="158">
        <f>IF(AB$7="",0,(AA135+SUMIFS(Бюджет!AB:AB,Бюджет!$M:$M,$B136)-SUMIFS(Бюджет!AB:AB,Бюджет!$M:$M,$C136)))</f>
        <v>0</v>
      </c>
      <c r="AC135" s="158">
        <f>IF(AC$7="",0,(AB135+SUMIFS(Бюджет!AC:AC,Бюджет!$M:$M,$B136)-SUMIFS(Бюджет!AC:AC,Бюджет!$M:$M,$C136)))</f>
        <v>0</v>
      </c>
      <c r="AD135" s="158">
        <f>IF(AD$7="",0,(AC135+SUMIFS(Бюджет!AD:AD,Бюджет!$M:$M,$B136)-SUMIFS(Бюджет!AD:AD,Бюджет!$M:$M,$C136)))</f>
        <v>0</v>
      </c>
      <c r="AE135" s="158">
        <f>IF(AE$7="",0,(AD135+SUMIFS(Бюджет!AE:AE,Бюджет!$M:$M,$B136)-SUMIFS(Бюджет!AE:AE,Бюджет!$M:$M,$C136)))</f>
        <v>0</v>
      </c>
      <c r="AF135" s="158">
        <f>IF(AF$7="",0,(AE135+SUMIFS(Бюджет!AF:AF,Бюджет!$M:$M,$B136)-SUMIFS(Бюджет!AF:AF,Бюджет!$M:$M,$C136)))</f>
        <v>0</v>
      </c>
      <c r="AG135" s="158">
        <f>IF(AG$7="",0,(AF135+SUMIFS(Бюджет!AG:AG,Бюджет!$M:$M,$B136)-SUMIFS(Бюджет!AG:AG,Бюджет!$M:$M,$C136)))</f>
        <v>0</v>
      </c>
      <c r="AH135" s="158">
        <f>IF(AH$7="",0,(AG135+SUMIFS(Бюджет!AH:AH,Бюджет!$M:$M,$B136)-SUMIFS(Бюджет!AH:AH,Бюджет!$M:$M,$C136)))</f>
        <v>0</v>
      </c>
      <c r="AI135" s="158">
        <f>IF(AI$7="",0,(AH135+SUMIFS(Бюджет!AI:AI,Бюджет!$M:$M,$B136)-SUMIFS(Бюджет!AI:AI,Бюджет!$M:$M,$C136)))</f>
        <v>0</v>
      </c>
      <c r="AJ135" s="158">
        <f>IF(AJ$7="",0,(AI135+SUMIFS(Бюджет!AJ:AJ,Бюджет!$M:$M,$B136)-SUMIFS(Бюджет!AJ:AJ,Бюджет!$M:$M,$C136)))</f>
        <v>0</v>
      </c>
      <c r="AK135" s="158">
        <f>IF(AK$7="",0,(AJ135+SUMIFS(Бюджет!AK:AK,Бюджет!$M:$M,$B136)-SUMIFS(Бюджет!AK:AK,Бюджет!$M:$M,$C136)))</f>
        <v>0</v>
      </c>
      <c r="AL135" s="158">
        <f>IF(AL$7="",0,(AK135+SUMIFS(Бюджет!AL:AL,Бюджет!$M:$M,$B136)-SUMIFS(Бюджет!AL:AL,Бюджет!$M:$M,$C136)))</f>
        <v>0</v>
      </c>
      <c r="AM135" s="158">
        <f>IF(AM$7="",0,(AL135+SUMIFS(Бюджет!AM:AM,Бюджет!$M:$M,$B136)-SUMIFS(Бюджет!AM:AM,Бюджет!$M:$M,$C136)))</f>
        <v>0</v>
      </c>
      <c r="AN135" s="158">
        <f>IF(AN$7="",0,(AM135+SUMIFS(Бюджет!AN:AN,Бюджет!$M:$M,$B136)-SUMIFS(Бюджет!AN:AN,Бюджет!$M:$M,$C136)))</f>
        <v>0</v>
      </c>
      <c r="AO135" s="158">
        <f>IF(AO$7="",0,(AN135+SUMIFS(Бюджет!AO:AO,Бюджет!$M:$M,$B136)-SUMIFS(Бюджет!AO:AO,Бюджет!$M:$M,$C136)))</f>
        <v>0</v>
      </c>
      <c r="AP135" s="158">
        <f>IF(AP$7="",0,(AO135+SUMIFS(Бюджет!AP:AP,Бюджет!$M:$M,$B136)-SUMIFS(Бюджет!AP:AP,Бюджет!$M:$M,$C136)))</f>
        <v>0</v>
      </c>
      <c r="AQ135" s="158">
        <f>IF(AQ$7="",0,(AP135+SUMIFS(Бюджет!AQ:AQ,Бюджет!$M:$M,$B136)-SUMIFS(Бюджет!AQ:AQ,Бюджет!$M:$M,$C136)))</f>
        <v>0</v>
      </c>
      <c r="AR135" s="158">
        <f>IF(AR$7="",0,(AQ135+SUMIFS(Бюджет!AR:AR,Бюджет!$M:$M,$B136)-SUMIFS(Бюджет!AR:AR,Бюджет!$M:$M,$C136)))</f>
        <v>0</v>
      </c>
      <c r="AS135" s="158">
        <f>IF(AS$7="",0,(AR135+SUMIFS(Бюджет!AS:AS,Бюджет!$M:$M,$B136)-SUMIFS(Бюджет!AS:AS,Бюджет!$M:$M,$C136)))</f>
        <v>0</v>
      </c>
      <c r="AT135" s="158">
        <f>IF(AT$7="",0,(AS135+SUMIFS(Бюджет!AT:AT,Бюджет!$M:$M,$B136)-SUMIFS(Бюджет!AT:AT,Бюджет!$M:$M,$C136)))</f>
        <v>0</v>
      </c>
      <c r="AU135" s="158">
        <f>IF(AU$7="",0,(AT135+SUMIFS(Бюджет!AU:AU,Бюджет!$M:$M,$B136)-SUMIFS(Бюджет!AU:AU,Бюджет!$M:$M,$C136)))</f>
        <v>0</v>
      </c>
      <c r="AV135" s="94"/>
      <c r="AW135" s="89"/>
    </row>
    <row r="136" spans="1:49" s="95" customFormat="1" x14ac:dyDescent="0.25">
      <c r="A136" s="89"/>
      <c r="B136" s="269" t="str">
        <f>KPI!$E$40</f>
        <v>расходы на оборудование</v>
      </c>
      <c r="C136" s="269" t="str">
        <f>KPI!$E$154</f>
        <v>оборудование</v>
      </c>
      <c r="D136" s="89"/>
      <c r="E136" s="124"/>
      <c r="F136" s="167"/>
      <c r="G136" s="167" t="str">
        <f t="shared" si="27"/>
        <v>BS</v>
      </c>
      <c r="H136" s="152" t="str">
        <f>KPI!$E$180</f>
        <v>дебиторская задолженность</v>
      </c>
      <c r="I136" s="88"/>
      <c r="J136" s="88"/>
      <c r="K136" s="154" t="str">
        <f>IF(H136="","",INDEX(KPI!$H:$H,SUMIFS(KPI!$C:$C,KPI!$E:$E,H136)))</f>
        <v>тыс.руб.</v>
      </c>
      <c r="L136" s="148"/>
      <c r="M136" s="149"/>
      <c r="N136" s="149"/>
      <c r="O136" s="149"/>
      <c r="P136" s="88"/>
      <c r="Q136" s="88"/>
      <c r="R136" s="156">
        <f t="shared" si="30"/>
        <v>0</v>
      </c>
      <c r="S136" s="88"/>
      <c r="T136" s="156">
        <f t="shared" si="31"/>
        <v>0</v>
      </c>
      <c r="U136" s="88"/>
      <c r="V136" s="88"/>
      <c r="W136" s="150"/>
      <c r="X136" s="158">
        <f>IF(X$7="",0,IF(SUM($W$13:X$13)-SUM($W$75:X$75)&gt;=0,SUM($W$13:X$13)-SUM($W$75:X$75),0))</f>
        <v>0</v>
      </c>
      <c r="Y136" s="158">
        <f>IF(Y$7="",0,IF(SUM($W$13:Y$13)-SUM($W$75:Y$75)&gt;=0,SUM($W$13:Y$13)-SUM($W$75:Y$75),0))</f>
        <v>0</v>
      </c>
      <c r="Z136" s="158">
        <f>IF(Z$7="",0,IF(SUM($W$13:Z$13)-SUM($W$75:Z$75)&gt;=0,SUM($W$13:Z$13)-SUM($W$75:Z$75),0))</f>
        <v>0</v>
      </c>
      <c r="AA136" s="158">
        <f>IF(AA$7="",0,IF(SUM($W$13:AA$13)-SUM($W$75:AA$75)&gt;=0,SUM($W$13:AA$13)-SUM($W$75:AA$75),0))</f>
        <v>0</v>
      </c>
      <c r="AB136" s="158">
        <f>IF(AB$7="",0,IF(SUM($W$13:AB$13)-SUM($W$75:AB$75)&gt;=0,SUM($W$13:AB$13)-SUM($W$75:AB$75),0))</f>
        <v>0</v>
      </c>
      <c r="AC136" s="158">
        <f>IF(AC$7="",0,IF(SUM($W$13:AC$13)-SUM($W$75:AC$75)&gt;=0,SUM($W$13:AC$13)-SUM($W$75:AC$75),0))</f>
        <v>0</v>
      </c>
      <c r="AD136" s="158">
        <f>IF(AD$7="",0,IF(SUM($W$13:AD$13)-SUM($W$75:AD$75)&gt;=0,SUM($W$13:AD$13)-SUM($W$75:AD$75),0))</f>
        <v>0</v>
      </c>
      <c r="AE136" s="158">
        <f>IF(AE$7="",0,IF(SUM($W$13:AE$13)-SUM($W$75:AE$75)&gt;=0,SUM($W$13:AE$13)-SUM($W$75:AE$75),0))</f>
        <v>0</v>
      </c>
      <c r="AF136" s="158">
        <f>IF(AF$7="",0,IF(SUM($W$13:AF$13)-SUM($W$75:AF$75)&gt;=0,SUM($W$13:AF$13)-SUM($W$75:AF$75),0))</f>
        <v>0</v>
      </c>
      <c r="AG136" s="158">
        <f>IF(AG$7="",0,IF(SUM($W$13:AG$13)-SUM($W$75:AG$75)&gt;=0,SUM($W$13:AG$13)-SUM($W$75:AG$75),0))</f>
        <v>0</v>
      </c>
      <c r="AH136" s="158">
        <f>IF(AH$7="",0,IF(SUM($W$13:AH$13)-SUM($W$75:AH$75)&gt;=0,SUM($W$13:AH$13)-SUM($W$75:AH$75),0))</f>
        <v>0</v>
      </c>
      <c r="AI136" s="158">
        <f>IF(AI$7="",0,IF(SUM($W$13:AI$13)-SUM($W$75:AI$75)&gt;=0,SUM($W$13:AI$13)-SUM($W$75:AI$75),0))</f>
        <v>0</v>
      </c>
      <c r="AJ136" s="158">
        <f>IF(AJ$7="",0,IF(SUM($W$13:AJ$13)-SUM($W$75:AJ$75)&gt;=0,SUM($W$13:AJ$13)-SUM($W$75:AJ$75),0))</f>
        <v>0</v>
      </c>
      <c r="AK136" s="158">
        <f>IF(AK$7="",0,IF(SUM($W$13:AK$13)-SUM($W$75:AK$75)&gt;=0,SUM($W$13:AK$13)-SUM($W$75:AK$75),0))</f>
        <v>0</v>
      </c>
      <c r="AL136" s="158">
        <f>IF(AL$7="",0,IF(SUM($W$13:AL$13)-SUM($W$75:AL$75)&gt;=0,SUM($W$13:AL$13)-SUM($W$75:AL$75),0))</f>
        <v>0</v>
      </c>
      <c r="AM136" s="158">
        <f>IF(AM$7="",0,IF(SUM($W$13:AM$13)-SUM($W$75:AM$75)&gt;=0,SUM($W$13:AM$13)-SUM($W$75:AM$75),0))</f>
        <v>0</v>
      </c>
      <c r="AN136" s="158">
        <f>IF(AN$7="",0,IF(SUM($W$13:AN$13)-SUM($W$75:AN$75)&gt;=0,SUM($W$13:AN$13)-SUM($W$75:AN$75),0))</f>
        <v>0</v>
      </c>
      <c r="AO136" s="158">
        <f>IF(AO$7="",0,IF(SUM($W$13:AO$13)-SUM($W$75:AO$75)&gt;=0,SUM($W$13:AO$13)-SUM($W$75:AO$75),0))</f>
        <v>0</v>
      </c>
      <c r="AP136" s="158">
        <f>IF(AP$7="",0,IF(SUM($W$13:AP$13)-SUM($W$75:AP$75)&gt;=0,SUM($W$13:AP$13)-SUM($W$75:AP$75),0))</f>
        <v>0</v>
      </c>
      <c r="AQ136" s="158">
        <f>IF(AQ$7="",0,IF(SUM($W$13:AQ$13)-SUM($W$75:AQ$75)&gt;=0,SUM($W$13:AQ$13)-SUM($W$75:AQ$75),0))</f>
        <v>0</v>
      </c>
      <c r="AR136" s="158">
        <f>IF(AR$7="",0,IF(SUM($W$13:AR$13)-SUM($W$75:AR$75)&gt;=0,SUM($W$13:AR$13)-SUM($W$75:AR$75),0))</f>
        <v>0</v>
      </c>
      <c r="AS136" s="158">
        <f>IF(AS$7="",0,IF(SUM($W$13:AS$13)-SUM($W$75:AS$75)&gt;=0,SUM($W$13:AS$13)-SUM($W$75:AS$75),0))</f>
        <v>0</v>
      </c>
      <c r="AT136" s="158">
        <f>IF(AT$7="",0,IF(SUM($W$13:AT$13)-SUM($W$75:AT$75)&gt;=0,SUM($W$13:AT$13)-SUM($W$75:AT$75),0))</f>
        <v>0</v>
      </c>
      <c r="AU136" s="158">
        <f>IF(AU$7="",0,IF(SUM($W$13:AU$13)-SUM($W$75:AU$75)&gt;=0,SUM($W$13:AU$13)-SUM($W$75:AU$75),0))</f>
        <v>0</v>
      </c>
      <c r="AV136" s="94"/>
      <c r="AW136" s="89"/>
    </row>
    <row r="137" spans="1:49" s="95" customFormat="1" x14ac:dyDescent="0.25">
      <c r="A137" s="89"/>
      <c r="B137" s="269"/>
      <c r="C137" s="269"/>
      <c r="D137" s="89"/>
      <c r="E137" s="124"/>
      <c r="F137" s="167"/>
      <c r="G137" s="167" t="str">
        <f t="shared" si="27"/>
        <v>BS</v>
      </c>
      <c r="H137" s="152" t="str">
        <f>KPI!$E$181</f>
        <v>авансы выданные за материалы</v>
      </c>
      <c r="I137" s="88"/>
      <c r="J137" s="88"/>
      <c r="K137" s="154" t="str">
        <f>IF(H137="","",INDEX(KPI!$H:$H,SUMIFS(KPI!$C:$C,KPI!$E:$E,H137)))</f>
        <v>тыс.руб.</v>
      </c>
      <c r="L137" s="148"/>
      <c r="M137" s="149"/>
      <c r="N137" s="149"/>
      <c r="O137" s="149"/>
      <c r="P137" s="88"/>
      <c r="Q137" s="88"/>
      <c r="R137" s="156">
        <f t="shared" si="30"/>
        <v>0</v>
      </c>
      <c r="S137" s="88"/>
      <c r="T137" s="156">
        <f t="shared" si="31"/>
        <v>0</v>
      </c>
      <c r="U137" s="88"/>
      <c r="V137" s="88"/>
      <c r="W137" s="150"/>
      <c r="X137" s="158">
        <f>IF(X$7="",0,IF(SUM($W$82:X$83)-SUM($W$164:X$164)&gt;=0,SUM($W$82:X$83)-SUM($W$164:X$164),0))</f>
        <v>0</v>
      </c>
      <c r="Y137" s="158">
        <f>IF(Y$7="",0,IF(SUM($W$82:Y$83)-SUM($W$164:Y$164)&gt;=0,SUM($W$82:Y$83)-SUM($W$164:Y$164),0))</f>
        <v>0</v>
      </c>
      <c r="Z137" s="158">
        <f>IF(Z$7="",0,IF(SUM($W$82:Z$83)-SUM($W$164:Z$164)&gt;=0,SUM($W$82:Z$83)-SUM($W$164:Z$164),0))</f>
        <v>0</v>
      </c>
      <c r="AA137" s="158">
        <f>IF(AA$7="",0,IF(SUM($W$82:AA$83)-SUM($W$164:AA$164)&gt;=0,SUM($W$82:AA$83)-SUM($W$164:AA$164),0))</f>
        <v>0</v>
      </c>
      <c r="AB137" s="158">
        <f>IF(AB$7="",0,IF(SUM($W$82:AB$83)-SUM($W$164:AB$164)&gt;=0,SUM($W$82:AB$83)-SUM($W$164:AB$164),0))</f>
        <v>0</v>
      </c>
      <c r="AC137" s="158">
        <f>IF(AC$7="",0,IF(SUM($W$82:AC$83)-SUM($W$164:AC$164)&gt;=0,SUM($W$82:AC$83)-SUM($W$164:AC$164),0))</f>
        <v>0</v>
      </c>
      <c r="AD137" s="158">
        <f>IF(AD$7="",0,IF(SUM($W$82:AD$83)-SUM($W$164:AD$164)&gt;=0,SUM($W$82:AD$83)-SUM($W$164:AD$164),0))</f>
        <v>0</v>
      </c>
      <c r="AE137" s="158">
        <f>IF(AE$7="",0,IF(SUM($W$82:AE$83)-SUM($W$164:AE$164)&gt;=0,SUM($W$82:AE$83)-SUM($W$164:AE$164),0))</f>
        <v>0</v>
      </c>
      <c r="AF137" s="158">
        <f>IF(AF$7="",0,IF(SUM($W$82:AF$83)-SUM($W$164:AF$164)&gt;=0,SUM($W$82:AF$83)-SUM($W$164:AF$164),0))</f>
        <v>0</v>
      </c>
      <c r="AG137" s="158">
        <f>IF(AG$7="",0,IF(SUM($W$82:AG$83)-SUM($W$164:AG$164)&gt;=0,SUM($W$82:AG$83)-SUM($W$164:AG$164),0))</f>
        <v>0</v>
      </c>
      <c r="AH137" s="158">
        <f>IF(AH$7="",0,IF(SUM($W$82:AH$83)-SUM($W$164:AH$164)&gt;=0,SUM($W$82:AH$83)-SUM($W$164:AH$164),0))</f>
        <v>0</v>
      </c>
      <c r="AI137" s="158">
        <f>IF(AI$7="",0,IF(SUM($W$82:AI$83)-SUM($W$164:AI$164)&gt;=0,SUM($W$82:AI$83)-SUM($W$164:AI$164),0))</f>
        <v>0</v>
      </c>
      <c r="AJ137" s="158">
        <f>IF(AJ$7="",0,IF(SUM($W$82:AJ$83)-SUM($W$164:AJ$164)&gt;=0,SUM($W$82:AJ$83)-SUM($W$164:AJ$164),0))</f>
        <v>0</v>
      </c>
      <c r="AK137" s="158">
        <f>IF(AK$7="",0,IF(SUM($W$82:AK$83)-SUM($W$164:AK$164)&gt;=0,SUM($W$82:AK$83)-SUM($W$164:AK$164),0))</f>
        <v>0</v>
      </c>
      <c r="AL137" s="158">
        <f>IF(AL$7="",0,IF(SUM($W$82:AL$83)-SUM($W$164:AL$164)&gt;=0,SUM($W$82:AL$83)-SUM($W$164:AL$164),0))</f>
        <v>0</v>
      </c>
      <c r="AM137" s="158">
        <f>IF(AM$7="",0,IF(SUM($W$82:AM$83)-SUM($W$164:AM$164)&gt;=0,SUM($W$82:AM$83)-SUM($W$164:AM$164),0))</f>
        <v>0</v>
      </c>
      <c r="AN137" s="158">
        <f>IF(AN$7="",0,IF(SUM($W$82:AN$83)-SUM($W$164:AN$164)&gt;=0,SUM($W$82:AN$83)-SUM($W$164:AN$164),0))</f>
        <v>0</v>
      </c>
      <c r="AO137" s="158">
        <f>IF(AO$7="",0,IF(SUM($W$82:AO$83)-SUM($W$164:AO$164)&gt;=0,SUM($W$82:AO$83)-SUM($W$164:AO$164),0))</f>
        <v>0</v>
      </c>
      <c r="AP137" s="158">
        <f>IF(AP$7="",0,IF(SUM($W$82:AP$83)-SUM($W$164:AP$164)&gt;=0,SUM($W$82:AP$83)-SUM($W$164:AP$164),0))</f>
        <v>0</v>
      </c>
      <c r="AQ137" s="158">
        <f>IF(AQ$7="",0,IF(SUM($W$82:AQ$83)-SUM($W$164:AQ$164)&gt;=0,SUM($W$82:AQ$83)-SUM($W$164:AQ$164),0))</f>
        <v>0</v>
      </c>
      <c r="AR137" s="158">
        <f>IF(AR$7="",0,IF(SUM($W$82:AR$83)-SUM($W$164:AR$164)&gt;=0,SUM($W$82:AR$83)-SUM($W$164:AR$164),0))</f>
        <v>0</v>
      </c>
      <c r="AS137" s="158">
        <f>IF(AS$7="",0,IF(SUM($W$82:AS$83)-SUM($W$164:AS$164)&gt;=0,SUM($W$82:AS$83)-SUM($W$164:AS$164),0))</f>
        <v>0</v>
      </c>
      <c r="AT137" s="158">
        <f>IF(AT$7="",0,IF(SUM($W$82:AT$83)-SUM($W$164:AT$164)&gt;=0,SUM($W$82:AT$83)-SUM($W$164:AT$164),0))</f>
        <v>0</v>
      </c>
      <c r="AU137" s="158">
        <f>IF(AU$7="",0,IF(SUM($W$82:AU$83)-SUM($W$164:AU$164)&gt;=0,SUM($W$82:AU$83)-SUM($W$164:AU$164),0))</f>
        <v>0</v>
      </c>
      <c r="AV137" s="94"/>
      <c r="AW137" s="89"/>
    </row>
    <row r="138" spans="1:49" s="95" customFormat="1" x14ac:dyDescent="0.25">
      <c r="A138" s="89"/>
      <c r="B138" s="269"/>
      <c r="C138" s="269"/>
      <c r="D138" s="89"/>
      <c r="E138" s="124"/>
      <c r="F138" s="167"/>
      <c r="G138" s="167" t="str">
        <f t="shared" si="27"/>
        <v>BS</v>
      </c>
      <c r="H138" s="152" t="str">
        <f>KPI!$E$182</f>
        <v>авансы выданные за изготовление</v>
      </c>
      <c r="I138" s="88"/>
      <c r="J138" s="88"/>
      <c r="K138" s="154" t="str">
        <f>IF(H138="","",INDEX(KPI!$H:$H,SUMIFS(KPI!$C:$C,KPI!$E:$E,H138)))</f>
        <v>тыс.руб.</v>
      </c>
      <c r="L138" s="148"/>
      <c r="M138" s="149"/>
      <c r="N138" s="149"/>
      <c r="O138" s="149"/>
      <c r="P138" s="88"/>
      <c r="Q138" s="88"/>
      <c r="R138" s="156">
        <f t="shared" si="30"/>
        <v>0</v>
      </c>
      <c r="S138" s="88"/>
      <c r="T138" s="156">
        <f t="shared" si="31"/>
        <v>0</v>
      </c>
      <c r="U138" s="88"/>
      <c r="V138" s="88"/>
      <c r="W138" s="150"/>
      <c r="X138" s="158">
        <f>IF(X$7="",0,IF(SUM($W$84:X$85)-SUM($W$165:X$165)&gt;=0,SUM($W$84:X$85)-SUM($W$165:X$165),0))</f>
        <v>0</v>
      </c>
      <c r="Y138" s="158">
        <f>IF(Y$7="",0,IF(SUM($W$84:Y$85)-SUM($W$165:Y$165)&gt;=0,SUM($W$84:Y$85)-SUM($W$165:Y$165),0))</f>
        <v>0</v>
      </c>
      <c r="Z138" s="158">
        <f>IF(Z$7="",0,IF(SUM($W$84:Z$85)-SUM($W$165:Z$165)&gt;=0,SUM($W$84:Z$85)-SUM($W$165:Z$165),0))</f>
        <v>0</v>
      </c>
      <c r="AA138" s="158">
        <f>IF(AA$7="",0,IF(SUM($W$84:AA$85)-SUM($W$165:AA$165)&gt;=0,SUM($W$84:AA$85)-SUM($W$165:AA$165),0))</f>
        <v>0</v>
      </c>
      <c r="AB138" s="158">
        <f>IF(AB$7="",0,IF(SUM($W$84:AB$85)-SUM($W$165:AB$165)&gt;=0,SUM($W$84:AB$85)-SUM($W$165:AB$165),0))</f>
        <v>0</v>
      </c>
      <c r="AC138" s="158">
        <f>IF(AC$7="",0,IF(SUM($W$84:AC$85)-SUM($W$165:AC$165)&gt;=0,SUM($W$84:AC$85)-SUM($W$165:AC$165),0))</f>
        <v>0</v>
      </c>
      <c r="AD138" s="158">
        <f>IF(AD$7="",0,IF(SUM($W$84:AD$85)-SUM($W$165:AD$165)&gt;=0,SUM($W$84:AD$85)-SUM($W$165:AD$165),0))</f>
        <v>0</v>
      </c>
      <c r="AE138" s="158">
        <f>IF(AE$7="",0,IF(SUM($W$84:AE$85)-SUM($W$165:AE$165)&gt;=0,SUM($W$84:AE$85)-SUM($W$165:AE$165),0))</f>
        <v>0</v>
      </c>
      <c r="AF138" s="158">
        <f>IF(AF$7="",0,IF(SUM($W$84:AF$85)-SUM($W$165:AF$165)&gt;=0,SUM($W$84:AF$85)-SUM($W$165:AF$165),0))</f>
        <v>0</v>
      </c>
      <c r="AG138" s="158">
        <f>IF(AG$7="",0,IF(SUM($W$84:AG$85)-SUM($W$165:AG$165)&gt;=0,SUM($W$84:AG$85)-SUM($W$165:AG$165),0))</f>
        <v>0</v>
      </c>
      <c r="AH138" s="158">
        <f>IF(AH$7="",0,IF(SUM($W$84:AH$85)-SUM($W$165:AH$165)&gt;=0,SUM($W$84:AH$85)-SUM($W$165:AH$165),0))</f>
        <v>0</v>
      </c>
      <c r="AI138" s="158">
        <f>IF(AI$7="",0,IF(SUM($W$84:AI$85)-SUM($W$165:AI$165)&gt;=0,SUM($W$84:AI$85)-SUM($W$165:AI$165),0))</f>
        <v>0</v>
      </c>
      <c r="AJ138" s="158">
        <f>IF(AJ$7="",0,IF(SUM($W$84:AJ$85)-SUM($W$165:AJ$165)&gt;=0,SUM($W$84:AJ$85)-SUM($W$165:AJ$165),0))</f>
        <v>0</v>
      </c>
      <c r="AK138" s="158">
        <f>IF(AK$7="",0,IF(SUM($W$84:AK$85)-SUM($W$165:AK$165)&gt;=0,SUM($W$84:AK$85)-SUM($W$165:AK$165),0))</f>
        <v>0</v>
      </c>
      <c r="AL138" s="158">
        <f>IF(AL$7="",0,IF(SUM($W$84:AL$85)-SUM($W$165:AL$165)&gt;=0,SUM($W$84:AL$85)-SUM($W$165:AL$165),0))</f>
        <v>0</v>
      </c>
      <c r="AM138" s="158">
        <f>IF(AM$7="",0,IF(SUM($W$84:AM$85)-SUM($W$165:AM$165)&gt;=0,SUM($W$84:AM$85)-SUM($W$165:AM$165),0))</f>
        <v>0</v>
      </c>
      <c r="AN138" s="158">
        <f>IF(AN$7="",0,IF(SUM($W$84:AN$85)-SUM($W$165:AN$165)&gt;=0,SUM($W$84:AN$85)-SUM($W$165:AN$165),0))</f>
        <v>0</v>
      </c>
      <c r="AO138" s="158">
        <f>IF(AO$7="",0,IF(SUM($W$84:AO$85)-SUM($W$165:AO$165)&gt;=0,SUM($W$84:AO$85)-SUM($W$165:AO$165),0))</f>
        <v>0</v>
      </c>
      <c r="AP138" s="158">
        <f>IF(AP$7="",0,IF(SUM($W$84:AP$85)-SUM($W$165:AP$165)&gt;=0,SUM($W$84:AP$85)-SUM($W$165:AP$165),0))</f>
        <v>0</v>
      </c>
      <c r="AQ138" s="158">
        <f>IF(AQ$7="",0,IF(SUM($W$84:AQ$85)-SUM($W$165:AQ$165)&gt;=0,SUM($W$84:AQ$85)-SUM($W$165:AQ$165),0))</f>
        <v>0</v>
      </c>
      <c r="AR138" s="158">
        <f>IF(AR$7="",0,IF(SUM($W$84:AR$85)-SUM($W$165:AR$165)&gt;=0,SUM($W$84:AR$85)-SUM($W$165:AR$165),0))</f>
        <v>0</v>
      </c>
      <c r="AS138" s="158">
        <f>IF(AS$7="",0,IF(SUM($W$84:AS$85)-SUM($W$165:AS$165)&gt;=0,SUM($W$84:AS$85)-SUM($W$165:AS$165),0))</f>
        <v>0</v>
      </c>
      <c r="AT138" s="158">
        <f>IF(AT$7="",0,IF(SUM($W$84:AT$85)-SUM($W$165:AT$165)&gt;=0,SUM($W$84:AT$85)-SUM($W$165:AT$165),0))</f>
        <v>0</v>
      </c>
      <c r="AU138" s="158">
        <f>IF(AU$7="",0,IF(SUM($W$84:AU$85)-SUM($W$165:AU$165)&gt;=0,SUM($W$84:AU$85)-SUM($W$165:AU$165),0))</f>
        <v>0</v>
      </c>
      <c r="AV138" s="94"/>
      <c r="AW138" s="89"/>
    </row>
    <row r="139" spans="1:49" s="95" customFormat="1" x14ac:dyDescent="0.25">
      <c r="A139" s="89"/>
      <c r="B139" s="269"/>
      <c r="C139" s="269"/>
      <c r="D139" s="89"/>
      <c r="E139" s="124"/>
      <c r="F139" s="167"/>
      <c r="G139" s="167" t="str">
        <f t="shared" si="27"/>
        <v>BS</v>
      </c>
      <c r="H139" s="152" t="str">
        <f>KPI!$E$183</f>
        <v>авансы выданные за подрядные работы</v>
      </c>
      <c r="I139" s="88"/>
      <c r="J139" s="88"/>
      <c r="K139" s="154" t="str">
        <f>IF(H139="","",INDEX(KPI!$H:$H,SUMIFS(KPI!$C:$C,KPI!$E:$E,H139)))</f>
        <v>тыс.руб.</v>
      </c>
      <c r="L139" s="148"/>
      <c r="M139" s="149"/>
      <c r="N139" s="149"/>
      <c r="O139" s="149"/>
      <c r="P139" s="88"/>
      <c r="Q139" s="88"/>
      <c r="R139" s="156">
        <f t="shared" si="30"/>
        <v>0</v>
      </c>
      <c r="S139" s="88"/>
      <c r="T139" s="156">
        <f t="shared" si="31"/>
        <v>0</v>
      </c>
      <c r="U139" s="88"/>
      <c r="V139" s="88"/>
      <c r="W139" s="150"/>
      <c r="X139" s="158">
        <f>IF(X$7="",0,IF(SUM($W$86:X$87)-SUM($W$166:X$166)&gt;=0,SUM($W$86:X$87)-SUM($W$166:X$166),0))</f>
        <v>0</v>
      </c>
      <c r="Y139" s="158">
        <f>IF(Y$7="",0,IF(SUM($W$86:Y$87)-SUM($W$166:Y$166)&gt;=0,SUM($W$86:Y$87)-SUM($W$166:Y$166),0))</f>
        <v>0</v>
      </c>
      <c r="Z139" s="158">
        <f>IF(Z$7="",0,IF(SUM($W$86:Z$87)-SUM($W$166:Z$166)&gt;=0,SUM($W$86:Z$87)-SUM($W$166:Z$166),0))</f>
        <v>0</v>
      </c>
      <c r="AA139" s="158">
        <f>IF(AA$7="",0,IF(SUM($W$86:AA$87)-SUM($W$166:AA$166)&gt;=0,SUM($W$86:AA$87)-SUM($W$166:AA$166),0))</f>
        <v>0</v>
      </c>
      <c r="AB139" s="158">
        <f>IF(AB$7="",0,IF(SUM($W$86:AB$87)-SUM($W$166:AB$166)&gt;=0,SUM($W$86:AB$87)-SUM($W$166:AB$166),0))</f>
        <v>0</v>
      </c>
      <c r="AC139" s="158">
        <f>IF(AC$7="",0,IF(SUM($W$86:AC$87)-SUM($W$166:AC$166)&gt;=0,SUM($W$86:AC$87)-SUM($W$166:AC$166),0))</f>
        <v>0</v>
      </c>
      <c r="AD139" s="158">
        <f>IF(AD$7="",0,IF(SUM($W$86:AD$87)-SUM($W$166:AD$166)&gt;=0,SUM($W$86:AD$87)-SUM($W$166:AD$166),0))</f>
        <v>0</v>
      </c>
      <c r="AE139" s="158">
        <f>IF(AE$7="",0,IF(SUM($W$86:AE$87)-SUM($W$166:AE$166)&gt;=0,SUM($W$86:AE$87)-SUM($W$166:AE$166),0))</f>
        <v>0</v>
      </c>
      <c r="AF139" s="158">
        <f>IF(AF$7="",0,IF(SUM($W$86:AF$87)-SUM($W$166:AF$166)&gt;=0,SUM($W$86:AF$87)-SUM($W$166:AF$166),0))</f>
        <v>0</v>
      </c>
      <c r="AG139" s="158">
        <f>IF(AG$7="",0,IF(SUM($W$86:AG$87)-SUM($W$166:AG$166)&gt;=0,SUM($W$86:AG$87)-SUM($W$166:AG$166),0))</f>
        <v>0</v>
      </c>
      <c r="AH139" s="158">
        <f>IF(AH$7="",0,IF(SUM($W$86:AH$87)-SUM($W$166:AH$166)&gt;=0,SUM($W$86:AH$87)-SUM($W$166:AH$166),0))</f>
        <v>0</v>
      </c>
      <c r="AI139" s="158">
        <f>IF(AI$7="",0,IF(SUM($W$86:AI$87)-SUM($W$166:AI$166)&gt;=0,SUM($W$86:AI$87)-SUM($W$166:AI$166),0))</f>
        <v>0</v>
      </c>
      <c r="AJ139" s="158">
        <f>IF(AJ$7="",0,IF(SUM($W$86:AJ$87)-SUM($W$166:AJ$166)&gt;=0,SUM($W$86:AJ$87)-SUM($W$166:AJ$166),0))</f>
        <v>0</v>
      </c>
      <c r="AK139" s="158">
        <f>IF(AK$7="",0,IF(SUM($W$86:AK$87)-SUM($W$166:AK$166)&gt;=0,SUM($W$86:AK$87)-SUM($W$166:AK$166),0))</f>
        <v>0</v>
      </c>
      <c r="AL139" s="158">
        <f>IF(AL$7="",0,IF(SUM($W$86:AL$87)-SUM($W$166:AL$166)&gt;=0,SUM($W$86:AL$87)-SUM($W$166:AL$166),0))</f>
        <v>0</v>
      </c>
      <c r="AM139" s="158">
        <f>IF(AM$7="",0,IF(SUM($W$86:AM$87)-SUM($W$166:AM$166)&gt;=0,SUM($W$86:AM$87)-SUM($W$166:AM$166),0))</f>
        <v>0</v>
      </c>
      <c r="AN139" s="158">
        <f>IF(AN$7="",0,IF(SUM($W$86:AN$87)-SUM($W$166:AN$166)&gt;=0,SUM($W$86:AN$87)-SUM($W$166:AN$166),0))</f>
        <v>0</v>
      </c>
      <c r="AO139" s="158">
        <f>IF(AO$7="",0,IF(SUM($W$86:AO$87)-SUM($W$166:AO$166)&gt;=0,SUM($W$86:AO$87)-SUM($W$166:AO$166),0))</f>
        <v>0</v>
      </c>
      <c r="AP139" s="158">
        <f>IF(AP$7="",0,IF(SUM($W$86:AP$87)-SUM($W$166:AP$166)&gt;=0,SUM($W$86:AP$87)-SUM($W$166:AP$166),0))</f>
        <v>0</v>
      </c>
      <c r="AQ139" s="158">
        <f>IF(AQ$7="",0,IF(SUM($W$86:AQ$87)-SUM($W$166:AQ$166)&gt;=0,SUM($W$86:AQ$87)-SUM($W$166:AQ$166),0))</f>
        <v>0</v>
      </c>
      <c r="AR139" s="158">
        <f>IF(AR$7="",0,IF(SUM($W$86:AR$87)-SUM($W$166:AR$166)&gt;=0,SUM($W$86:AR$87)-SUM($W$166:AR$166),0))</f>
        <v>0</v>
      </c>
      <c r="AS139" s="158">
        <f>IF(AS$7="",0,IF(SUM($W$86:AS$87)-SUM($W$166:AS$166)&gt;=0,SUM($W$86:AS$87)-SUM($W$166:AS$166),0))</f>
        <v>0</v>
      </c>
      <c r="AT139" s="158">
        <f>IF(AT$7="",0,IF(SUM($W$86:AT$87)-SUM($W$166:AT$166)&gt;=0,SUM($W$86:AT$87)-SUM($W$166:AT$166),0))</f>
        <v>0</v>
      </c>
      <c r="AU139" s="158">
        <f>IF(AU$7="",0,IF(SUM($W$86:AU$87)-SUM($W$166:AU$166)&gt;=0,SUM($W$86:AU$87)-SUM($W$166:AU$166),0))</f>
        <v>0</v>
      </c>
      <c r="AV139" s="94"/>
      <c r="AW139" s="89"/>
    </row>
    <row r="140" spans="1:49" s="95" customFormat="1" x14ac:dyDescent="0.25">
      <c r="A140" s="89"/>
      <c r="B140" s="269"/>
      <c r="C140" s="269"/>
      <c r="D140" s="89"/>
      <c r="E140" s="124"/>
      <c r="F140" s="167"/>
      <c r="G140" s="167" t="str">
        <f t="shared" si="27"/>
        <v>BS</v>
      </c>
      <c r="H140" s="152" t="str">
        <f>KPI!$E$184</f>
        <v>авансы выданные за оборудование</v>
      </c>
      <c r="I140" s="88"/>
      <c r="J140" s="88"/>
      <c r="K140" s="154" t="str">
        <f>IF(H140="","",INDEX(KPI!$H:$H,SUMIFS(KPI!$C:$C,KPI!$E:$E,H140)))</f>
        <v>тыс.руб.</v>
      </c>
      <c r="L140" s="148"/>
      <c r="M140" s="149"/>
      <c r="N140" s="149"/>
      <c r="O140" s="149"/>
      <c r="P140" s="88"/>
      <c r="Q140" s="88"/>
      <c r="R140" s="156">
        <f t="shared" si="30"/>
        <v>0</v>
      </c>
      <c r="S140" s="88"/>
      <c r="T140" s="156">
        <f t="shared" si="31"/>
        <v>0</v>
      </c>
      <c r="U140" s="88"/>
      <c r="V140" s="88"/>
      <c r="W140" s="150"/>
      <c r="X140" s="158">
        <f>IF(X$7="",0,IF(SUM($W$91:X$92)-SUM($W$167:X$167)&gt;=0,SUM($W$91:X$92)-SUM($W$167:X$167),0))</f>
        <v>0</v>
      </c>
      <c r="Y140" s="158">
        <f>IF(Y$7="",0,IF(SUM($W$91:Y$92)-SUM($W$167:Y$167)&gt;=0,SUM($W$91:Y$92)-SUM($W$167:Y$167),0))</f>
        <v>0</v>
      </c>
      <c r="Z140" s="158">
        <f>IF(Z$7="",0,IF(SUM($W$91:Z$92)-SUM($W$167:Z$167)&gt;=0,SUM($W$91:Z$92)-SUM($W$167:Z$167),0))</f>
        <v>0</v>
      </c>
      <c r="AA140" s="158">
        <f>IF(AA$7="",0,IF(SUM($W$91:AA$92)-SUM($W$167:AA$167)&gt;=0,SUM($W$91:AA$92)-SUM($W$167:AA$167),0))</f>
        <v>0</v>
      </c>
      <c r="AB140" s="158">
        <f>IF(AB$7="",0,IF(SUM($W$91:AB$92)-SUM($W$167:AB$167)&gt;=0,SUM($W$91:AB$92)-SUM($W$167:AB$167),0))</f>
        <v>0</v>
      </c>
      <c r="AC140" s="158">
        <f>IF(AC$7="",0,IF(SUM($W$91:AC$92)-SUM($W$167:AC$167)&gt;=0,SUM($W$91:AC$92)-SUM($W$167:AC$167),0))</f>
        <v>0</v>
      </c>
      <c r="AD140" s="158">
        <f>IF(AD$7="",0,IF(SUM($W$91:AD$92)-SUM($W$167:AD$167)&gt;=0,SUM($W$91:AD$92)-SUM($W$167:AD$167),0))</f>
        <v>0</v>
      </c>
      <c r="AE140" s="158">
        <f>IF(AE$7="",0,IF(SUM($W$91:AE$92)-SUM($W$167:AE$167)&gt;=0,SUM($W$91:AE$92)-SUM($W$167:AE$167),0))</f>
        <v>0</v>
      </c>
      <c r="AF140" s="158">
        <f>IF(AF$7="",0,IF(SUM($W$91:AF$92)-SUM($W$167:AF$167)&gt;=0,SUM($W$91:AF$92)-SUM($W$167:AF$167),0))</f>
        <v>0</v>
      </c>
      <c r="AG140" s="158">
        <f>IF(AG$7="",0,IF(SUM($W$91:AG$92)-SUM($W$167:AG$167)&gt;=0,SUM($W$91:AG$92)-SUM($W$167:AG$167),0))</f>
        <v>0</v>
      </c>
      <c r="AH140" s="158">
        <f>IF(AH$7="",0,IF(SUM($W$91:AH$92)-SUM($W$167:AH$167)&gt;=0,SUM($W$91:AH$92)-SUM($W$167:AH$167),0))</f>
        <v>0</v>
      </c>
      <c r="AI140" s="158">
        <f>IF(AI$7="",0,IF(SUM($W$91:AI$92)-SUM($W$167:AI$167)&gt;=0,SUM($W$91:AI$92)-SUM($W$167:AI$167),0))</f>
        <v>0</v>
      </c>
      <c r="AJ140" s="158">
        <f>IF(AJ$7="",0,IF(SUM($W$91:AJ$92)-SUM($W$167:AJ$167)&gt;=0,SUM($W$91:AJ$92)-SUM($W$167:AJ$167),0))</f>
        <v>0</v>
      </c>
      <c r="AK140" s="158">
        <f>IF(AK$7="",0,IF(SUM($W$91:AK$92)-SUM($W$167:AK$167)&gt;=0,SUM($W$91:AK$92)-SUM($W$167:AK$167),0))</f>
        <v>0</v>
      </c>
      <c r="AL140" s="158">
        <f>IF(AL$7="",0,IF(SUM($W$91:AL$92)-SUM($W$167:AL$167)&gt;=0,SUM($W$91:AL$92)-SUM($W$167:AL$167),0))</f>
        <v>0</v>
      </c>
      <c r="AM140" s="158">
        <f>IF(AM$7="",0,IF(SUM($W$91:AM$92)-SUM($W$167:AM$167)&gt;=0,SUM($W$91:AM$92)-SUM($W$167:AM$167),0))</f>
        <v>0</v>
      </c>
      <c r="AN140" s="158">
        <f>IF(AN$7="",0,IF(SUM($W$91:AN$92)-SUM($W$167:AN$167)&gt;=0,SUM($W$91:AN$92)-SUM($W$167:AN$167),0))</f>
        <v>0</v>
      </c>
      <c r="AO140" s="158">
        <f>IF(AO$7="",0,IF(SUM($W$91:AO$92)-SUM($W$167:AO$167)&gt;=0,SUM($W$91:AO$92)-SUM($W$167:AO$167),0))</f>
        <v>0</v>
      </c>
      <c r="AP140" s="158">
        <f>IF(AP$7="",0,IF(SUM($W$91:AP$92)-SUM($W$167:AP$167)&gt;=0,SUM($W$91:AP$92)-SUM($W$167:AP$167),0))</f>
        <v>0</v>
      </c>
      <c r="AQ140" s="158">
        <f>IF(AQ$7="",0,IF(SUM($W$91:AQ$92)-SUM($W$167:AQ$167)&gt;=0,SUM($W$91:AQ$92)-SUM($W$167:AQ$167),0))</f>
        <v>0</v>
      </c>
      <c r="AR140" s="158">
        <f>IF(AR$7="",0,IF(SUM($W$91:AR$92)-SUM($W$167:AR$167)&gt;=0,SUM($W$91:AR$92)-SUM($W$167:AR$167),0))</f>
        <v>0</v>
      </c>
      <c r="AS140" s="158">
        <f>IF(AS$7="",0,IF(SUM($W$91:AS$92)-SUM($W$167:AS$167)&gt;=0,SUM($W$91:AS$92)-SUM($W$167:AS$167),0))</f>
        <v>0</v>
      </c>
      <c r="AT140" s="158">
        <f>IF(AT$7="",0,IF(SUM($W$91:AT$92)-SUM($W$167:AT$167)&gt;=0,SUM($W$91:AT$92)-SUM($W$167:AT$167),0))</f>
        <v>0</v>
      </c>
      <c r="AU140" s="158">
        <f>IF(AU$7="",0,IF(SUM($W$91:AU$92)-SUM($W$167:AU$167)&gt;=0,SUM($W$91:AU$92)-SUM($W$167:AU$167),0))</f>
        <v>0</v>
      </c>
      <c r="AV140" s="94"/>
      <c r="AW140" s="89"/>
    </row>
    <row r="141" spans="1:49" s="95" customFormat="1" x14ac:dyDescent="0.25">
      <c r="A141" s="89"/>
      <c r="B141" s="269"/>
      <c r="C141" s="269"/>
      <c r="D141" s="89"/>
      <c r="E141" s="124"/>
      <c r="F141" s="167"/>
      <c r="G141" s="167" t="str">
        <f t="shared" si="27"/>
        <v>BS</v>
      </c>
      <c r="H141" s="152" t="str">
        <f>KPI!$E$197</f>
        <v>НДС к возмещению</v>
      </c>
      <c r="I141" s="88"/>
      <c r="J141" s="88"/>
      <c r="K141" s="154" t="str">
        <f>IF(H141="","",INDEX(KPI!$H:$H,SUMIFS(KPI!$C:$C,KPI!$E:$E,H141)))</f>
        <v>тыс.руб.</v>
      </c>
      <c r="L141" s="148"/>
      <c r="M141" s="149"/>
      <c r="N141" s="149"/>
      <c r="O141" s="149"/>
      <c r="P141" s="88"/>
      <c r="Q141" s="88"/>
      <c r="R141" s="156">
        <f t="shared" si="30"/>
        <v>0</v>
      </c>
      <c r="S141" s="88"/>
      <c r="T141" s="156">
        <f t="shared" si="31"/>
        <v>0</v>
      </c>
      <c r="U141" s="88"/>
      <c r="V141" s="88"/>
      <c r="W141" s="150"/>
      <c r="X141" s="158">
        <f>IF(X$7="",0,IF(SUM($W$104:X$104)-SUM($W$46:X$46)&gt;=0,SUM($W$104:X$104)-SUM($W$46:X$46),0))</f>
        <v>0</v>
      </c>
      <c r="Y141" s="158">
        <f>IF(Y$7="",0,IF(SUM($W$104:Y$104)-SUM($W$46:Y$46)&gt;=0,SUM($W$104:Y$104)-SUM($W$46:Y$46),0))</f>
        <v>0</v>
      </c>
      <c r="Z141" s="158">
        <f>IF(Z$7="",0,IF(SUM($W$104:Z$104)-SUM($W$46:Z$46)&gt;=0,SUM($W$104:Z$104)-SUM($W$46:Z$46),0))</f>
        <v>0</v>
      </c>
      <c r="AA141" s="158">
        <f>IF(AA$7="",0,IF(SUM($W$104:AA$104)-SUM($W$46:AA$46)&gt;=0,SUM($W$104:AA$104)-SUM($W$46:AA$46),0))</f>
        <v>0</v>
      </c>
      <c r="AB141" s="158">
        <f>IF(AB$7="",0,IF(SUM($W$104:AB$104)-SUM($W$46:AB$46)&gt;=0,SUM($W$104:AB$104)-SUM($W$46:AB$46),0))</f>
        <v>0</v>
      </c>
      <c r="AC141" s="158">
        <f>IF(AC$7="",0,IF(SUM($W$104:AC$104)-SUM($W$46:AC$46)&gt;=0,SUM($W$104:AC$104)-SUM($W$46:AC$46),0))</f>
        <v>0</v>
      </c>
      <c r="AD141" s="158">
        <f>IF(AD$7="",0,IF(SUM($W$104:AD$104)-SUM($W$46:AD$46)&gt;=0,SUM($W$104:AD$104)-SUM($W$46:AD$46),0))</f>
        <v>0</v>
      </c>
      <c r="AE141" s="158">
        <f>IF(AE$7="",0,IF(SUM($W$104:AE$104)-SUM($W$46:AE$46)&gt;=0,SUM($W$104:AE$104)-SUM($W$46:AE$46),0))</f>
        <v>0</v>
      </c>
      <c r="AF141" s="158">
        <f>IF(AF$7="",0,IF(SUM($W$104:AF$104)-SUM($W$46:AF$46)&gt;=0,SUM($W$104:AF$104)-SUM($W$46:AF$46),0))</f>
        <v>0</v>
      </c>
      <c r="AG141" s="158">
        <f>IF(AG$7="",0,IF(SUM($W$104:AG$104)-SUM($W$46:AG$46)&gt;=0,SUM($W$104:AG$104)-SUM($W$46:AG$46),0))</f>
        <v>0</v>
      </c>
      <c r="AH141" s="158">
        <f>IF(AH$7="",0,IF(SUM($W$104:AH$104)-SUM($W$46:AH$46)&gt;=0,SUM($W$104:AH$104)-SUM($W$46:AH$46),0))</f>
        <v>0</v>
      </c>
      <c r="AI141" s="158">
        <f>IF(AI$7="",0,IF(SUM($W$104:AI$104)-SUM($W$46:AI$46)&gt;=0,SUM($W$104:AI$104)-SUM($W$46:AI$46),0))</f>
        <v>0</v>
      </c>
      <c r="AJ141" s="158">
        <f>IF(AJ$7="",0,IF(SUM($W$104:AJ$104)-SUM($W$46:AJ$46)&gt;=0,SUM($W$104:AJ$104)-SUM($W$46:AJ$46),0))</f>
        <v>0</v>
      </c>
      <c r="AK141" s="158">
        <f>IF(AK$7="",0,IF(SUM($W$104:AK$104)-SUM($W$46:AK$46)&gt;=0,SUM($W$104:AK$104)-SUM($W$46:AK$46),0))</f>
        <v>0</v>
      </c>
      <c r="AL141" s="158">
        <f>IF(AL$7="",0,IF(SUM($W$104:AL$104)-SUM($W$46:AL$46)&gt;=0,SUM($W$104:AL$104)-SUM($W$46:AL$46),0))</f>
        <v>0</v>
      </c>
      <c r="AM141" s="158">
        <f>IF(AM$7="",0,IF(SUM($W$104:AM$104)-SUM($W$46:AM$46)&gt;=0,SUM($W$104:AM$104)-SUM($W$46:AM$46),0))</f>
        <v>0</v>
      </c>
      <c r="AN141" s="158">
        <f>IF(AN$7="",0,IF(SUM($W$104:AN$104)-SUM($W$46:AN$46)&gt;=0,SUM($W$104:AN$104)-SUM($W$46:AN$46),0))</f>
        <v>0</v>
      </c>
      <c r="AO141" s="158">
        <f>IF(AO$7="",0,IF(SUM($W$104:AO$104)-SUM($W$46:AO$46)&gt;=0,SUM($W$104:AO$104)-SUM($W$46:AO$46),0))</f>
        <v>0</v>
      </c>
      <c r="AP141" s="158">
        <f>IF(AP$7="",0,IF(SUM($W$104:AP$104)-SUM($W$46:AP$46)&gt;=0,SUM($W$104:AP$104)-SUM($W$46:AP$46),0))</f>
        <v>0</v>
      </c>
      <c r="AQ141" s="158">
        <f>IF(AQ$7="",0,IF(SUM($W$104:AQ$104)-SUM($W$46:AQ$46)&gt;=0,SUM($W$104:AQ$104)-SUM($W$46:AQ$46),0))</f>
        <v>0</v>
      </c>
      <c r="AR141" s="158">
        <f>IF(AR$7="",0,IF(SUM($W$104:AR$104)-SUM($W$46:AR$46)&gt;=0,SUM($W$104:AR$104)-SUM($W$46:AR$46),0))</f>
        <v>0</v>
      </c>
      <c r="AS141" s="158">
        <f>IF(AS$7="",0,IF(SUM($W$104:AS$104)-SUM($W$46:AS$46)&gt;=0,SUM($W$104:AS$104)-SUM($W$46:AS$46),0))</f>
        <v>0</v>
      </c>
      <c r="AT141" s="158">
        <f>IF(AT$7="",0,IF(SUM($W$104:AT$104)-SUM($W$46:AT$46)&gt;=0,SUM($W$104:AT$104)-SUM($W$46:AT$46),0))</f>
        <v>0</v>
      </c>
      <c r="AU141" s="158">
        <f>IF(AU$7="",0,IF(SUM($W$104:AU$104)-SUM($W$46:AU$46)&gt;=0,SUM($W$104:AU$104)-SUM($W$46:AU$46),0))</f>
        <v>0</v>
      </c>
      <c r="AV141" s="94"/>
      <c r="AW141" s="89"/>
    </row>
    <row r="142" spans="1:49" ht="3.9" customHeight="1" x14ac:dyDescent="0.25">
      <c r="A142" s="3"/>
      <c r="B142" s="269"/>
      <c r="C142" s="269"/>
      <c r="D142" s="3"/>
      <c r="E142" s="120"/>
      <c r="F142" s="167"/>
      <c r="G142" s="167" t="str">
        <f t="shared" si="27"/>
        <v>BS</v>
      </c>
      <c r="H142" s="3"/>
      <c r="I142" s="3"/>
      <c r="J142" s="3"/>
      <c r="K142" s="25"/>
      <c r="L142" s="12"/>
      <c r="M142" s="20"/>
      <c r="N142" s="20"/>
      <c r="O142" s="20"/>
      <c r="P142" s="3"/>
      <c r="Q142" s="3"/>
      <c r="R142" s="3"/>
      <c r="S142" s="3"/>
      <c r="T142" s="3"/>
      <c r="U142" s="3"/>
      <c r="V142" s="3"/>
      <c r="W142" s="49"/>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1"/>
      <c r="AW142" s="3"/>
    </row>
    <row r="143" spans="1:49" ht="8.1" customHeight="1" x14ac:dyDescent="0.25">
      <c r="A143" s="3"/>
      <c r="B143" s="269"/>
      <c r="C143" s="269"/>
      <c r="D143" s="3"/>
      <c r="E143" s="120"/>
      <c r="F143" s="167"/>
      <c r="G143" s="167" t="str">
        <f t="shared" si="27"/>
        <v>BS</v>
      </c>
      <c r="H143" s="159"/>
      <c r="I143" s="159"/>
      <c r="J143" s="159"/>
      <c r="K143" s="160"/>
      <c r="L143" s="161"/>
      <c r="M143" s="162"/>
      <c r="N143" s="162"/>
      <c r="O143" s="162"/>
      <c r="P143" s="159"/>
      <c r="Q143" s="159"/>
      <c r="R143" s="159"/>
      <c r="S143" s="159"/>
      <c r="T143" s="159"/>
      <c r="U143" s="159"/>
      <c r="V143" s="159"/>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s="5" customFormat="1" x14ac:dyDescent="0.25">
      <c r="A144" s="4"/>
      <c r="B144" s="270"/>
      <c r="C144" s="270"/>
      <c r="D144" s="4"/>
      <c r="E144" s="120"/>
      <c r="F144" s="167"/>
      <c r="G144" s="167" t="str">
        <f t="shared" si="27"/>
        <v>BS</v>
      </c>
      <c r="H144" s="135" t="str">
        <f>KPI!$E$175</f>
        <v>ПАССИВЫ</v>
      </c>
      <c r="I144" s="87"/>
      <c r="J144" s="87"/>
      <c r="K144" s="136" t="str">
        <f>IF(H144="","",INDEX(KPI!$H:$H,SUMIFS(KPI!$C:$C,KPI!$E:$E,H144)))</f>
        <v>тыс.руб.</v>
      </c>
      <c r="L144" s="137"/>
      <c r="M144" s="138"/>
      <c r="N144" s="138"/>
      <c r="O144" s="138"/>
      <c r="P144" s="87"/>
      <c r="Q144" s="87"/>
      <c r="R144" s="139">
        <f>SUM(R145:R160)</f>
        <v>0</v>
      </c>
      <c r="S144" s="87"/>
      <c r="T144" s="139">
        <f>SUM(T145:T160)</f>
        <v>0</v>
      </c>
      <c r="U144" s="87"/>
      <c r="V144" s="87"/>
      <c r="W144" s="140"/>
      <c r="X144" s="141">
        <f t="shared" ref="X144:AU144" si="32">SUM(X145:X160)</f>
        <v>0</v>
      </c>
      <c r="Y144" s="141">
        <f t="shared" si="32"/>
        <v>0</v>
      </c>
      <c r="Z144" s="141">
        <f t="shared" si="32"/>
        <v>0</v>
      </c>
      <c r="AA144" s="141">
        <f t="shared" si="32"/>
        <v>0</v>
      </c>
      <c r="AB144" s="141">
        <f t="shared" si="32"/>
        <v>0</v>
      </c>
      <c r="AC144" s="141">
        <f t="shared" si="32"/>
        <v>0</v>
      </c>
      <c r="AD144" s="141">
        <f t="shared" si="32"/>
        <v>0</v>
      </c>
      <c r="AE144" s="141">
        <f t="shared" si="32"/>
        <v>0</v>
      </c>
      <c r="AF144" s="141">
        <f t="shared" si="32"/>
        <v>0</v>
      </c>
      <c r="AG144" s="141">
        <f t="shared" si="32"/>
        <v>0</v>
      </c>
      <c r="AH144" s="141">
        <f t="shared" si="32"/>
        <v>0</v>
      </c>
      <c r="AI144" s="141">
        <f t="shared" si="32"/>
        <v>0</v>
      </c>
      <c r="AJ144" s="141">
        <f t="shared" si="32"/>
        <v>0</v>
      </c>
      <c r="AK144" s="141">
        <f t="shared" si="32"/>
        <v>0</v>
      </c>
      <c r="AL144" s="141">
        <f t="shared" si="32"/>
        <v>0</v>
      </c>
      <c r="AM144" s="141">
        <f t="shared" si="32"/>
        <v>0</v>
      </c>
      <c r="AN144" s="141">
        <f t="shared" si="32"/>
        <v>0</v>
      </c>
      <c r="AO144" s="141">
        <f t="shared" si="32"/>
        <v>0</v>
      </c>
      <c r="AP144" s="141">
        <f t="shared" si="32"/>
        <v>0</v>
      </c>
      <c r="AQ144" s="141">
        <f t="shared" si="32"/>
        <v>0</v>
      </c>
      <c r="AR144" s="141">
        <f t="shared" si="32"/>
        <v>0</v>
      </c>
      <c r="AS144" s="141">
        <f t="shared" si="32"/>
        <v>0</v>
      </c>
      <c r="AT144" s="141">
        <f t="shared" si="32"/>
        <v>0</v>
      </c>
      <c r="AU144" s="141">
        <f t="shared" si="32"/>
        <v>0</v>
      </c>
      <c r="AV144" s="43"/>
      <c r="AW144" s="4"/>
    </row>
    <row r="145" spans="1:49" ht="3.9" customHeight="1" x14ac:dyDescent="0.25">
      <c r="A145" s="3"/>
      <c r="B145" s="269"/>
      <c r="C145" s="269"/>
      <c r="D145" s="3"/>
      <c r="E145" s="120"/>
      <c r="F145" s="167"/>
      <c r="G145" s="167" t="str">
        <f t="shared" si="27"/>
        <v>BS</v>
      </c>
      <c r="H145" s="3"/>
      <c r="I145" s="3"/>
      <c r="J145" s="3"/>
      <c r="K145" s="25"/>
      <c r="L145" s="12"/>
      <c r="M145" s="20"/>
      <c r="N145" s="20"/>
      <c r="O145" s="20"/>
      <c r="P145" s="3"/>
      <c r="Q145" s="3"/>
      <c r="R145" s="3"/>
      <c r="S145" s="3"/>
      <c r="T145" s="3"/>
      <c r="U145" s="3"/>
      <c r="V145" s="3"/>
      <c r="W145" s="49"/>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1"/>
      <c r="AW145" s="3"/>
    </row>
    <row r="146" spans="1:49" ht="8.1" customHeight="1" x14ac:dyDescent="0.25">
      <c r="A146" s="3"/>
      <c r="B146" s="269"/>
      <c r="C146" s="269"/>
      <c r="D146" s="3"/>
      <c r="E146" s="120"/>
      <c r="F146" s="167"/>
      <c r="G146" s="167" t="str">
        <f t="shared" si="27"/>
        <v>BS</v>
      </c>
      <c r="H146" s="3"/>
      <c r="I146" s="3"/>
      <c r="J146" s="3"/>
      <c r="K146" s="25"/>
      <c r="L146" s="12"/>
      <c r="M146" s="20"/>
      <c r="N146" s="20"/>
      <c r="O146" s="20"/>
      <c r="P146" s="3"/>
      <c r="Q146" s="3"/>
      <c r="R146" s="3"/>
      <c r="S146" s="3"/>
      <c r="T146" s="3"/>
      <c r="U146" s="3"/>
      <c r="V146" s="3"/>
      <c r="W146" s="49"/>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1"/>
      <c r="AW146" s="3"/>
    </row>
    <row r="147" spans="1:49" s="5" customFormat="1" x14ac:dyDescent="0.25">
      <c r="A147" s="4"/>
      <c r="B147" s="270"/>
      <c r="C147" s="270"/>
      <c r="D147" s="4"/>
      <c r="E147" s="163"/>
      <c r="F147" s="168"/>
      <c r="G147" s="168" t="str">
        <f t="shared" si="27"/>
        <v>BS</v>
      </c>
      <c r="H147" s="164" t="str">
        <f>KPI!$E$185</f>
        <v>собственный капитал</v>
      </c>
      <c r="I147" s="87"/>
      <c r="J147" s="87"/>
      <c r="K147" s="165" t="str">
        <f>IF(H147="","",INDEX(KPI!$H:$H,SUMIFS(KPI!$C:$C,KPI!$E:$E,H147)))</f>
        <v>тыс.руб.</v>
      </c>
      <c r="L147" s="137"/>
      <c r="M147" s="138"/>
      <c r="N147" s="138"/>
      <c r="O147" s="138"/>
      <c r="P147" s="87"/>
      <c r="Q147" s="87"/>
      <c r="R147" s="155">
        <f>SUMIFS($W147:$AV147,$W$1:$AV$1,12)</f>
        <v>0</v>
      </c>
      <c r="S147" s="87"/>
      <c r="T147" s="155">
        <f>SUMIFS($W147:$AV147,$W$1:$AV$1,24)</f>
        <v>0</v>
      </c>
      <c r="U147" s="87"/>
      <c r="V147" s="87"/>
      <c r="W147" s="140"/>
      <c r="X147" s="166">
        <f>IF(X$7="",0,$X$59+SUM($W$54:X$54))</f>
        <v>0</v>
      </c>
      <c r="Y147" s="166">
        <f>IF(Y$7="",0,$X$59+SUM($W$54:Y$54))</f>
        <v>0</v>
      </c>
      <c r="Z147" s="166">
        <f>IF(Z$7="",0,$X$59+SUM($W$54:Z$54))</f>
        <v>0</v>
      </c>
      <c r="AA147" s="166">
        <f>IF(AA$7="",0,$X$59+SUM($W$54:AA$54))</f>
        <v>0</v>
      </c>
      <c r="AB147" s="166">
        <f>IF(AB$7="",0,$X$59+SUM($W$54:AB$54))</f>
        <v>0</v>
      </c>
      <c r="AC147" s="166">
        <f>IF(AC$7="",0,$X$59+SUM($W$54:AC$54))</f>
        <v>0</v>
      </c>
      <c r="AD147" s="166">
        <f>IF(AD$7="",0,$X$59+SUM($W$54:AD$54))</f>
        <v>0</v>
      </c>
      <c r="AE147" s="166">
        <f>IF(AE$7="",0,$X$59+SUM($W$54:AE$54))</f>
        <v>0</v>
      </c>
      <c r="AF147" s="166">
        <f>IF(AF$7="",0,$X$59+SUM($W$54:AF$54))</f>
        <v>0</v>
      </c>
      <c r="AG147" s="166">
        <f>IF(AG$7="",0,$X$59+SUM($W$54:AG$54))</f>
        <v>0</v>
      </c>
      <c r="AH147" s="166">
        <f>IF(AH$7="",0,$X$59+SUM($W$54:AH$54))</f>
        <v>0</v>
      </c>
      <c r="AI147" s="166">
        <f>IF(AI$7="",0,$X$59+SUM($W$54:AI$54))</f>
        <v>0</v>
      </c>
      <c r="AJ147" s="166">
        <f>IF(AJ$7="",0,$X$59+SUM($W$54:AJ$54))</f>
        <v>0</v>
      </c>
      <c r="AK147" s="166">
        <f>IF(AK$7="",0,$X$59+SUM($W$54:AK$54))</f>
        <v>0</v>
      </c>
      <c r="AL147" s="166">
        <f>IF(AL$7="",0,$X$59+SUM($W$54:AL$54))</f>
        <v>0</v>
      </c>
      <c r="AM147" s="166">
        <f>IF(AM$7="",0,$X$59+SUM($W$54:AM$54))</f>
        <v>0</v>
      </c>
      <c r="AN147" s="166">
        <f>IF(AN$7="",0,$X$59+SUM($W$54:AN$54))</f>
        <v>0</v>
      </c>
      <c r="AO147" s="166">
        <f>IF(AO$7="",0,$X$59+SUM($W$54:AO$54))</f>
        <v>0</v>
      </c>
      <c r="AP147" s="166">
        <f>IF(AP$7="",0,$X$59+SUM($W$54:AP$54))</f>
        <v>0</v>
      </c>
      <c r="AQ147" s="166">
        <f>IF(AQ$7="",0,$X$59+SUM($W$54:AQ$54))</f>
        <v>0</v>
      </c>
      <c r="AR147" s="166">
        <f>IF(AR$7="",0,$X$59+SUM($W$54:AR$54))</f>
        <v>0</v>
      </c>
      <c r="AS147" s="166">
        <f>IF(AS$7="",0,$X$59+SUM($W$54:AS$54))</f>
        <v>0</v>
      </c>
      <c r="AT147" s="166">
        <f>IF(AT$7="",0,$X$59+SUM($W$54:AT$54))</f>
        <v>0</v>
      </c>
      <c r="AU147" s="166">
        <f>IF(AU$7="",0,$X$59+SUM($W$54:AU$54))</f>
        <v>0</v>
      </c>
      <c r="AV147" s="43"/>
      <c r="AW147" s="4"/>
    </row>
    <row r="148" spans="1:49" s="95" customFormat="1" x14ac:dyDescent="0.25">
      <c r="A148" s="89"/>
      <c r="B148" s="269"/>
      <c r="C148" s="269"/>
      <c r="D148" s="89"/>
      <c r="E148" s="124"/>
      <c r="F148" s="167"/>
      <c r="G148" s="167" t="str">
        <f t="shared" si="27"/>
        <v>BS</v>
      </c>
      <c r="H148" s="152" t="str">
        <f>KPI!$E$186</f>
        <v>авансы полученные от заказчиков</v>
      </c>
      <c r="I148" s="88"/>
      <c r="J148" s="88"/>
      <c r="K148" s="154" t="str">
        <f>IF(H148="","",INDEX(KPI!$H:$H,SUMIFS(KPI!$C:$C,KPI!$E:$E,H148)))</f>
        <v>тыс.руб.</v>
      </c>
      <c r="L148" s="148"/>
      <c r="M148" s="149"/>
      <c r="N148" s="149"/>
      <c r="O148" s="149"/>
      <c r="P148" s="88"/>
      <c r="Q148" s="88"/>
      <c r="R148" s="156">
        <f t="shared" ref="R148:R158" si="33">SUMIFS($W148:$AV148,$W$1:$AV$1,12)</f>
        <v>0</v>
      </c>
      <c r="S148" s="88"/>
      <c r="T148" s="156">
        <f t="shared" ref="T148:T158" si="34">SUMIFS($W148:$AV148,$W$1:$AV$1,24)</f>
        <v>0</v>
      </c>
      <c r="U148" s="88"/>
      <c r="V148" s="88"/>
      <c r="W148" s="150"/>
      <c r="X148" s="158">
        <f>IF(X$7="",0,IF(SUM($W$13:X$13)-SUM($W$75:X$75)&gt;=0,0,-(SUM($W$13:X$13)-SUM($W$75:X$75))))</f>
        <v>0</v>
      </c>
      <c r="Y148" s="158">
        <f>IF(Y$7="",0,IF(SUM($W$13:Y$13)-SUM($W$75:Y$75)&gt;=0,0,-(SUM($W$13:Y$13)-SUM($W$75:Y$75))))</f>
        <v>0</v>
      </c>
      <c r="Z148" s="158">
        <f>IF(Z$7="",0,IF(SUM($W$13:Z$13)-SUM($W$75:Z$75)&gt;=0,0,-(SUM($W$13:Z$13)-SUM($W$75:Z$75))))</f>
        <v>0</v>
      </c>
      <c r="AA148" s="158">
        <f>IF(AA$7="",0,IF(SUM($W$13:AA$13)-SUM($W$75:AA$75)&gt;=0,0,-(SUM($W$13:AA$13)-SUM($W$75:AA$75))))</f>
        <v>0</v>
      </c>
      <c r="AB148" s="158">
        <f>IF(AB$7="",0,IF(SUM($W$13:AB$13)-SUM($W$75:AB$75)&gt;=0,0,-(SUM($W$13:AB$13)-SUM($W$75:AB$75))))</f>
        <v>0</v>
      </c>
      <c r="AC148" s="158">
        <f>IF(AC$7="",0,IF(SUM($W$13:AC$13)-SUM($W$75:AC$75)&gt;=0,0,-(SUM($W$13:AC$13)-SUM($W$75:AC$75))))</f>
        <v>0</v>
      </c>
      <c r="AD148" s="158">
        <f>IF(AD$7="",0,IF(SUM($W$13:AD$13)-SUM($W$75:AD$75)&gt;=0,0,-(SUM($W$13:AD$13)-SUM($W$75:AD$75))))</f>
        <v>0</v>
      </c>
      <c r="AE148" s="158">
        <f>IF(AE$7="",0,IF(SUM($W$13:AE$13)-SUM($W$75:AE$75)&gt;=0,0,-(SUM($W$13:AE$13)-SUM($W$75:AE$75))))</f>
        <v>0</v>
      </c>
      <c r="AF148" s="158">
        <f>IF(AF$7="",0,IF(SUM($W$13:AF$13)-SUM($W$75:AF$75)&gt;=0,0,-(SUM($W$13:AF$13)-SUM($W$75:AF$75))))</f>
        <v>0</v>
      </c>
      <c r="AG148" s="158">
        <f>IF(AG$7="",0,IF(SUM($W$13:AG$13)-SUM($W$75:AG$75)&gt;=0,0,-(SUM($W$13:AG$13)-SUM($W$75:AG$75))))</f>
        <v>0</v>
      </c>
      <c r="AH148" s="158">
        <f>IF(AH$7="",0,IF(SUM($W$13:AH$13)-SUM($W$75:AH$75)&gt;=0,0,-(SUM($W$13:AH$13)-SUM($W$75:AH$75))))</f>
        <v>0</v>
      </c>
      <c r="AI148" s="158">
        <f>IF(AI$7="",0,IF(SUM($W$13:AI$13)-SUM($W$75:AI$75)&gt;=0,0,-(SUM($W$13:AI$13)-SUM($W$75:AI$75))))</f>
        <v>0</v>
      </c>
      <c r="AJ148" s="158">
        <f>IF(AJ$7="",0,IF(SUM($W$13:AJ$13)-SUM($W$75:AJ$75)&gt;=0,0,-(SUM($W$13:AJ$13)-SUM($W$75:AJ$75))))</f>
        <v>0</v>
      </c>
      <c r="AK148" s="158">
        <f>IF(AK$7="",0,IF(SUM($W$13:AK$13)-SUM($W$75:AK$75)&gt;=0,0,-(SUM($W$13:AK$13)-SUM($W$75:AK$75))))</f>
        <v>0</v>
      </c>
      <c r="AL148" s="158">
        <f>IF(AL$7="",0,IF(SUM($W$13:AL$13)-SUM($W$75:AL$75)&gt;=0,0,-(SUM($W$13:AL$13)-SUM($W$75:AL$75))))</f>
        <v>0</v>
      </c>
      <c r="AM148" s="158">
        <f>IF(AM$7="",0,IF(SUM($W$13:AM$13)-SUM($W$75:AM$75)&gt;=0,0,-(SUM($W$13:AM$13)-SUM($W$75:AM$75))))</f>
        <v>0</v>
      </c>
      <c r="AN148" s="158">
        <f>IF(AN$7="",0,IF(SUM($W$13:AN$13)-SUM($W$75:AN$75)&gt;=0,0,-(SUM($W$13:AN$13)-SUM($W$75:AN$75))))</f>
        <v>0</v>
      </c>
      <c r="AO148" s="158">
        <f>IF(AO$7="",0,IF(SUM($W$13:AO$13)-SUM($W$75:AO$75)&gt;=0,0,-(SUM($W$13:AO$13)-SUM($W$75:AO$75))))</f>
        <v>0</v>
      </c>
      <c r="AP148" s="158">
        <f>IF(AP$7="",0,IF(SUM($W$13:AP$13)-SUM($W$75:AP$75)&gt;=0,0,-(SUM($W$13:AP$13)-SUM($W$75:AP$75))))</f>
        <v>0</v>
      </c>
      <c r="AQ148" s="158">
        <f>IF(AQ$7="",0,IF(SUM($W$13:AQ$13)-SUM($W$75:AQ$75)&gt;=0,0,-(SUM($W$13:AQ$13)-SUM($W$75:AQ$75))))</f>
        <v>0</v>
      </c>
      <c r="AR148" s="158">
        <f>IF(AR$7="",0,IF(SUM($W$13:AR$13)-SUM($W$75:AR$75)&gt;=0,0,-(SUM($W$13:AR$13)-SUM($W$75:AR$75))))</f>
        <v>0</v>
      </c>
      <c r="AS148" s="158">
        <f>IF(AS$7="",0,IF(SUM($W$13:AS$13)-SUM($W$75:AS$75)&gt;=0,0,-(SUM($W$13:AS$13)-SUM($W$75:AS$75))))</f>
        <v>0</v>
      </c>
      <c r="AT148" s="158">
        <f>IF(AT$7="",0,IF(SUM($W$13:AT$13)-SUM($W$75:AT$75)&gt;=0,0,-(SUM($W$13:AT$13)-SUM($W$75:AT$75))))</f>
        <v>0</v>
      </c>
      <c r="AU148" s="158">
        <f>IF(AU$7="",0,IF(SUM($W$13:AU$13)-SUM($W$75:AU$75)&gt;=0,0,-(SUM($W$13:AU$13)-SUM($W$75:AU$75))))</f>
        <v>0</v>
      </c>
      <c r="AV148" s="94"/>
      <c r="AW148" s="89"/>
    </row>
    <row r="149" spans="1:49" s="95" customFormat="1" x14ac:dyDescent="0.25">
      <c r="A149" s="89"/>
      <c r="B149" s="269"/>
      <c r="C149" s="269"/>
      <c r="D149" s="89"/>
      <c r="E149" s="124"/>
      <c r="F149" s="167"/>
      <c r="G149" s="167" t="str">
        <f t="shared" si="27"/>
        <v>BS</v>
      </c>
      <c r="H149" s="152" t="str">
        <f>KPI!$E$187</f>
        <v>кред. задолж-ть за материалы</v>
      </c>
      <c r="I149" s="88"/>
      <c r="J149" s="88"/>
      <c r="K149" s="154" t="str">
        <f>IF(H149="","",INDEX(KPI!$H:$H,SUMIFS(KPI!$C:$C,KPI!$E:$E,H149)))</f>
        <v>тыс.руб.</v>
      </c>
      <c r="L149" s="148"/>
      <c r="M149" s="149"/>
      <c r="N149" s="149"/>
      <c r="O149" s="149"/>
      <c r="P149" s="88"/>
      <c r="Q149" s="88"/>
      <c r="R149" s="156">
        <f t="shared" si="33"/>
        <v>0</v>
      </c>
      <c r="S149" s="88"/>
      <c r="T149" s="156">
        <f t="shared" si="34"/>
        <v>0</v>
      </c>
      <c r="U149" s="88"/>
      <c r="V149" s="88"/>
      <c r="W149" s="150"/>
      <c r="X149" s="158">
        <f>IF(X$7="",0,IF(SUM($W$82:X$83)-SUM($W$164:X$164)&gt;=0,0,-(SUM($W$82:X$83)-SUM($W$164:X$164))))</f>
        <v>0</v>
      </c>
      <c r="Y149" s="158">
        <f>IF(Y$7="",0,IF(SUM($W$82:Y$83)-SUM($W$164:Y$164)&gt;=0,0,-(SUM($W$82:Y$83)-SUM($W$164:Y$164))))</f>
        <v>0</v>
      </c>
      <c r="Z149" s="158">
        <f>IF(Z$7="",0,IF(SUM($W$82:Z$83)-SUM($W$164:Z$164)&gt;=0,0,-(SUM($W$82:Z$83)-SUM($W$164:Z$164))))</f>
        <v>0</v>
      </c>
      <c r="AA149" s="158">
        <f>IF(AA$7="",0,IF(SUM($W$82:AA$83)-SUM($W$164:AA$164)&gt;=0,0,-(SUM($W$82:AA$83)-SUM($W$164:AA$164))))</f>
        <v>0</v>
      </c>
      <c r="AB149" s="158">
        <f>IF(AB$7="",0,IF(SUM($W$82:AB$83)-SUM($W$164:AB$164)&gt;=0,0,-(SUM($W$82:AB$83)-SUM($W$164:AB$164))))</f>
        <v>0</v>
      </c>
      <c r="AC149" s="158">
        <f>IF(AC$7="",0,IF(SUM($W$82:AC$83)-SUM($W$164:AC$164)&gt;=0,0,-(SUM($W$82:AC$83)-SUM($W$164:AC$164))))</f>
        <v>0</v>
      </c>
      <c r="AD149" s="158">
        <f>IF(AD$7="",0,IF(SUM($W$82:AD$83)-SUM($W$164:AD$164)&gt;=0,0,-(SUM($W$82:AD$83)-SUM($W$164:AD$164))))</f>
        <v>0</v>
      </c>
      <c r="AE149" s="158">
        <f>IF(AE$7="",0,IF(SUM($W$82:AE$83)-SUM($W$164:AE$164)&gt;=0,0,-(SUM($W$82:AE$83)-SUM($W$164:AE$164))))</f>
        <v>0</v>
      </c>
      <c r="AF149" s="158">
        <f>IF(AF$7="",0,IF(SUM($W$82:AF$83)-SUM($W$164:AF$164)&gt;=0,0,-(SUM($W$82:AF$83)-SUM($W$164:AF$164))))</f>
        <v>0</v>
      </c>
      <c r="AG149" s="158">
        <f>IF(AG$7="",0,IF(SUM($W$82:AG$83)-SUM($W$164:AG$164)&gt;=0,0,-(SUM($W$82:AG$83)-SUM($W$164:AG$164))))</f>
        <v>0</v>
      </c>
      <c r="AH149" s="158">
        <f>IF(AH$7="",0,IF(SUM($W$82:AH$83)-SUM($W$164:AH$164)&gt;=0,0,-(SUM($W$82:AH$83)-SUM($W$164:AH$164))))</f>
        <v>0</v>
      </c>
      <c r="AI149" s="158">
        <f>IF(AI$7="",0,IF(SUM($W$82:AI$83)-SUM($W$164:AI$164)&gt;=0,0,-(SUM($W$82:AI$83)-SUM($W$164:AI$164))))</f>
        <v>0</v>
      </c>
      <c r="AJ149" s="158">
        <f>IF(AJ$7="",0,IF(SUM($W$82:AJ$83)-SUM($W$164:AJ$164)&gt;=0,0,-(SUM($W$82:AJ$83)-SUM($W$164:AJ$164))))</f>
        <v>0</v>
      </c>
      <c r="AK149" s="158">
        <f>IF(AK$7="",0,IF(SUM($W$82:AK$83)-SUM($W$164:AK$164)&gt;=0,0,-(SUM($W$82:AK$83)-SUM($W$164:AK$164))))</f>
        <v>0</v>
      </c>
      <c r="AL149" s="158">
        <f>IF(AL$7="",0,IF(SUM($W$82:AL$83)-SUM($W$164:AL$164)&gt;=0,0,-(SUM($W$82:AL$83)-SUM($W$164:AL$164))))</f>
        <v>0</v>
      </c>
      <c r="AM149" s="158">
        <f>IF(AM$7="",0,IF(SUM($W$82:AM$83)-SUM($W$164:AM$164)&gt;=0,0,-(SUM($W$82:AM$83)-SUM($W$164:AM$164))))</f>
        <v>0</v>
      </c>
      <c r="AN149" s="158">
        <f>IF(AN$7="",0,IF(SUM($W$82:AN$83)-SUM($W$164:AN$164)&gt;=0,0,-(SUM($W$82:AN$83)-SUM($W$164:AN$164))))</f>
        <v>0</v>
      </c>
      <c r="AO149" s="158">
        <f>IF(AO$7="",0,IF(SUM($W$82:AO$83)-SUM($W$164:AO$164)&gt;=0,0,-(SUM($W$82:AO$83)-SUM($W$164:AO$164))))</f>
        <v>0</v>
      </c>
      <c r="AP149" s="158">
        <f>IF(AP$7="",0,IF(SUM($W$82:AP$83)-SUM($W$164:AP$164)&gt;=0,0,-(SUM($W$82:AP$83)-SUM($W$164:AP$164))))</f>
        <v>0</v>
      </c>
      <c r="AQ149" s="158">
        <f>IF(AQ$7="",0,IF(SUM($W$82:AQ$83)-SUM($W$164:AQ$164)&gt;=0,0,-(SUM($W$82:AQ$83)-SUM($W$164:AQ$164))))</f>
        <v>0</v>
      </c>
      <c r="AR149" s="158">
        <f>IF(AR$7="",0,IF(SUM($W$82:AR$83)-SUM($W$164:AR$164)&gt;=0,0,-(SUM($W$82:AR$83)-SUM($W$164:AR$164))))</f>
        <v>0</v>
      </c>
      <c r="AS149" s="158">
        <f>IF(AS$7="",0,IF(SUM($W$82:AS$83)-SUM($W$164:AS$164)&gt;=0,0,-(SUM($W$82:AS$83)-SUM($W$164:AS$164))))</f>
        <v>0</v>
      </c>
      <c r="AT149" s="158">
        <f>IF(AT$7="",0,IF(SUM($W$82:AT$83)-SUM($W$164:AT$164)&gt;=0,0,-(SUM($W$82:AT$83)-SUM($W$164:AT$164))))</f>
        <v>0</v>
      </c>
      <c r="AU149" s="158">
        <f>IF(AU$7="",0,IF(SUM($W$82:AU$83)-SUM($W$164:AU$164)&gt;=0,0,-(SUM($W$82:AU$83)-SUM($W$164:AU$164))))</f>
        <v>0</v>
      </c>
      <c r="AV149" s="94"/>
      <c r="AW149" s="89"/>
    </row>
    <row r="150" spans="1:49" s="95" customFormat="1" x14ac:dyDescent="0.25">
      <c r="A150" s="89"/>
      <c r="B150" s="269"/>
      <c r="C150" s="269"/>
      <c r="D150" s="89"/>
      <c r="E150" s="124"/>
      <c r="F150" s="167"/>
      <c r="G150" s="167" t="str">
        <f t="shared" si="27"/>
        <v>BS</v>
      </c>
      <c r="H150" s="152" t="str">
        <f>KPI!$E$188</f>
        <v>кред. задолж-ть за изготовление</v>
      </c>
      <c r="I150" s="88"/>
      <c r="J150" s="88"/>
      <c r="K150" s="154" t="str">
        <f>IF(H150="","",INDEX(KPI!$H:$H,SUMIFS(KPI!$C:$C,KPI!$E:$E,H150)))</f>
        <v>тыс.руб.</v>
      </c>
      <c r="L150" s="148"/>
      <c r="M150" s="149"/>
      <c r="N150" s="149"/>
      <c r="O150" s="149"/>
      <c r="P150" s="88"/>
      <c r="Q150" s="88"/>
      <c r="R150" s="156">
        <f t="shared" si="33"/>
        <v>0</v>
      </c>
      <c r="S150" s="88"/>
      <c r="T150" s="156">
        <f t="shared" si="34"/>
        <v>0</v>
      </c>
      <c r="U150" s="88"/>
      <c r="V150" s="88"/>
      <c r="W150" s="150"/>
      <c r="X150" s="158">
        <f>IF(X$7="",0,IF(SUM($W$84:X$85)-SUM($W$165:X$165)&gt;=0,0,-(SUM($W$84:X$85)-SUM($W$165:X$165))))</f>
        <v>0</v>
      </c>
      <c r="Y150" s="158">
        <f>IF(Y$7="",0,IF(SUM($W$84:Y$85)-SUM($W$165:Y$165)&gt;=0,0,-(SUM($W$84:Y$85)-SUM($W$165:Y$165))))</f>
        <v>0</v>
      </c>
      <c r="Z150" s="158">
        <f>IF(Z$7="",0,IF(SUM($W$84:Z$85)-SUM($W$165:Z$165)&gt;=0,0,-(SUM($W$84:Z$85)-SUM($W$165:Z$165))))</f>
        <v>0</v>
      </c>
      <c r="AA150" s="158">
        <f>IF(AA$7="",0,IF(SUM($W$84:AA$85)-SUM($W$165:AA$165)&gt;=0,0,-(SUM($W$84:AA$85)-SUM($W$165:AA$165))))</f>
        <v>0</v>
      </c>
      <c r="AB150" s="158">
        <f>IF(AB$7="",0,IF(SUM($W$84:AB$85)-SUM($W$165:AB$165)&gt;=0,0,-(SUM($W$84:AB$85)-SUM($W$165:AB$165))))</f>
        <v>0</v>
      </c>
      <c r="AC150" s="158">
        <f>IF(AC$7="",0,IF(SUM($W$84:AC$85)-SUM($W$165:AC$165)&gt;=0,0,-(SUM($W$84:AC$85)-SUM($W$165:AC$165))))</f>
        <v>0</v>
      </c>
      <c r="AD150" s="158">
        <f>IF(AD$7="",0,IF(SUM($W$84:AD$85)-SUM($W$165:AD$165)&gt;=0,0,-(SUM($W$84:AD$85)-SUM($W$165:AD$165))))</f>
        <v>0</v>
      </c>
      <c r="AE150" s="158">
        <f>IF(AE$7="",0,IF(SUM($W$84:AE$85)-SUM($W$165:AE$165)&gt;=0,0,-(SUM($W$84:AE$85)-SUM($W$165:AE$165))))</f>
        <v>0</v>
      </c>
      <c r="AF150" s="158">
        <f>IF(AF$7="",0,IF(SUM($W$84:AF$85)-SUM($W$165:AF$165)&gt;=0,0,-(SUM($W$84:AF$85)-SUM($W$165:AF$165))))</f>
        <v>0</v>
      </c>
      <c r="AG150" s="158">
        <f>IF(AG$7="",0,IF(SUM($W$84:AG$85)-SUM($W$165:AG$165)&gt;=0,0,-(SUM($W$84:AG$85)-SUM($W$165:AG$165))))</f>
        <v>0</v>
      </c>
      <c r="AH150" s="158">
        <f>IF(AH$7="",0,IF(SUM($W$84:AH$85)-SUM($W$165:AH$165)&gt;=0,0,-(SUM($W$84:AH$85)-SUM($W$165:AH$165))))</f>
        <v>0</v>
      </c>
      <c r="AI150" s="158">
        <f>IF(AI$7="",0,IF(SUM($W$84:AI$85)-SUM($W$165:AI$165)&gt;=0,0,-(SUM($W$84:AI$85)-SUM($W$165:AI$165))))</f>
        <v>0</v>
      </c>
      <c r="AJ150" s="158">
        <f>IF(AJ$7="",0,IF(SUM($W$84:AJ$85)-SUM($W$165:AJ$165)&gt;=0,0,-(SUM($W$84:AJ$85)-SUM($W$165:AJ$165))))</f>
        <v>0</v>
      </c>
      <c r="AK150" s="158">
        <f>IF(AK$7="",0,IF(SUM($W$84:AK$85)-SUM($W$165:AK$165)&gt;=0,0,-(SUM($W$84:AK$85)-SUM($W$165:AK$165))))</f>
        <v>0</v>
      </c>
      <c r="AL150" s="158">
        <f>IF(AL$7="",0,IF(SUM($W$84:AL$85)-SUM($W$165:AL$165)&gt;=0,0,-(SUM($W$84:AL$85)-SUM($W$165:AL$165))))</f>
        <v>0</v>
      </c>
      <c r="AM150" s="158">
        <f>IF(AM$7="",0,IF(SUM($W$84:AM$85)-SUM($W$165:AM$165)&gt;=0,0,-(SUM($W$84:AM$85)-SUM($W$165:AM$165))))</f>
        <v>0</v>
      </c>
      <c r="AN150" s="158">
        <f>IF(AN$7="",0,IF(SUM($W$84:AN$85)-SUM($W$165:AN$165)&gt;=0,0,-(SUM($W$84:AN$85)-SUM($W$165:AN$165))))</f>
        <v>0</v>
      </c>
      <c r="AO150" s="158">
        <f>IF(AO$7="",0,IF(SUM($W$84:AO$85)-SUM($W$165:AO$165)&gt;=0,0,-(SUM($W$84:AO$85)-SUM($W$165:AO$165))))</f>
        <v>0</v>
      </c>
      <c r="AP150" s="158">
        <f>IF(AP$7="",0,IF(SUM($W$84:AP$85)-SUM($W$165:AP$165)&gt;=0,0,-(SUM($W$84:AP$85)-SUM($W$165:AP$165))))</f>
        <v>0</v>
      </c>
      <c r="AQ150" s="158">
        <f>IF(AQ$7="",0,IF(SUM($W$84:AQ$85)-SUM($W$165:AQ$165)&gt;=0,0,-(SUM($W$84:AQ$85)-SUM($W$165:AQ$165))))</f>
        <v>0</v>
      </c>
      <c r="AR150" s="158">
        <f>IF(AR$7="",0,IF(SUM($W$84:AR$85)-SUM($W$165:AR$165)&gt;=0,0,-(SUM($W$84:AR$85)-SUM($W$165:AR$165))))</f>
        <v>0</v>
      </c>
      <c r="AS150" s="158">
        <f>IF(AS$7="",0,IF(SUM($W$84:AS$85)-SUM($W$165:AS$165)&gt;=0,0,-(SUM($W$84:AS$85)-SUM($W$165:AS$165))))</f>
        <v>0</v>
      </c>
      <c r="AT150" s="158">
        <f>IF(AT$7="",0,IF(SUM($W$84:AT$85)-SUM($W$165:AT$165)&gt;=0,0,-(SUM($W$84:AT$85)-SUM($W$165:AT$165))))</f>
        <v>0</v>
      </c>
      <c r="AU150" s="158">
        <f>IF(AU$7="",0,IF(SUM($W$84:AU$85)-SUM($W$165:AU$165)&gt;=0,0,-(SUM($W$84:AU$85)-SUM($W$165:AU$165))))</f>
        <v>0</v>
      </c>
      <c r="AV150" s="94"/>
      <c r="AW150" s="89"/>
    </row>
    <row r="151" spans="1:49" s="95" customFormat="1" x14ac:dyDescent="0.25">
      <c r="A151" s="89"/>
      <c r="B151" s="269"/>
      <c r="C151" s="269"/>
      <c r="D151" s="89"/>
      <c r="E151" s="124"/>
      <c r="F151" s="167"/>
      <c r="G151" s="167" t="str">
        <f t="shared" si="27"/>
        <v>BS</v>
      </c>
      <c r="H151" s="152" t="str">
        <f>KPI!$E$189</f>
        <v>кред. задолж-ть за подрядные работы</v>
      </c>
      <c r="I151" s="88"/>
      <c r="J151" s="88"/>
      <c r="K151" s="154" t="str">
        <f>IF(H151="","",INDEX(KPI!$H:$H,SUMIFS(KPI!$C:$C,KPI!$E:$E,H151)))</f>
        <v>тыс.руб.</v>
      </c>
      <c r="L151" s="148"/>
      <c r="M151" s="149"/>
      <c r="N151" s="149"/>
      <c r="O151" s="149"/>
      <c r="P151" s="88"/>
      <c r="Q151" s="88"/>
      <c r="R151" s="156">
        <f t="shared" si="33"/>
        <v>0</v>
      </c>
      <c r="S151" s="88"/>
      <c r="T151" s="156">
        <f t="shared" si="34"/>
        <v>0</v>
      </c>
      <c r="U151" s="88"/>
      <c r="V151" s="88"/>
      <c r="W151" s="150"/>
      <c r="X151" s="158">
        <f>IF(X$7="",0,IF(SUM($W$86:X$87)-SUM($W$166:X$166)&gt;=0,0,-(SUM($W$86:X$87)-SUM($W$166:X$166))))</f>
        <v>0</v>
      </c>
      <c r="Y151" s="158">
        <f>IF(Y$7="",0,IF(SUM($W$86:Y$87)-SUM($W$166:Y$166)&gt;=0,0,-(SUM($W$86:Y$87)-SUM($W$166:Y$166))))</f>
        <v>0</v>
      </c>
      <c r="Z151" s="158">
        <f>IF(Z$7="",0,IF(SUM($W$86:Z$87)-SUM($W$166:Z$166)&gt;=0,0,-(SUM($W$86:Z$87)-SUM($W$166:Z$166))))</f>
        <v>0</v>
      </c>
      <c r="AA151" s="158">
        <f>IF(AA$7="",0,IF(SUM($W$86:AA$87)-SUM($W$166:AA$166)&gt;=0,0,-(SUM($W$86:AA$87)-SUM($W$166:AA$166))))</f>
        <v>0</v>
      </c>
      <c r="AB151" s="158">
        <f>IF(AB$7="",0,IF(SUM($W$86:AB$87)-SUM($W$166:AB$166)&gt;=0,0,-(SUM($W$86:AB$87)-SUM($W$166:AB$166))))</f>
        <v>0</v>
      </c>
      <c r="AC151" s="158">
        <f>IF(AC$7="",0,IF(SUM($W$86:AC$87)-SUM($W$166:AC$166)&gt;=0,0,-(SUM($W$86:AC$87)-SUM($W$166:AC$166))))</f>
        <v>0</v>
      </c>
      <c r="AD151" s="158">
        <f>IF(AD$7="",0,IF(SUM($W$86:AD$87)-SUM($W$166:AD$166)&gt;=0,0,-(SUM($W$86:AD$87)-SUM($W$166:AD$166))))</f>
        <v>0</v>
      </c>
      <c r="AE151" s="158">
        <f>IF(AE$7="",0,IF(SUM($W$86:AE$87)-SUM($W$166:AE$166)&gt;=0,0,-(SUM($W$86:AE$87)-SUM($W$166:AE$166))))</f>
        <v>0</v>
      </c>
      <c r="AF151" s="158">
        <f>IF(AF$7="",0,IF(SUM($W$86:AF$87)-SUM($W$166:AF$166)&gt;=0,0,-(SUM($W$86:AF$87)-SUM($W$166:AF$166))))</f>
        <v>0</v>
      </c>
      <c r="AG151" s="158">
        <f>IF(AG$7="",0,IF(SUM($W$86:AG$87)-SUM($W$166:AG$166)&gt;=0,0,-(SUM($W$86:AG$87)-SUM($W$166:AG$166))))</f>
        <v>0</v>
      </c>
      <c r="AH151" s="158">
        <f>IF(AH$7="",0,IF(SUM($W$86:AH$87)-SUM($W$166:AH$166)&gt;=0,0,-(SUM($W$86:AH$87)-SUM($W$166:AH$166))))</f>
        <v>0</v>
      </c>
      <c r="AI151" s="158">
        <f>IF(AI$7="",0,IF(SUM($W$86:AI$87)-SUM($W$166:AI$166)&gt;=0,0,-(SUM($W$86:AI$87)-SUM($W$166:AI$166))))</f>
        <v>0</v>
      </c>
      <c r="AJ151" s="158">
        <f>IF(AJ$7="",0,IF(SUM($W$86:AJ$87)-SUM($W$166:AJ$166)&gt;=0,0,-(SUM($W$86:AJ$87)-SUM($W$166:AJ$166))))</f>
        <v>0</v>
      </c>
      <c r="AK151" s="158">
        <f>IF(AK$7="",0,IF(SUM($W$86:AK$87)-SUM($W$166:AK$166)&gt;=0,0,-(SUM($W$86:AK$87)-SUM($W$166:AK$166))))</f>
        <v>0</v>
      </c>
      <c r="AL151" s="158">
        <f>IF(AL$7="",0,IF(SUM($W$86:AL$87)-SUM($W$166:AL$166)&gt;=0,0,-(SUM($W$86:AL$87)-SUM($W$166:AL$166))))</f>
        <v>0</v>
      </c>
      <c r="AM151" s="158">
        <f>IF(AM$7="",0,IF(SUM($W$86:AM$87)-SUM($W$166:AM$166)&gt;=0,0,-(SUM($W$86:AM$87)-SUM($W$166:AM$166))))</f>
        <v>0</v>
      </c>
      <c r="AN151" s="158">
        <f>IF(AN$7="",0,IF(SUM($W$86:AN$87)-SUM($W$166:AN$166)&gt;=0,0,-(SUM($W$86:AN$87)-SUM($W$166:AN$166))))</f>
        <v>0</v>
      </c>
      <c r="AO151" s="158">
        <f>IF(AO$7="",0,IF(SUM($W$86:AO$87)-SUM($W$166:AO$166)&gt;=0,0,-(SUM($W$86:AO$87)-SUM($W$166:AO$166))))</f>
        <v>0</v>
      </c>
      <c r="AP151" s="158">
        <f>IF(AP$7="",0,IF(SUM($W$86:AP$87)-SUM($W$166:AP$166)&gt;=0,0,-(SUM($W$86:AP$87)-SUM($W$166:AP$166))))</f>
        <v>0</v>
      </c>
      <c r="AQ151" s="158">
        <f>IF(AQ$7="",0,IF(SUM($W$86:AQ$87)-SUM($W$166:AQ$166)&gt;=0,0,-(SUM($W$86:AQ$87)-SUM($W$166:AQ$166))))</f>
        <v>0</v>
      </c>
      <c r="AR151" s="158">
        <f>IF(AR$7="",0,IF(SUM($W$86:AR$87)-SUM($W$166:AR$166)&gt;=0,0,-(SUM($W$86:AR$87)-SUM($W$166:AR$166))))</f>
        <v>0</v>
      </c>
      <c r="AS151" s="158">
        <f>IF(AS$7="",0,IF(SUM($W$86:AS$87)-SUM($W$166:AS$166)&gt;=0,0,-(SUM($W$86:AS$87)-SUM($W$166:AS$166))))</f>
        <v>0</v>
      </c>
      <c r="AT151" s="158">
        <f>IF(AT$7="",0,IF(SUM($W$86:AT$87)-SUM($W$166:AT$166)&gt;=0,0,-(SUM($W$86:AT$87)-SUM($W$166:AT$166))))</f>
        <v>0</v>
      </c>
      <c r="AU151" s="158">
        <f>IF(AU$7="",0,IF(SUM($W$86:AU$87)-SUM($W$166:AU$166)&gt;=0,0,-(SUM($W$86:AU$87)-SUM($W$166:AU$166))))</f>
        <v>0</v>
      </c>
      <c r="AV151" s="94"/>
      <c r="AW151" s="89"/>
    </row>
    <row r="152" spans="1:49" s="95" customFormat="1" x14ac:dyDescent="0.25">
      <c r="A152" s="89"/>
      <c r="B152" s="269"/>
      <c r="C152" s="269"/>
      <c r="D152" s="89"/>
      <c r="E152" s="124"/>
      <c r="F152" s="167"/>
      <c r="G152" s="167" t="str">
        <f t="shared" si="27"/>
        <v>BS</v>
      </c>
      <c r="H152" s="152" t="str">
        <f>KPI!$E$190</f>
        <v>кред. задолж-ть за оборудование</v>
      </c>
      <c r="I152" s="88"/>
      <c r="J152" s="88"/>
      <c r="K152" s="154" t="str">
        <f>IF(H152="","",INDEX(KPI!$H:$H,SUMIFS(KPI!$C:$C,KPI!$E:$E,H152)))</f>
        <v>тыс.руб.</v>
      </c>
      <c r="L152" s="148"/>
      <c r="M152" s="149"/>
      <c r="N152" s="149"/>
      <c r="O152" s="149"/>
      <c r="P152" s="88"/>
      <c r="Q152" s="88"/>
      <c r="R152" s="156">
        <f t="shared" si="33"/>
        <v>0</v>
      </c>
      <c r="S152" s="88"/>
      <c r="T152" s="156">
        <f t="shared" si="34"/>
        <v>0</v>
      </c>
      <c r="U152" s="88"/>
      <c r="V152" s="88"/>
      <c r="W152" s="150"/>
      <c r="X152" s="158">
        <f>IF(X$7="",0,IF(SUM($W$91:X$92)-SUM($W$167:X$167)&gt;=0,0,-(SUM($W$91:X$92)-SUM($W$167:X$167))))</f>
        <v>0</v>
      </c>
      <c r="Y152" s="158">
        <f>IF(Y$7="",0,IF(SUM($W$91:Y$92)-SUM($W$167:Y$167)&gt;=0,0,-(SUM($W$91:Y$92)-SUM($W$167:Y$167))))</f>
        <v>0</v>
      </c>
      <c r="Z152" s="158">
        <f>IF(Z$7="",0,IF(SUM($W$91:Z$92)-SUM($W$167:Z$167)&gt;=0,0,-(SUM($W$91:Z$92)-SUM($W$167:Z$167))))</f>
        <v>0</v>
      </c>
      <c r="AA152" s="158">
        <f>IF(AA$7="",0,IF(SUM($W$91:AA$92)-SUM($W$167:AA$167)&gt;=0,0,-(SUM($W$91:AA$92)-SUM($W$167:AA$167))))</f>
        <v>0</v>
      </c>
      <c r="AB152" s="158">
        <f>IF(AB$7="",0,IF(SUM($W$91:AB$92)-SUM($W$167:AB$167)&gt;=0,0,-(SUM($W$91:AB$92)-SUM($W$167:AB$167))))</f>
        <v>0</v>
      </c>
      <c r="AC152" s="158">
        <f>IF(AC$7="",0,IF(SUM($W$91:AC$92)-SUM($W$167:AC$167)&gt;=0,0,-(SUM($W$91:AC$92)-SUM($W$167:AC$167))))</f>
        <v>0</v>
      </c>
      <c r="AD152" s="158">
        <f>IF(AD$7="",0,IF(SUM($W$91:AD$92)-SUM($W$167:AD$167)&gt;=0,0,-(SUM($W$91:AD$92)-SUM($W$167:AD$167))))</f>
        <v>0</v>
      </c>
      <c r="AE152" s="158">
        <f>IF(AE$7="",0,IF(SUM($W$91:AE$92)-SUM($W$167:AE$167)&gt;=0,0,-(SUM($W$91:AE$92)-SUM($W$167:AE$167))))</f>
        <v>0</v>
      </c>
      <c r="AF152" s="158">
        <f>IF(AF$7="",0,IF(SUM($W$91:AF$92)-SUM($W$167:AF$167)&gt;=0,0,-(SUM($W$91:AF$92)-SUM($W$167:AF$167))))</f>
        <v>0</v>
      </c>
      <c r="AG152" s="158">
        <f>IF(AG$7="",0,IF(SUM($W$91:AG$92)-SUM($W$167:AG$167)&gt;=0,0,-(SUM($W$91:AG$92)-SUM($W$167:AG$167))))</f>
        <v>0</v>
      </c>
      <c r="AH152" s="158">
        <f>IF(AH$7="",0,IF(SUM($W$91:AH$92)-SUM($W$167:AH$167)&gt;=0,0,-(SUM($W$91:AH$92)-SUM($W$167:AH$167))))</f>
        <v>0</v>
      </c>
      <c r="AI152" s="158">
        <f>IF(AI$7="",0,IF(SUM($W$91:AI$92)-SUM($W$167:AI$167)&gt;=0,0,-(SUM($W$91:AI$92)-SUM($W$167:AI$167))))</f>
        <v>0</v>
      </c>
      <c r="AJ152" s="158">
        <f>IF(AJ$7="",0,IF(SUM($W$91:AJ$92)-SUM($W$167:AJ$167)&gt;=0,0,-(SUM($W$91:AJ$92)-SUM($W$167:AJ$167))))</f>
        <v>0</v>
      </c>
      <c r="AK152" s="158">
        <f>IF(AK$7="",0,IF(SUM($W$91:AK$92)-SUM($W$167:AK$167)&gt;=0,0,-(SUM($W$91:AK$92)-SUM($W$167:AK$167))))</f>
        <v>0</v>
      </c>
      <c r="AL152" s="158">
        <f>IF(AL$7="",0,IF(SUM($W$91:AL$92)-SUM($W$167:AL$167)&gt;=0,0,-(SUM($W$91:AL$92)-SUM($W$167:AL$167))))</f>
        <v>0</v>
      </c>
      <c r="AM152" s="158">
        <f>IF(AM$7="",0,IF(SUM($W$91:AM$92)-SUM($W$167:AM$167)&gt;=0,0,-(SUM($W$91:AM$92)-SUM($W$167:AM$167))))</f>
        <v>0</v>
      </c>
      <c r="AN152" s="158">
        <f>IF(AN$7="",0,IF(SUM($W$91:AN$92)-SUM($W$167:AN$167)&gt;=0,0,-(SUM($W$91:AN$92)-SUM($W$167:AN$167))))</f>
        <v>0</v>
      </c>
      <c r="AO152" s="158">
        <f>IF(AO$7="",0,IF(SUM($W$91:AO$92)-SUM($W$167:AO$167)&gt;=0,0,-(SUM($W$91:AO$92)-SUM($W$167:AO$167))))</f>
        <v>0</v>
      </c>
      <c r="AP152" s="158">
        <f>IF(AP$7="",0,IF(SUM($W$91:AP$92)-SUM($W$167:AP$167)&gt;=0,0,-(SUM($W$91:AP$92)-SUM($W$167:AP$167))))</f>
        <v>0</v>
      </c>
      <c r="AQ152" s="158">
        <f>IF(AQ$7="",0,IF(SUM($W$91:AQ$92)-SUM($W$167:AQ$167)&gt;=0,0,-(SUM($W$91:AQ$92)-SUM($W$167:AQ$167))))</f>
        <v>0</v>
      </c>
      <c r="AR152" s="158">
        <f>IF(AR$7="",0,IF(SUM($W$91:AR$92)-SUM($W$167:AR$167)&gt;=0,0,-(SUM($W$91:AR$92)-SUM($W$167:AR$167))))</f>
        <v>0</v>
      </c>
      <c r="AS152" s="158">
        <f>IF(AS$7="",0,IF(SUM($W$91:AS$92)-SUM($W$167:AS$167)&gt;=0,0,-(SUM($W$91:AS$92)-SUM($W$167:AS$167))))</f>
        <v>0</v>
      </c>
      <c r="AT152" s="158">
        <f>IF(AT$7="",0,IF(SUM($W$91:AT$92)-SUM($W$167:AT$167)&gt;=0,0,-(SUM($W$91:AT$92)-SUM($W$167:AT$167))))</f>
        <v>0</v>
      </c>
      <c r="AU152" s="158">
        <f>IF(AU$7="",0,IF(SUM($W$91:AU$92)-SUM($W$167:AU$167)&gt;=0,0,-(SUM($W$91:AU$92)-SUM($W$167:AU$167))))</f>
        <v>0</v>
      </c>
      <c r="AV152" s="94"/>
      <c r="AW152" s="89"/>
    </row>
    <row r="153" spans="1:49" s="95" customFormat="1" x14ac:dyDescent="0.25">
      <c r="A153" s="89"/>
      <c r="B153" s="269"/>
      <c r="C153" s="269"/>
      <c r="D153" s="89"/>
      <c r="E153" s="124"/>
      <c r="F153" s="167"/>
      <c r="G153" s="167" t="str">
        <f t="shared" si="27"/>
        <v>BS</v>
      </c>
      <c r="H153" s="152" t="str">
        <f>KPI!$E$191</f>
        <v>кред. задолж-ть по ФОТ</v>
      </c>
      <c r="I153" s="88"/>
      <c r="J153" s="88"/>
      <c r="K153" s="154" t="str">
        <f>IF(H153="","",INDEX(KPI!$H:$H,SUMIFS(KPI!$C:$C,KPI!$E:$E,H153)))</f>
        <v>тыс.руб.</v>
      </c>
      <c r="L153" s="148"/>
      <c r="M153" s="149"/>
      <c r="N153" s="149"/>
      <c r="O153" s="149"/>
      <c r="P153" s="88"/>
      <c r="Q153" s="88"/>
      <c r="R153" s="156">
        <f t="shared" si="33"/>
        <v>0</v>
      </c>
      <c r="S153" s="88"/>
      <c r="T153" s="156">
        <f t="shared" si="34"/>
        <v>0</v>
      </c>
      <c r="U153" s="88"/>
      <c r="V153" s="88"/>
      <c r="W153" s="150"/>
      <c r="X153" s="158">
        <f>IF(X$7="",0,IF(SUM($W$88:X$89)-SUM($W$168:X$168)&gt;=0,0,-(SUM($W$88:X$89)-SUM($W$168:X$168))))</f>
        <v>0</v>
      </c>
      <c r="Y153" s="158">
        <f>IF(Y$7="",0,IF(SUM($W$88:Y$89)-SUM($W$168:Y$168)&gt;=0,0,-(SUM($W$88:Y$89)-SUM($W$168:Y$168))))</f>
        <v>0</v>
      </c>
      <c r="Z153" s="158">
        <f>IF(Z$7="",0,IF(SUM($W$88:Z$89)-SUM($W$168:Z$168)&gt;=0,0,-(SUM($W$88:Z$89)-SUM($W$168:Z$168))))</f>
        <v>0</v>
      </c>
      <c r="AA153" s="158">
        <f>IF(AA$7="",0,IF(SUM($W$88:AA$89)-SUM($W$168:AA$168)&gt;=0,0,-(SUM($W$88:AA$89)-SUM($W$168:AA$168))))</f>
        <v>0</v>
      </c>
      <c r="AB153" s="158">
        <f>IF(AB$7="",0,IF(SUM($W$88:AB$89)-SUM($W$168:AB$168)&gt;=0,0,-(SUM($W$88:AB$89)-SUM($W$168:AB$168))))</f>
        <v>0</v>
      </c>
      <c r="AC153" s="158">
        <f>IF(AC$7="",0,IF(SUM($W$88:AC$89)-SUM($W$168:AC$168)&gt;=0,0,-(SUM($W$88:AC$89)-SUM($W$168:AC$168))))</f>
        <v>0</v>
      </c>
      <c r="AD153" s="158">
        <f>IF(AD$7="",0,IF(SUM($W$88:AD$89)-SUM($W$168:AD$168)&gt;=0,0,-(SUM($W$88:AD$89)-SUM($W$168:AD$168))))</f>
        <v>0</v>
      </c>
      <c r="AE153" s="158">
        <f>IF(AE$7="",0,IF(SUM($W$88:AE$89)-SUM($W$168:AE$168)&gt;=0,0,-(SUM($W$88:AE$89)-SUM($W$168:AE$168))))</f>
        <v>0</v>
      </c>
      <c r="AF153" s="158">
        <f>IF(AF$7="",0,IF(SUM($W$88:AF$89)-SUM($W$168:AF$168)&gt;=0,0,-(SUM($W$88:AF$89)-SUM($W$168:AF$168))))</f>
        <v>0</v>
      </c>
      <c r="AG153" s="158">
        <f>IF(AG$7="",0,IF(SUM($W$88:AG$89)-SUM($W$168:AG$168)&gt;=0,0,-(SUM($W$88:AG$89)-SUM($W$168:AG$168))))</f>
        <v>0</v>
      </c>
      <c r="AH153" s="158">
        <f>IF(AH$7="",0,IF(SUM($W$88:AH$89)-SUM($W$168:AH$168)&gt;=0,0,-(SUM($W$88:AH$89)-SUM($W$168:AH$168))))</f>
        <v>0</v>
      </c>
      <c r="AI153" s="158">
        <f>IF(AI$7="",0,IF(SUM($W$88:AI$89)-SUM($W$168:AI$168)&gt;=0,0,-(SUM($W$88:AI$89)-SUM($W$168:AI$168))))</f>
        <v>0</v>
      </c>
      <c r="AJ153" s="158">
        <f>IF(AJ$7="",0,IF(SUM($W$88:AJ$89)-SUM($W$168:AJ$168)&gt;=0,0,-(SUM($W$88:AJ$89)-SUM($W$168:AJ$168))))</f>
        <v>0</v>
      </c>
      <c r="AK153" s="158">
        <f>IF(AK$7="",0,IF(SUM($W$88:AK$89)-SUM($W$168:AK$168)&gt;=0,0,-(SUM($W$88:AK$89)-SUM($W$168:AK$168))))</f>
        <v>0</v>
      </c>
      <c r="AL153" s="158">
        <f>IF(AL$7="",0,IF(SUM($W$88:AL$89)-SUM($W$168:AL$168)&gt;=0,0,-(SUM($W$88:AL$89)-SUM($W$168:AL$168))))</f>
        <v>0</v>
      </c>
      <c r="AM153" s="158">
        <f>IF(AM$7="",0,IF(SUM($W$88:AM$89)-SUM($W$168:AM$168)&gt;=0,0,-(SUM($W$88:AM$89)-SUM($W$168:AM$168))))</f>
        <v>0</v>
      </c>
      <c r="AN153" s="158">
        <f>IF(AN$7="",0,IF(SUM($W$88:AN$89)-SUM($W$168:AN$168)&gt;=0,0,-(SUM($W$88:AN$89)-SUM($W$168:AN$168))))</f>
        <v>0</v>
      </c>
      <c r="AO153" s="158">
        <f>IF(AO$7="",0,IF(SUM($W$88:AO$89)-SUM($W$168:AO$168)&gt;=0,0,-(SUM($W$88:AO$89)-SUM($W$168:AO$168))))</f>
        <v>0</v>
      </c>
      <c r="AP153" s="158">
        <f>IF(AP$7="",0,IF(SUM($W$88:AP$89)-SUM($W$168:AP$168)&gt;=0,0,-(SUM($W$88:AP$89)-SUM($W$168:AP$168))))</f>
        <v>0</v>
      </c>
      <c r="AQ153" s="158">
        <f>IF(AQ$7="",0,IF(SUM($W$88:AQ$89)-SUM($W$168:AQ$168)&gt;=0,0,-(SUM($W$88:AQ$89)-SUM($W$168:AQ$168))))</f>
        <v>0</v>
      </c>
      <c r="AR153" s="158">
        <f>IF(AR$7="",0,IF(SUM($W$88:AR$89)-SUM($W$168:AR$168)&gt;=0,0,-(SUM($W$88:AR$89)-SUM($W$168:AR$168))))</f>
        <v>0</v>
      </c>
      <c r="AS153" s="158">
        <f>IF(AS$7="",0,IF(SUM($W$88:AS$89)-SUM($W$168:AS$168)&gt;=0,0,-(SUM($W$88:AS$89)-SUM($W$168:AS$168))))</f>
        <v>0</v>
      </c>
      <c r="AT153" s="158">
        <f>IF(AT$7="",0,IF(SUM($W$88:AT$89)-SUM($W$168:AT$168)&gt;=0,0,-(SUM($W$88:AT$89)-SUM($W$168:AT$168))))</f>
        <v>0</v>
      </c>
      <c r="AU153" s="158">
        <f>IF(AU$7="",0,IF(SUM($W$88:AU$89)-SUM($W$168:AU$168)&gt;=0,0,-(SUM($W$88:AU$89)-SUM($W$168:AU$168))))</f>
        <v>0</v>
      </c>
      <c r="AV153" s="94"/>
      <c r="AW153" s="89"/>
    </row>
    <row r="154" spans="1:49" s="95" customFormat="1" x14ac:dyDescent="0.25">
      <c r="A154" s="89"/>
      <c r="B154" s="269"/>
      <c r="C154" s="269"/>
      <c r="D154" s="89"/>
      <c r="E154" s="124"/>
      <c r="F154" s="167"/>
      <c r="G154" s="167" t="str">
        <f t="shared" si="27"/>
        <v>BS</v>
      </c>
      <c r="H154" s="152" t="str">
        <f>KPI!$E$192</f>
        <v>кред. задолж-ть в соцфонды</v>
      </c>
      <c r="I154" s="88"/>
      <c r="J154" s="88"/>
      <c r="K154" s="154" t="str">
        <f>IF(H154="","",INDEX(KPI!$H:$H,SUMIFS(KPI!$C:$C,KPI!$E:$E,H154)))</f>
        <v>тыс.руб.</v>
      </c>
      <c r="L154" s="148"/>
      <c r="M154" s="149"/>
      <c r="N154" s="149"/>
      <c r="O154" s="149"/>
      <c r="P154" s="88"/>
      <c r="Q154" s="88"/>
      <c r="R154" s="156">
        <f t="shared" si="33"/>
        <v>0</v>
      </c>
      <c r="S154" s="88"/>
      <c r="T154" s="156">
        <f t="shared" si="34"/>
        <v>0</v>
      </c>
      <c r="U154" s="88"/>
      <c r="V154" s="88"/>
      <c r="W154" s="150"/>
      <c r="X154" s="158">
        <f>IF(X$7="",0,IF(SUM($W$90:X$90)-SUM($W$169:X$169)&gt;=0,0,-(SUM($W$90:X$90)-SUM($W$169:X$169))))</f>
        <v>0</v>
      </c>
      <c r="Y154" s="158">
        <f>IF(Y$7="",0,IF(SUM($W$90:Y$90)-SUM($W$169:Y$169)&gt;=0,0,-(SUM($W$90:Y$90)-SUM($W$169:Y$169))))</f>
        <v>0</v>
      </c>
      <c r="Z154" s="158">
        <f>IF(Z$7="",0,IF(SUM($W$90:Z$90)-SUM($W$169:Z$169)&gt;=0,0,-(SUM($W$90:Z$90)-SUM($W$169:Z$169))))</f>
        <v>0</v>
      </c>
      <c r="AA154" s="158">
        <f>IF(AA$7="",0,IF(SUM($W$90:AA$90)-SUM($W$169:AA$169)&gt;=0,0,-(SUM($W$90:AA$90)-SUM($W$169:AA$169))))</f>
        <v>0</v>
      </c>
      <c r="AB154" s="158">
        <f>IF(AB$7="",0,IF(SUM($W$90:AB$90)-SUM($W$169:AB$169)&gt;=0,0,-(SUM($W$90:AB$90)-SUM($W$169:AB$169))))</f>
        <v>0</v>
      </c>
      <c r="AC154" s="158">
        <f>IF(AC$7="",0,IF(SUM($W$90:AC$90)-SUM($W$169:AC$169)&gt;=0,0,-(SUM($W$90:AC$90)-SUM($W$169:AC$169))))</f>
        <v>0</v>
      </c>
      <c r="AD154" s="158">
        <f>IF(AD$7="",0,IF(SUM($W$90:AD$90)-SUM($W$169:AD$169)&gt;=0,0,-(SUM($W$90:AD$90)-SUM($W$169:AD$169))))</f>
        <v>0</v>
      </c>
      <c r="AE154" s="158">
        <f>IF(AE$7="",0,IF(SUM($W$90:AE$90)-SUM($W$169:AE$169)&gt;=0,0,-(SUM($W$90:AE$90)-SUM($W$169:AE$169))))</f>
        <v>0</v>
      </c>
      <c r="AF154" s="158">
        <f>IF(AF$7="",0,IF(SUM($W$90:AF$90)-SUM($W$169:AF$169)&gt;=0,0,-(SUM($W$90:AF$90)-SUM($W$169:AF$169))))</f>
        <v>0</v>
      </c>
      <c r="AG154" s="158">
        <f>IF(AG$7="",0,IF(SUM($W$90:AG$90)-SUM($W$169:AG$169)&gt;=0,0,-(SUM($W$90:AG$90)-SUM($W$169:AG$169))))</f>
        <v>0</v>
      </c>
      <c r="AH154" s="158">
        <f>IF(AH$7="",0,IF(SUM($W$90:AH$90)-SUM($W$169:AH$169)&gt;=0,0,-(SUM($W$90:AH$90)-SUM($W$169:AH$169))))</f>
        <v>0</v>
      </c>
      <c r="AI154" s="158">
        <f>IF(AI$7="",0,IF(SUM($W$90:AI$90)-SUM($W$169:AI$169)&gt;=0,0,-(SUM($W$90:AI$90)-SUM($W$169:AI$169))))</f>
        <v>0</v>
      </c>
      <c r="AJ154" s="158">
        <f>IF(AJ$7="",0,IF(SUM($W$90:AJ$90)-SUM($W$169:AJ$169)&gt;=0,0,-(SUM($W$90:AJ$90)-SUM($W$169:AJ$169))))</f>
        <v>0</v>
      </c>
      <c r="AK154" s="158">
        <f>IF(AK$7="",0,IF(SUM($W$90:AK$90)-SUM($W$169:AK$169)&gt;=0,0,-(SUM($W$90:AK$90)-SUM($W$169:AK$169))))</f>
        <v>0</v>
      </c>
      <c r="AL154" s="158">
        <f>IF(AL$7="",0,IF(SUM($W$90:AL$90)-SUM($W$169:AL$169)&gt;=0,0,-(SUM($W$90:AL$90)-SUM($W$169:AL$169))))</f>
        <v>0</v>
      </c>
      <c r="AM154" s="158">
        <f>IF(AM$7="",0,IF(SUM($W$90:AM$90)-SUM($W$169:AM$169)&gt;=0,0,-(SUM($W$90:AM$90)-SUM($W$169:AM$169))))</f>
        <v>0</v>
      </c>
      <c r="AN154" s="158">
        <f>IF(AN$7="",0,IF(SUM($W$90:AN$90)-SUM($W$169:AN$169)&gt;=0,0,-(SUM($W$90:AN$90)-SUM($W$169:AN$169))))</f>
        <v>0</v>
      </c>
      <c r="AO154" s="158">
        <f>IF(AO$7="",0,IF(SUM($W$90:AO$90)-SUM($W$169:AO$169)&gt;=0,0,-(SUM($W$90:AO$90)-SUM($W$169:AO$169))))</f>
        <v>0</v>
      </c>
      <c r="AP154" s="158">
        <f>IF(AP$7="",0,IF(SUM($W$90:AP$90)-SUM($W$169:AP$169)&gt;=0,0,-(SUM($W$90:AP$90)-SUM($W$169:AP$169))))</f>
        <v>0</v>
      </c>
      <c r="AQ154" s="158">
        <f>IF(AQ$7="",0,IF(SUM($W$90:AQ$90)-SUM($W$169:AQ$169)&gt;=0,0,-(SUM($W$90:AQ$90)-SUM($W$169:AQ$169))))</f>
        <v>0</v>
      </c>
      <c r="AR154" s="158">
        <f>IF(AR$7="",0,IF(SUM($W$90:AR$90)-SUM($W$169:AR$169)&gt;=0,0,-(SUM($W$90:AR$90)-SUM($W$169:AR$169))))</f>
        <v>0</v>
      </c>
      <c r="AS154" s="158">
        <f>IF(AS$7="",0,IF(SUM($W$90:AS$90)-SUM($W$169:AS$169)&gt;=0,0,-(SUM($W$90:AS$90)-SUM($W$169:AS$169))))</f>
        <v>0</v>
      </c>
      <c r="AT154" s="158">
        <f>IF(AT$7="",0,IF(SUM($W$90:AT$90)-SUM($W$169:AT$169)&gt;=0,0,-(SUM($W$90:AT$90)-SUM($W$169:AT$169))))</f>
        <v>0</v>
      </c>
      <c r="AU154" s="158">
        <f>IF(AU$7="",0,IF(SUM($W$90:AU$90)-SUM($W$169:AU$169)&gt;=0,0,-(SUM($W$90:AU$90)-SUM($W$169:AU$169))))</f>
        <v>0</v>
      </c>
      <c r="AV154" s="94"/>
      <c r="AW154" s="89"/>
    </row>
    <row r="155" spans="1:49" s="95" customFormat="1" x14ac:dyDescent="0.25">
      <c r="A155" s="89"/>
      <c r="B155" s="269"/>
      <c r="C155" s="269"/>
      <c r="D155" s="89"/>
      <c r="E155" s="124"/>
      <c r="F155" s="167"/>
      <c r="G155" s="167" t="str">
        <f t="shared" si="27"/>
        <v>BS</v>
      </c>
      <c r="H155" s="152" t="str">
        <f>KPI!$E$193</f>
        <v>кред. задолж-ть по НДС</v>
      </c>
      <c r="I155" s="88"/>
      <c r="J155" s="88"/>
      <c r="K155" s="154" t="str">
        <f>IF(H155="","",INDEX(KPI!$H:$H,SUMIFS(KPI!$C:$C,KPI!$E:$E,H155)))</f>
        <v>тыс.руб.</v>
      </c>
      <c r="L155" s="148"/>
      <c r="M155" s="149"/>
      <c r="N155" s="149"/>
      <c r="O155" s="149"/>
      <c r="P155" s="88"/>
      <c r="Q155" s="88"/>
      <c r="R155" s="156">
        <f t="shared" si="33"/>
        <v>0</v>
      </c>
      <c r="S155" s="88"/>
      <c r="T155" s="156">
        <f t="shared" si="34"/>
        <v>0</v>
      </c>
      <c r="U155" s="88"/>
      <c r="V155" s="88"/>
      <c r="W155" s="150"/>
      <c r="X155" s="158">
        <f>IF(X$7="",0,IF(SUM($W$104:X$104)-SUM($W$46:X$46)&gt;=0,0,-(SUM($W$104:X$104)-SUM($W$46:X$46))))</f>
        <v>0</v>
      </c>
      <c r="Y155" s="158">
        <f>IF(Y$7="",0,IF(SUM($W$104:Y$104)-SUM($W$46:Y$46)&gt;=0,0,-(SUM($W$104:Y$104)-SUM($W$46:Y$46))))</f>
        <v>0</v>
      </c>
      <c r="Z155" s="158">
        <f>IF(Z$7="",0,IF(SUM($W$104:Z$104)-SUM($W$46:Z$46)&gt;=0,0,-(SUM($W$104:Z$104)-SUM($W$46:Z$46))))</f>
        <v>0</v>
      </c>
      <c r="AA155" s="158">
        <f>IF(AA$7="",0,IF(SUM($W$104:AA$104)-SUM($W$46:AA$46)&gt;=0,0,-(SUM($W$104:AA$104)-SUM($W$46:AA$46))))</f>
        <v>0</v>
      </c>
      <c r="AB155" s="158">
        <f>IF(AB$7="",0,IF(SUM($W$104:AB$104)-SUM($W$46:AB$46)&gt;=0,0,-(SUM($W$104:AB$104)-SUM($W$46:AB$46))))</f>
        <v>0</v>
      </c>
      <c r="AC155" s="158">
        <f>IF(AC$7="",0,IF(SUM($W$104:AC$104)-SUM($W$46:AC$46)&gt;=0,0,-(SUM($W$104:AC$104)-SUM($W$46:AC$46))))</f>
        <v>0</v>
      </c>
      <c r="AD155" s="158">
        <f>IF(AD$7="",0,IF(SUM($W$104:AD$104)-SUM($W$46:AD$46)&gt;=0,0,-(SUM($W$104:AD$104)-SUM($W$46:AD$46))))</f>
        <v>0</v>
      </c>
      <c r="AE155" s="158">
        <f>IF(AE$7="",0,IF(SUM($W$104:AE$104)-SUM($W$46:AE$46)&gt;=0,0,-(SUM($W$104:AE$104)-SUM($W$46:AE$46))))</f>
        <v>0</v>
      </c>
      <c r="AF155" s="158">
        <f>IF(AF$7="",0,IF(SUM($W$104:AF$104)-SUM($W$46:AF$46)&gt;=0,0,-(SUM($W$104:AF$104)-SUM($W$46:AF$46))))</f>
        <v>0</v>
      </c>
      <c r="AG155" s="158">
        <f>IF(AG$7="",0,IF(SUM($W$104:AG$104)-SUM($W$46:AG$46)&gt;=0,0,-(SUM($W$104:AG$104)-SUM($W$46:AG$46))))</f>
        <v>0</v>
      </c>
      <c r="AH155" s="158">
        <f>IF(AH$7="",0,IF(SUM($W$104:AH$104)-SUM($W$46:AH$46)&gt;=0,0,-(SUM($W$104:AH$104)-SUM($W$46:AH$46))))</f>
        <v>0</v>
      </c>
      <c r="AI155" s="158">
        <f>IF(AI$7="",0,IF(SUM($W$104:AI$104)-SUM($W$46:AI$46)&gt;=0,0,-(SUM($W$104:AI$104)-SUM($W$46:AI$46))))</f>
        <v>0</v>
      </c>
      <c r="AJ155" s="158">
        <f>IF(AJ$7="",0,IF(SUM($W$104:AJ$104)-SUM($W$46:AJ$46)&gt;=0,0,-(SUM($W$104:AJ$104)-SUM($W$46:AJ$46))))</f>
        <v>0</v>
      </c>
      <c r="AK155" s="158">
        <f>IF(AK$7="",0,IF(SUM($W$104:AK$104)-SUM($W$46:AK$46)&gt;=0,0,-(SUM($W$104:AK$104)-SUM($W$46:AK$46))))</f>
        <v>0</v>
      </c>
      <c r="AL155" s="158">
        <f>IF(AL$7="",0,IF(SUM($W$104:AL$104)-SUM($W$46:AL$46)&gt;=0,0,-(SUM($W$104:AL$104)-SUM($W$46:AL$46))))</f>
        <v>0</v>
      </c>
      <c r="AM155" s="158">
        <f>IF(AM$7="",0,IF(SUM($W$104:AM$104)-SUM($W$46:AM$46)&gt;=0,0,-(SUM($W$104:AM$104)-SUM($W$46:AM$46))))</f>
        <v>0</v>
      </c>
      <c r="AN155" s="158">
        <f>IF(AN$7="",0,IF(SUM($W$104:AN$104)-SUM($W$46:AN$46)&gt;=0,0,-(SUM($W$104:AN$104)-SUM($W$46:AN$46))))</f>
        <v>0</v>
      </c>
      <c r="AO155" s="158">
        <f>IF(AO$7="",0,IF(SUM($W$104:AO$104)-SUM($W$46:AO$46)&gt;=0,0,-(SUM($W$104:AO$104)-SUM($W$46:AO$46))))</f>
        <v>0</v>
      </c>
      <c r="AP155" s="158">
        <f>IF(AP$7="",0,IF(SUM($W$104:AP$104)-SUM($W$46:AP$46)&gt;=0,0,-(SUM($W$104:AP$104)-SUM($W$46:AP$46))))</f>
        <v>0</v>
      </c>
      <c r="AQ155" s="158">
        <f>IF(AQ$7="",0,IF(SUM($W$104:AQ$104)-SUM($W$46:AQ$46)&gt;=0,0,-(SUM($W$104:AQ$104)-SUM($W$46:AQ$46))))</f>
        <v>0</v>
      </c>
      <c r="AR155" s="158">
        <f>IF(AR$7="",0,IF(SUM($W$104:AR$104)-SUM($W$46:AR$46)&gt;=0,0,-(SUM($W$104:AR$104)-SUM($W$46:AR$46))))</f>
        <v>0</v>
      </c>
      <c r="AS155" s="158">
        <f>IF(AS$7="",0,IF(SUM($W$104:AS$104)-SUM($W$46:AS$46)&gt;=0,0,-(SUM($W$104:AS$104)-SUM($W$46:AS$46))))</f>
        <v>0</v>
      </c>
      <c r="AT155" s="158">
        <f>IF(AT$7="",0,IF(SUM($W$104:AT$104)-SUM($W$46:AT$46)&gt;=0,0,-(SUM($W$104:AT$104)-SUM($W$46:AT$46))))</f>
        <v>0</v>
      </c>
      <c r="AU155" s="158">
        <f>IF(AU$7="",0,IF(SUM($W$104:AU$104)-SUM($W$46:AU$46)&gt;=0,0,-(SUM($W$104:AU$104)-SUM($W$46:AU$46))))</f>
        <v>0</v>
      </c>
      <c r="AV155" s="94"/>
      <c r="AW155" s="89"/>
    </row>
    <row r="156" spans="1:49" s="95" customFormat="1" x14ac:dyDescent="0.25">
      <c r="A156" s="89"/>
      <c r="B156" s="269"/>
      <c r="C156" s="269"/>
      <c r="D156" s="89"/>
      <c r="E156" s="124"/>
      <c r="F156" s="167"/>
      <c r="G156" s="167" t="str">
        <f t="shared" si="27"/>
        <v>BS</v>
      </c>
      <c r="H156" s="152" t="str">
        <f>KPI!$E$194</f>
        <v>кред. задолж-ть по налогу на прибыль</v>
      </c>
      <c r="I156" s="88"/>
      <c r="J156" s="88"/>
      <c r="K156" s="154" t="str">
        <f>IF(H156="","",INDEX(KPI!$H:$H,SUMIFS(KPI!$C:$C,KPI!$E:$E,H156)))</f>
        <v>тыс.руб.</v>
      </c>
      <c r="L156" s="148"/>
      <c r="M156" s="149"/>
      <c r="N156" s="149"/>
      <c r="O156" s="149"/>
      <c r="P156" s="88"/>
      <c r="Q156" s="88"/>
      <c r="R156" s="156">
        <f t="shared" si="33"/>
        <v>0</v>
      </c>
      <c r="S156" s="88"/>
      <c r="T156" s="156">
        <f t="shared" si="34"/>
        <v>0</v>
      </c>
      <c r="U156" s="88"/>
      <c r="V156" s="88"/>
      <c r="W156" s="150"/>
      <c r="X156" s="158">
        <f>IF(X$7="",0,IF(SUM($W$105:X$105)-SUM($W$52:X$52)&gt;=0,0,-(SUM($W$105:X$105)-SUM($W$52:X$52))))</f>
        <v>0</v>
      </c>
      <c r="Y156" s="158">
        <f>IF(Y$7="",0,IF(SUM($W$105:Y$105)-SUM($W$52:Y$52)&gt;=0,0,-(SUM($W$105:Y$105)-SUM($W$52:Y$52))))</f>
        <v>0</v>
      </c>
      <c r="Z156" s="158">
        <f>IF(Z$7="",0,IF(SUM($W$105:Z$105)-SUM($W$52:Z$52)&gt;=0,0,-(SUM($W$105:Z$105)-SUM($W$52:Z$52))))</f>
        <v>0</v>
      </c>
      <c r="AA156" s="158">
        <f>IF(AA$7="",0,IF(SUM($W$105:AA$105)-SUM($W$52:AA$52)&gt;=0,0,-(SUM($W$105:AA$105)-SUM($W$52:AA$52))))</f>
        <v>0</v>
      </c>
      <c r="AB156" s="158">
        <f>IF(AB$7="",0,IF(SUM($W$105:AB$105)-SUM($W$52:AB$52)&gt;=0,0,-(SUM($W$105:AB$105)-SUM($W$52:AB$52))))</f>
        <v>0</v>
      </c>
      <c r="AC156" s="158">
        <f>IF(AC$7="",0,IF(SUM($W$105:AC$105)-SUM($W$52:AC$52)&gt;=0,0,-(SUM($W$105:AC$105)-SUM($W$52:AC$52))))</f>
        <v>0</v>
      </c>
      <c r="AD156" s="158">
        <f>IF(AD$7="",0,IF(SUM($W$105:AD$105)-SUM($W$52:AD$52)&gt;=0,0,-(SUM($W$105:AD$105)-SUM($W$52:AD$52))))</f>
        <v>0</v>
      </c>
      <c r="AE156" s="158">
        <f>IF(AE$7="",0,IF(SUM($W$105:AE$105)-SUM($W$52:AE$52)&gt;=0,0,-(SUM($W$105:AE$105)-SUM($W$52:AE$52))))</f>
        <v>0</v>
      </c>
      <c r="AF156" s="158">
        <f>IF(AF$7="",0,IF(SUM($W$105:AF$105)-SUM($W$52:AF$52)&gt;=0,0,-(SUM($W$105:AF$105)-SUM($W$52:AF$52))))</f>
        <v>0</v>
      </c>
      <c r="AG156" s="158">
        <f>IF(AG$7="",0,IF(SUM($W$105:AG$105)-SUM($W$52:AG$52)&gt;=0,0,-(SUM($W$105:AG$105)-SUM($W$52:AG$52))))</f>
        <v>0</v>
      </c>
      <c r="AH156" s="158">
        <f>IF(AH$7="",0,IF(SUM($W$105:AH$105)-SUM($W$52:AH$52)&gt;=0,0,-(SUM($W$105:AH$105)-SUM($W$52:AH$52))))</f>
        <v>0</v>
      </c>
      <c r="AI156" s="158">
        <f>IF(AI$7="",0,IF(SUM($W$105:AI$105)-SUM($W$52:AI$52)&gt;=0,0,-(SUM($W$105:AI$105)-SUM($W$52:AI$52))))</f>
        <v>0</v>
      </c>
      <c r="AJ156" s="158">
        <f>IF(AJ$7="",0,IF(SUM($W$105:AJ$105)-SUM($W$52:AJ$52)&gt;=0,0,-(SUM($W$105:AJ$105)-SUM($W$52:AJ$52))))</f>
        <v>0</v>
      </c>
      <c r="AK156" s="158">
        <f>IF(AK$7="",0,IF(SUM($W$105:AK$105)-SUM($W$52:AK$52)&gt;=0,0,-(SUM($W$105:AK$105)-SUM($W$52:AK$52))))</f>
        <v>0</v>
      </c>
      <c r="AL156" s="158">
        <f>IF(AL$7="",0,IF(SUM($W$105:AL$105)-SUM($W$52:AL$52)&gt;=0,0,-(SUM($W$105:AL$105)-SUM($W$52:AL$52))))</f>
        <v>0</v>
      </c>
      <c r="AM156" s="158">
        <f>IF(AM$7="",0,IF(SUM($W$105:AM$105)-SUM($W$52:AM$52)&gt;=0,0,-(SUM($W$105:AM$105)-SUM($W$52:AM$52))))</f>
        <v>0</v>
      </c>
      <c r="AN156" s="158">
        <f>IF(AN$7="",0,IF(SUM($W$105:AN$105)-SUM($W$52:AN$52)&gt;=0,0,-(SUM($W$105:AN$105)-SUM($W$52:AN$52))))</f>
        <v>0</v>
      </c>
      <c r="AO156" s="158">
        <f>IF(AO$7="",0,IF(SUM($W$105:AO$105)-SUM($W$52:AO$52)&gt;=0,0,-(SUM($W$105:AO$105)-SUM($W$52:AO$52))))</f>
        <v>0</v>
      </c>
      <c r="AP156" s="158">
        <f>IF(AP$7="",0,IF(SUM($W$105:AP$105)-SUM($W$52:AP$52)&gt;=0,0,-(SUM($W$105:AP$105)-SUM($W$52:AP$52))))</f>
        <v>0</v>
      </c>
      <c r="AQ156" s="158">
        <f>IF(AQ$7="",0,IF(SUM($W$105:AQ$105)-SUM($W$52:AQ$52)&gt;=0,0,-(SUM($W$105:AQ$105)-SUM($W$52:AQ$52))))</f>
        <v>0</v>
      </c>
      <c r="AR156" s="158">
        <f>IF(AR$7="",0,IF(SUM($W$105:AR$105)-SUM($W$52:AR$52)&gt;=0,0,-(SUM($W$105:AR$105)-SUM($W$52:AR$52))))</f>
        <v>0</v>
      </c>
      <c r="AS156" s="158">
        <f>IF(AS$7="",0,IF(SUM($W$105:AS$105)-SUM($W$52:AS$52)&gt;=0,0,-(SUM($W$105:AS$105)-SUM($W$52:AS$52))))</f>
        <v>0</v>
      </c>
      <c r="AT156" s="158">
        <f>IF(AT$7="",0,IF(SUM($W$105:AT$105)-SUM($W$52:AT$52)&gt;=0,0,-(SUM($W$105:AT$105)-SUM($W$52:AT$52))))</f>
        <v>0</v>
      </c>
      <c r="AU156" s="158">
        <f>IF(AU$7="",0,IF(SUM($W$105:AU$105)-SUM($W$52:AU$52)&gt;=0,0,-(SUM($W$105:AU$105)-SUM($W$52:AU$52))))</f>
        <v>0</v>
      </c>
      <c r="AV156" s="94"/>
      <c r="AW156" s="89"/>
    </row>
    <row r="157" spans="1:49" s="95" customFormat="1" x14ac:dyDescent="0.25">
      <c r="A157" s="89"/>
      <c r="B157" s="269"/>
      <c r="C157" s="269"/>
      <c r="D157" s="89"/>
      <c r="E157" s="124"/>
      <c r="F157" s="167"/>
      <c r="G157" s="167" t="str">
        <f t="shared" si="27"/>
        <v>BS</v>
      </c>
      <c r="H157" s="152" t="str">
        <f>KPI!$E$195</f>
        <v>задолженность по кредитам (овердрафт)</v>
      </c>
      <c r="I157" s="88"/>
      <c r="J157" s="88"/>
      <c r="K157" s="154" t="str">
        <f>IF(H157="","",INDEX(KPI!$H:$H,SUMIFS(KPI!$C:$C,KPI!$E:$E,H157)))</f>
        <v>тыс.руб.</v>
      </c>
      <c r="L157" s="148"/>
      <c r="M157" s="149"/>
      <c r="N157" s="149"/>
      <c r="O157" s="149"/>
      <c r="P157" s="88"/>
      <c r="Q157" s="88"/>
      <c r="R157" s="156">
        <f t="shared" si="33"/>
        <v>0</v>
      </c>
      <c r="S157" s="88"/>
      <c r="T157" s="156">
        <f t="shared" si="34"/>
        <v>0</v>
      </c>
      <c r="U157" s="88"/>
      <c r="V157" s="88"/>
      <c r="W157" s="150"/>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94"/>
      <c r="AW157" s="89"/>
    </row>
    <row r="158" spans="1:49" s="95" customFormat="1" x14ac:dyDescent="0.25">
      <c r="A158" s="89"/>
      <c r="B158" s="269"/>
      <c r="C158" s="269"/>
      <c r="D158" s="89"/>
      <c r="E158" s="124"/>
      <c r="F158" s="167"/>
      <c r="G158" s="167" t="str">
        <f t="shared" si="27"/>
        <v>BS</v>
      </c>
      <c r="H158" s="152" t="str">
        <f>KPI!$E$196</f>
        <v>задолженность по %-нтам по кредитам</v>
      </c>
      <c r="I158" s="88"/>
      <c r="J158" s="88"/>
      <c r="K158" s="154" t="str">
        <f>IF(H158="","",INDEX(KPI!$H:$H,SUMIFS(KPI!$C:$C,KPI!$E:$E,H158)))</f>
        <v>тыс.руб.</v>
      </c>
      <c r="L158" s="148"/>
      <c r="M158" s="149"/>
      <c r="N158" s="149"/>
      <c r="O158" s="149"/>
      <c r="P158" s="88"/>
      <c r="Q158" s="88"/>
      <c r="R158" s="156">
        <f t="shared" si="33"/>
        <v>0</v>
      </c>
      <c r="S158" s="88"/>
      <c r="T158" s="156">
        <f t="shared" si="34"/>
        <v>0</v>
      </c>
      <c r="U158" s="88"/>
      <c r="V158" s="88"/>
      <c r="W158" s="150"/>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94"/>
      <c r="AW158" s="89"/>
    </row>
    <row r="159" spans="1:49" ht="3.9" customHeight="1" x14ac:dyDescent="0.25">
      <c r="A159" s="3"/>
      <c r="B159" s="269"/>
      <c r="C159" s="269"/>
      <c r="D159" s="3"/>
      <c r="E159" s="120"/>
      <c r="F159" s="167"/>
      <c r="G159" s="167" t="str">
        <f t="shared" si="27"/>
        <v>BS</v>
      </c>
      <c r="H159" s="3"/>
      <c r="I159" s="3"/>
      <c r="J159" s="3"/>
      <c r="K159" s="25"/>
      <c r="L159" s="12"/>
      <c r="M159" s="20"/>
      <c r="N159" s="20"/>
      <c r="O159" s="20"/>
      <c r="P159" s="3"/>
      <c r="Q159" s="3"/>
      <c r="R159" s="3"/>
      <c r="S159" s="3"/>
      <c r="T159" s="3"/>
      <c r="U159" s="3"/>
      <c r="V159" s="3"/>
      <c r="W159" s="49"/>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3"/>
    </row>
    <row r="160" spans="1:49" ht="8.1" customHeight="1" x14ac:dyDescent="0.25">
      <c r="A160" s="3"/>
      <c r="B160" s="269"/>
      <c r="C160" s="269"/>
      <c r="D160" s="3"/>
      <c r="E160" s="120"/>
      <c r="F160" s="167"/>
      <c r="G160" s="167" t="str">
        <f t="shared" si="27"/>
        <v>BS</v>
      </c>
      <c r="H160" s="159"/>
      <c r="I160" s="159"/>
      <c r="J160" s="159"/>
      <c r="K160" s="160"/>
      <c r="L160" s="161"/>
      <c r="M160" s="162"/>
      <c r="N160" s="162"/>
      <c r="O160" s="162"/>
      <c r="P160" s="159"/>
      <c r="Q160" s="159"/>
      <c r="R160" s="159"/>
      <c r="S160" s="159"/>
      <c r="T160" s="159"/>
      <c r="U160" s="159"/>
      <c r="V160" s="159"/>
      <c r="W160" s="49"/>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1"/>
      <c r="AW160" s="3"/>
    </row>
    <row r="161" spans="1:49" x14ac:dyDescent="0.25">
      <c r="A161" s="3"/>
      <c r="B161" s="269"/>
      <c r="C161" s="269"/>
      <c r="D161" s="3"/>
      <c r="E161" s="120"/>
      <c r="F161" s="167"/>
      <c r="G161" s="167" t="str">
        <f t="shared" si="27"/>
        <v>BS</v>
      </c>
      <c r="H161" s="3"/>
      <c r="I161" s="3"/>
      <c r="J161" s="3"/>
      <c r="K161" s="25"/>
      <c r="L161" s="12"/>
      <c r="M161" s="20"/>
      <c r="N161" s="20"/>
      <c r="O161" s="20"/>
      <c r="P161" s="3"/>
      <c r="Q161" s="3"/>
      <c r="R161" s="3"/>
      <c r="S161" s="3"/>
      <c r="T161" s="3"/>
      <c r="U161" s="3"/>
      <c r="V161" s="3"/>
      <c r="W161" s="49"/>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3"/>
    </row>
    <row r="162" spans="1:49" s="5" customFormat="1" x14ac:dyDescent="0.25">
      <c r="A162" s="4"/>
      <c r="B162" s="273"/>
      <c r="C162" s="273"/>
      <c r="D162" s="4"/>
      <c r="E162" s="163"/>
      <c r="F162" s="274"/>
      <c r="G162" s="274" t="str">
        <f t="shared" si="27"/>
        <v>BS</v>
      </c>
      <c r="H162" s="4" t="str">
        <f>структура!AL31</f>
        <v>Поступления материалов/работ</v>
      </c>
      <c r="I162" s="4"/>
      <c r="J162" s="4"/>
      <c r="K162" s="24"/>
      <c r="L162" s="24"/>
      <c r="M162" s="20"/>
      <c r="N162" s="20"/>
      <c r="O162" s="20"/>
      <c r="P162" s="4"/>
      <c r="Q162" s="4"/>
      <c r="R162" s="4"/>
      <c r="S162" s="4"/>
      <c r="T162" s="4"/>
      <c r="U162" s="4"/>
      <c r="V162" s="4"/>
      <c r="W162" s="49"/>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3"/>
      <c r="AW162" s="4"/>
    </row>
    <row r="163" spans="1:49" ht="8.1" customHeight="1" x14ac:dyDescent="0.25">
      <c r="A163" s="3"/>
      <c r="B163" s="269"/>
      <c r="C163" s="269"/>
      <c r="D163" s="3"/>
      <c r="E163" s="120"/>
      <c r="F163" s="167"/>
      <c r="G163" s="3"/>
      <c r="H163" s="3"/>
      <c r="I163" s="3"/>
      <c r="J163" s="3"/>
      <c r="K163" s="25"/>
      <c r="L163" s="12"/>
      <c r="M163" s="20"/>
      <c r="N163" s="20"/>
      <c r="O163" s="20"/>
      <c r="P163" s="3"/>
      <c r="Q163" s="3"/>
      <c r="R163" s="3"/>
      <c r="S163" s="3"/>
      <c r="T163" s="3"/>
      <c r="U163" s="3"/>
      <c r="V163" s="3"/>
      <c r="W163" s="49"/>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3"/>
    </row>
    <row r="164" spans="1:49" s="95" customFormat="1" x14ac:dyDescent="0.25">
      <c r="A164" s="89"/>
      <c r="B164" s="269" t="str">
        <f>KPI!$E$32</f>
        <v>закупка материалов</v>
      </c>
      <c r="C164" s="269" t="str">
        <f>KPI!$E$149</f>
        <v>материалы</v>
      </c>
      <c r="D164" s="89"/>
      <c r="E164" s="124"/>
      <c r="F164" s="269" t="str">
        <f>KPI!$E$32</f>
        <v>закупка материалов</v>
      </c>
      <c r="G164" s="167" t="str">
        <f t="shared" si="27"/>
        <v>BS</v>
      </c>
      <c r="H164" s="152" t="str">
        <f>KPI!$E$149</f>
        <v>материалы</v>
      </c>
      <c r="I164" s="88"/>
      <c r="J164" s="88"/>
      <c r="K164" s="154" t="str">
        <f>IF(H164="","",INDEX(KPI!$H:$H,SUMIFS(KPI!$C:$C,KPI!$E:$E,H164)))</f>
        <v>тыс.руб.</v>
      </c>
      <c r="L164" s="148"/>
      <c r="M164" s="149"/>
      <c r="N164" s="149"/>
      <c r="O164" s="149"/>
      <c r="P164" s="88"/>
      <c r="Q164" s="88"/>
      <c r="R164" s="156">
        <f t="shared" ref="R164:R169" si="35">SUMIFS($W164:$AV164,$W$2:$AV$2,R$2)</f>
        <v>0</v>
      </c>
      <c r="S164" s="88"/>
      <c r="T164" s="156">
        <f t="shared" ref="T164:T169" si="36">SUMIFS($W164:$AV164,$W$2:$AV$2,T$2)</f>
        <v>0</v>
      </c>
      <c r="U164" s="88"/>
      <c r="V164" s="88"/>
      <c r="W164" s="150"/>
      <c r="X164" s="158">
        <f>IF(X$7="",0,SUMIFS(Бюджет!X:X,Бюджет!$M:$M,$B164))</f>
        <v>0</v>
      </c>
      <c r="Y164" s="158">
        <f>IF(Y$7="",0,SUMIFS(Бюджет!Y:Y,Бюджет!$M:$M,$B164))</f>
        <v>0</v>
      </c>
      <c r="Z164" s="158">
        <f>IF(Z$7="",0,SUMIFS(Бюджет!Z:Z,Бюджет!$M:$M,$B164))</f>
        <v>0</v>
      </c>
      <c r="AA164" s="158">
        <f>IF(AA$7="",0,SUMIFS(Бюджет!AA:AA,Бюджет!$M:$M,$B164))</f>
        <v>0</v>
      </c>
      <c r="AB164" s="158">
        <f>IF(AB$7="",0,SUMIFS(Бюджет!AB:AB,Бюджет!$M:$M,$B164))</f>
        <v>0</v>
      </c>
      <c r="AC164" s="158">
        <f>IF(AC$7="",0,SUMIFS(Бюджет!AC:AC,Бюджет!$M:$M,$B164))</f>
        <v>0</v>
      </c>
      <c r="AD164" s="158">
        <f>IF(AD$7="",0,SUMIFS(Бюджет!AD:AD,Бюджет!$M:$M,$B164))</f>
        <v>0</v>
      </c>
      <c r="AE164" s="158">
        <f>IF(AE$7="",0,SUMIFS(Бюджет!AE:AE,Бюджет!$M:$M,$B164))</f>
        <v>0</v>
      </c>
      <c r="AF164" s="158">
        <f>IF(AF$7="",0,SUMIFS(Бюджет!AF:AF,Бюджет!$M:$M,$B164))</f>
        <v>0</v>
      </c>
      <c r="AG164" s="158">
        <f>IF(AG$7="",0,SUMIFS(Бюджет!AG:AG,Бюджет!$M:$M,$B164))</f>
        <v>0</v>
      </c>
      <c r="AH164" s="158">
        <f>IF(AH$7="",0,SUMIFS(Бюджет!AH:AH,Бюджет!$M:$M,$B164))</f>
        <v>0</v>
      </c>
      <c r="AI164" s="158">
        <f>IF(AI$7="",0,SUMIFS(Бюджет!AI:AI,Бюджет!$M:$M,$B164))</f>
        <v>0</v>
      </c>
      <c r="AJ164" s="158">
        <f>IF(AJ$7="",0,SUMIFS(Бюджет!AJ:AJ,Бюджет!$M:$M,$B164))</f>
        <v>0</v>
      </c>
      <c r="AK164" s="158">
        <f>IF(AK$7="",0,SUMIFS(Бюджет!AK:AK,Бюджет!$M:$M,$B164))</f>
        <v>0</v>
      </c>
      <c r="AL164" s="158">
        <f>IF(AL$7="",0,SUMIFS(Бюджет!AL:AL,Бюджет!$M:$M,$B164))</f>
        <v>0</v>
      </c>
      <c r="AM164" s="158">
        <f>IF(AM$7="",0,SUMIFS(Бюджет!AM:AM,Бюджет!$M:$M,$B164))</f>
        <v>0</v>
      </c>
      <c r="AN164" s="158">
        <f>IF(AN$7="",0,SUMIFS(Бюджет!AN:AN,Бюджет!$M:$M,$B164))</f>
        <v>0</v>
      </c>
      <c r="AO164" s="158">
        <f>IF(AO$7="",0,SUMIFS(Бюджет!AO:AO,Бюджет!$M:$M,$B164))</f>
        <v>0</v>
      </c>
      <c r="AP164" s="158">
        <f>IF(AP$7="",0,SUMIFS(Бюджет!AP:AP,Бюджет!$M:$M,$B164))</f>
        <v>0</v>
      </c>
      <c r="AQ164" s="158">
        <f>IF(AQ$7="",0,SUMIFS(Бюджет!AQ:AQ,Бюджет!$M:$M,$B164))</f>
        <v>0</v>
      </c>
      <c r="AR164" s="158">
        <f>IF(AR$7="",0,SUMIFS(Бюджет!AR:AR,Бюджет!$M:$M,$B164))</f>
        <v>0</v>
      </c>
      <c r="AS164" s="158">
        <f>IF(AS$7="",0,SUMIFS(Бюджет!AS:AS,Бюджет!$M:$M,$B164))</f>
        <v>0</v>
      </c>
      <c r="AT164" s="158">
        <f>IF(AT$7="",0,SUMIFS(Бюджет!AT:AT,Бюджет!$M:$M,$B164))</f>
        <v>0</v>
      </c>
      <c r="AU164" s="158">
        <f>IF(AU$7="",0,SUMIFS(Бюджет!AU:AU,Бюджет!$M:$M,$B164))</f>
        <v>0</v>
      </c>
      <c r="AV164" s="94"/>
      <c r="AW164" s="89"/>
    </row>
    <row r="165" spans="1:49" s="95" customFormat="1" x14ac:dyDescent="0.25">
      <c r="A165" s="89"/>
      <c r="B165" s="269" t="str">
        <f>KPI!$E$34</f>
        <v>расходы изготовления</v>
      </c>
      <c r="C165" s="269" t="str">
        <f>KPI!$E$150</f>
        <v>изготовление</v>
      </c>
      <c r="D165" s="89"/>
      <c r="E165" s="124"/>
      <c r="F165" s="167"/>
      <c r="G165" s="167" t="str">
        <f t="shared" si="27"/>
        <v>BS</v>
      </c>
      <c r="H165" s="152" t="str">
        <f>KPI!$E$177</f>
        <v>незавершенное произв-во (изготовление)</v>
      </c>
      <c r="I165" s="88"/>
      <c r="J165" s="88"/>
      <c r="K165" s="154" t="str">
        <f>IF(H165="","",INDEX(KPI!$H:$H,SUMIFS(KPI!$C:$C,KPI!$E:$E,H165)))</f>
        <v>тыс.руб.</v>
      </c>
      <c r="L165" s="148"/>
      <c r="M165" s="149"/>
      <c r="N165" s="149"/>
      <c r="O165" s="149"/>
      <c r="P165" s="88"/>
      <c r="Q165" s="88"/>
      <c r="R165" s="156">
        <f t="shared" si="35"/>
        <v>0</v>
      </c>
      <c r="S165" s="88"/>
      <c r="T165" s="156">
        <f t="shared" si="36"/>
        <v>0</v>
      </c>
      <c r="U165" s="88"/>
      <c r="V165" s="88"/>
      <c r="W165" s="150"/>
      <c r="X165" s="158">
        <f>IF(X$7="",0,SUMIFS(Бюджет!X:X,Бюджет!$M:$M,$B165))</f>
        <v>0</v>
      </c>
      <c r="Y165" s="158">
        <f>IF(Y$7="",0,SUMIFS(Бюджет!Y:Y,Бюджет!$M:$M,$B165))</f>
        <v>0</v>
      </c>
      <c r="Z165" s="158">
        <f>IF(Z$7="",0,SUMIFS(Бюджет!Z:Z,Бюджет!$M:$M,$B165))</f>
        <v>0</v>
      </c>
      <c r="AA165" s="158">
        <f>IF(AA$7="",0,SUMIFS(Бюджет!AA:AA,Бюджет!$M:$M,$B165))</f>
        <v>0</v>
      </c>
      <c r="AB165" s="158">
        <f>IF(AB$7="",0,SUMIFS(Бюджет!AB:AB,Бюджет!$M:$M,$B165))</f>
        <v>0</v>
      </c>
      <c r="AC165" s="158">
        <f>IF(AC$7="",0,SUMIFS(Бюджет!AC:AC,Бюджет!$M:$M,$B165))</f>
        <v>0</v>
      </c>
      <c r="AD165" s="158">
        <f>IF(AD$7="",0,SUMIFS(Бюджет!AD:AD,Бюджет!$M:$M,$B165))</f>
        <v>0</v>
      </c>
      <c r="AE165" s="158">
        <f>IF(AE$7="",0,SUMIFS(Бюджет!AE:AE,Бюджет!$M:$M,$B165))</f>
        <v>0</v>
      </c>
      <c r="AF165" s="158">
        <f>IF(AF$7="",0,SUMIFS(Бюджет!AF:AF,Бюджет!$M:$M,$B165))</f>
        <v>0</v>
      </c>
      <c r="AG165" s="158">
        <f>IF(AG$7="",0,SUMIFS(Бюджет!AG:AG,Бюджет!$M:$M,$B165))</f>
        <v>0</v>
      </c>
      <c r="AH165" s="158">
        <f>IF(AH$7="",0,SUMIFS(Бюджет!AH:AH,Бюджет!$M:$M,$B165))</f>
        <v>0</v>
      </c>
      <c r="AI165" s="158">
        <f>IF(AI$7="",0,SUMIFS(Бюджет!AI:AI,Бюджет!$M:$M,$B165))</f>
        <v>0</v>
      </c>
      <c r="AJ165" s="158">
        <f>IF(AJ$7="",0,SUMIFS(Бюджет!AJ:AJ,Бюджет!$M:$M,$B165))</f>
        <v>0</v>
      </c>
      <c r="AK165" s="158">
        <f>IF(AK$7="",0,SUMIFS(Бюджет!AK:AK,Бюджет!$M:$M,$B165))</f>
        <v>0</v>
      </c>
      <c r="AL165" s="158">
        <f>IF(AL$7="",0,SUMIFS(Бюджет!AL:AL,Бюджет!$M:$M,$B165))</f>
        <v>0</v>
      </c>
      <c r="AM165" s="158">
        <f>IF(AM$7="",0,SUMIFS(Бюджет!AM:AM,Бюджет!$M:$M,$B165))</f>
        <v>0</v>
      </c>
      <c r="AN165" s="158">
        <f>IF(AN$7="",0,SUMIFS(Бюджет!AN:AN,Бюджет!$M:$M,$B165))</f>
        <v>0</v>
      </c>
      <c r="AO165" s="158">
        <f>IF(AO$7="",0,SUMIFS(Бюджет!AO:AO,Бюджет!$M:$M,$B165))</f>
        <v>0</v>
      </c>
      <c r="AP165" s="158">
        <f>IF(AP$7="",0,SUMIFS(Бюджет!AP:AP,Бюджет!$M:$M,$B165))</f>
        <v>0</v>
      </c>
      <c r="AQ165" s="158">
        <f>IF(AQ$7="",0,SUMIFS(Бюджет!AQ:AQ,Бюджет!$M:$M,$B165))</f>
        <v>0</v>
      </c>
      <c r="AR165" s="158">
        <f>IF(AR$7="",0,SUMIFS(Бюджет!AR:AR,Бюджет!$M:$M,$B165))</f>
        <v>0</v>
      </c>
      <c r="AS165" s="158">
        <f>IF(AS$7="",0,SUMIFS(Бюджет!AS:AS,Бюджет!$M:$M,$B165))</f>
        <v>0</v>
      </c>
      <c r="AT165" s="158">
        <f>IF(AT$7="",0,SUMIFS(Бюджет!AT:AT,Бюджет!$M:$M,$B165))</f>
        <v>0</v>
      </c>
      <c r="AU165" s="158">
        <f>IF(AU$7="",0,SUMIFS(Бюджет!AU:AU,Бюджет!$M:$M,$B165))</f>
        <v>0</v>
      </c>
      <c r="AV165" s="94"/>
      <c r="AW165" s="89"/>
    </row>
    <row r="166" spans="1:49" s="95" customFormat="1" x14ac:dyDescent="0.25">
      <c r="A166" s="89"/>
      <c r="B166" s="269" t="str">
        <f>KPI!$E$36</f>
        <v>подрядные строительно-монтажные работы</v>
      </c>
      <c r="C166" s="269" t="str">
        <f>KPI!$E$151</f>
        <v>подрядные работы</v>
      </c>
      <c r="D166" s="89"/>
      <c r="E166" s="124"/>
      <c r="F166" s="167"/>
      <c r="G166" s="167" t="str">
        <f t="shared" si="27"/>
        <v>BS</v>
      </c>
      <c r="H166" s="152" t="str">
        <f>KPI!$E$178</f>
        <v>незавершенные подрядные работы</v>
      </c>
      <c r="I166" s="88"/>
      <c r="J166" s="88"/>
      <c r="K166" s="154" t="str">
        <f>IF(H166="","",INDEX(KPI!$H:$H,SUMIFS(KPI!$C:$C,KPI!$E:$E,H166)))</f>
        <v>тыс.руб.</v>
      </c>
      <c r="L166" s="148"/>
      <c r="M166" s="149"/>
      <c r="N166" s="149"/>
      <c r="O166" s="149"/>
      <c r="P166" s="88"/>
      <c r="Q166" s="88"/>
      <c r="R166" s="156">
        <f t="shared" si="35"/>
        <v>0</v>
      </c>
      <c r="S166" s="88"/>
      <c r="T166" s="156">
        <f t="shared" si="36"/>
        <v>0</v>
      </c>
      <c r="U166" s="88"/>
      <c r="V166" s="88"/>
      <c r="W166" s="150"/>
      <c r="X166" s="158">
        <f>IF(X$7="",0,SUMIFS(Бюджет!X:X,Бюджет!$M:$M,$B166))</f>
        <v>0</v>
      </c>
      <c r="Y166" s="158">
        <f>IF(Y$7="",0,SUMIFS(Бюджет!Y:Y,Бюджет!$M:$M,$B166))</f>
        <v>0</v>
      </c>
      <c r="Z166" s="158">
        <f>IF(Z$7="",0,SUMIFS(Бюджет!Z:Z,Бюджет!$M:$M,$B166))</f>
        <v>0</v>
      </c>
      <c r="AA166" s="158">
        <f>IF(AA$7="",0,SUMIFS(Бюджет!AA:AA,Бюджет!$M:$M,$B166))</f>
        <v>0</v>
      </c>
      <c r="AB166" s="158">
        <f>IF(AB$7="",0,SUMIFS(Бюджет!AB:AB,Бюджет!$M:$M,$B166))</f>
        <v>0</v>
      </c>
      <c r="AC166" s="158">
        <f>IF(AC$7="",0,SUMIFS(Бюджет!AC:AC,Бюджет!$M:$M,$B166))</f>
        <v>0</v>
      </c>
      <c r="AD166" s="158">
        <f>IF(AD$7="",0,SUMIFS(Бюджет!AD:AD,Бюджет!$M:$M,$B166))</f>
        <v>0</v>
      </c>
      <c r="AE166" s="158">
        <f>IF(AE$7="",0,SUMIFS(Бюджет!AE:AE,Бюджет!$M:$M,$B166))</f>
        <v>0</v>
      </c>
      <c r="AF166" s="158">
        <f>IF(AF$7="",0,SUMIFS(Бюджет!AF:AF,Бюджет!$M:$M,$B166))</f>
        <v>0</v>
      </c>
      <c r="AG166" s="158">
        <f>IF(AG$7="",0,SUMIFS(Бюджет!AG:AG,Бюджет!$M:$M,$B166))</f>
        <v>0</v>
      </c>
      <c r="AH166" s="158">
        <f>IF(AH$7="",0,SUMIFS(Бюджет!AH:AH,Бюджет!$M:$M,$B166))</f>
        <v>0</v>
      </c>
      <c r="AI166" s="158">
        <f>IF(AI$7="",0,SUMIFS(Бюджет!AI:AI,Бюджет!$M:$M,$B166))</f>
        <v>0</v>
      </c>
      <c r="AJ166" s="158">
        <f>IF(AJ$7="",0,SUMIFS(Бюджет!AJ:AJ,Бюджет!$M:$M,$B166))</f>
        <v>0</v>
      </c>
      <c r="AK166" s="158">
        <f>IF(AK$7="",0,SUMIFS(Бюджет!AK:AK,Бюджет!$M:$M,$B166))</f>
        <v>0</v>
      </c>
      <c r="AL166" s="158">
        <f>IF(AL$7="",0,SUMIFS(Бюджет!AL:AL,Бюджет!$M:$M,$B166))</f>
        <v>0</v>
      </c>
      <c r="AM166" s="158">
        <f>IF(AM$7="",0,SUMIFS(Бюджет!AM:AM,Бюджет!$M:$M,$B166))</f>
        <v>0</v>
      </c>
      <c r="AN166" s="158">
        <f>IF(AN$7="",0,SUMIFS(Бюджет!AN:AN,Бюджет!$M:$M,$B166))</f>
        <v>0</v>
      </c>
      <c r="AO166" s="158">
        <f>IF(AO$7="",0,SUMIFS(Бюджет!AO:AO,Бюджет!$M:$M,$B166))</f>
        <v>0</v>
      </c>
      <c r="AP166" s="158">
        <f>IF(AP$7="",0,SUMIFS(Бюджет!AP:AP,Бюджет!$M:$M,$B166))</f>
        <v>0</v>
      </c>
      <c r="AQ166" s="158">
        <f>IF(AQ$7="",0,SUMIFS(Бюджет!AQ:AQ,Бюджет!$M:$M,$B166))</f>
        <v>0</v>
      </c>
      <c r="AR166" s="158">
        <f>IF(AR$7="",0,SUMIFS(Бюджет!AR:AR,Бюджет!$M:$M,$B166))</f>
        <v>0</v>
      </c>
      <c r="AS166" s="158">
        <f>IF(AS$7="",0,SUMIFS(Бюджет!AS:AS,Бюджет!$M:$M,$B166))</f>
        <v>0</v>
      </c>
      <c r="AT166" s="158">
        <f>IF(AT$7="",0,SUMIFS(Бюджет!AT:AT,Бюджет!$M:$M,$B166))</f>
        <v>0</v>
      </c>
      <c r="AU166" s="158">
        <f>IF(AU$7="",0,SUMIFS(Бюджет!AU:AU,Бюджет!$M:$M,$B166))</f>
        <v>0</v>
      </c>
      <c r="AV166" s="94"/>
      <c r="AW166" s="89"/>
    </row>
    <row r="167" spans="1:49" s="95" customFormat="1" x14ac:dyDescent="0.25">
      <c r="A167" s="89"/>
      <c r="B167" s="269" t="str">
        <f>KPI!$E$40</f>
        <v>расходы на оборудование</v>
      </c>
      <c r="C167" s="269" t="str">
        <f>KPI!$E$154</f>
        <v>оборудование</v>
      </c>
      <c r="D167" s="89"/>
      <c r="E167" s="124"/>
      <c r="F167" s="167"/>
      <c r="G167" s="167" t="str">
        <f t="shared" si="27"/>
        <v>BS</v>
      </c>
      <c r="H167" s="152" t="str">
        <f>KPI!$E$154</f>
        <v>оборудование</v>
      </c>
      <c r="I167" s="88"/>
      <c r="J167" s="88"/>
      <c r="K167" s="154" t="str">
        <f>IF(H167="","",INDEX(KPI!$H:$H,SUMIFS(KPI!$C:$C,KPI!$E:$E,H167)))</f>
        <v>тыс.руб.</v>
      </c>
      <c r="L167" s="148"/>
      <c r="M167" s="149"/>
      <c r="N167" s="149"/>
      <c r="O167" s="149"/>
      <c r="P167" s="88"/>
      <c r="Q167" s="88"/>
      <c r="R167" s="156">
        <f t="shared" si="35"/>
        <v>0</v>
      </c>
      <c r="S167" s="88"/>
      <c r="T167" s="156">
        <f t="shared" si="36"/>
        <v>0</v>
      </c>
      <c r="U167" s="88"/>
      <c r="V167" s="88"/>
      <c r="W167" s="150"/>
      <c r="X167" s="158">
        <f>IF(X$7="",0,SUMIFS(Бюджет!X:X,Бюджет!$M:$M,$B167))</f>
        <v>0</v>
      </c>
      <c r="Y167" s="158">
        <f>IF(Y$7="",0,SUMIFS(Бюджет!Y:Y,Бюджет!$M:$M,$B167))</f>
        <v>0</v>
      </c>
      <c r="Z167" s="158">
        <f>IF(Z$7="",0,SUMIFS(Бюджет!Z:Z,Бюджет!$M:$M,$B167))</f>
        <v>0</v>
      </c>
      <c r="AA167" s="158">
        <f>IF(AA$7="",0,SUMIFS(Бюджет!AA:AA,Бюджет!$M:$M,$B167))</f>
        <v>0</v>
      </c>
      <c r="AB167" s="158">
        <f>IF(AB$7="",0,SUMIFS(Бюджет!AB:AB,Бюджет!$M:$M,$B167))</f>
        <v>0</v>
      </c>
      <c r="AC167" s="158">
        <f>IF(AC$7="",0,SUMIFS(Бюджет!AC:AC,Бюджет!$M:$M,$B167))</f>
        <v>0</v>
      </c>
      <c r="AD167" s="158">
        <f>IF(AD$7="",0,SUMIFS(Бюджет!AD:AD,Бюджет!$M:$M,$B167))</f>
        <v>0</v>
      </c>
      <c r="AE167" s="158">
        <f>IF(AE$7="",0,SUMIFS(Бюджет!AE:AE,Бюджет!$M:$M,$B167))</f>
        <v>0</v>
      </c>
      <c r="AF167" s="158">
        <f>IF(AF$7="",0,SUMIFS(Бюджет!AF:AF,Бюджет!$M:$M,$B167))</f>
        <v>0</v>
      </c>
      <c r="AG167" s="158">
        <f>IF(AG$7="",0,SUMIFS(Бюджет!AG:AG,Бюджет!$M:$M,$B167))</f>
        <v>0</v>
      </c>
      <c r="AH167" s="158">
        <f>IF(AH$7="",0,SUMIFS(Бюджет!AH:AH,Бюджет!$M:$M,$B167))</f>
        <v>0</v>
      </c>
      <c r="AI167" s="158">
        <f>IF(AI$7="",0,SUMIFS(Бюджет!AI:AI,Бюджет!$M:$M,$B167))</f>
        <v>0</v>
      </c>
      <c r="AJ167" s="158">
        <f>IF(AJ$7="",0,SUMIFS(Бюджет!AJ:AJ,Бюджет!$M:$M,$B167))</f>
        <v>0</v>
      </c>
      <c r="AK167" s="158">
        <f>IF(AK$7="",0,SUMIFS(Бюджет!AK:AK,Бюджет!$M:$M,$B167))</f>
        <v>0</v>
      </c>
      <c r="AL167" s="158">
        <f>IF(AL$7="",0,SUMIFS(Бюджет!AL:AL,Бюджет!$M:$M,$B167))</f>
        <v>0</v>
      </c>
      <c r="AM167" s="158">
        <f>IF(AM$7="",0,SUMIFS(Бюджет!AM:AM,Бюджет!$M:$M,$B167))</f>
        <v>0</v>
      </c>
      <c r="AN167" s="158">
        <f>IF(AN$7="",0,SUMIFS(Бюджет!AN:AN,Бюджет!$M:$M,$B167))</f>
        <v>0</v>
      </c>
      <c r="AO167" s="158">
        <f>IF(AO$7="",0,SUMIFS(Бюджет!AO:AO,Бюджет!$M:$M,$B167))</f>
        <v>0</v>
      </c>
      <c r="AP167" s="158">
        <f>IF(AP$7="",0,SUMIFS(Бюджет!AP:AP,Бюджет!$M:$M,$B167))</f>
        <v>0</v>
      </c>
      <c r="AQ167" s="158">
        <f>IF(AQ$7="",0,SUMIFS(Бюджет!AQ:AQ,Бюджет!$M:$M,$B167))</f>
        <v>0</v>
      </c>
      <c r="AR167" s="158">
        <f>IF(AR$7="",0,SUMIFS(Бюджет!AR:AR,Бюджет!$M:$M,$B167))</f>
        <v>0</v>
      </c>
      <c r="AS167" s="158">
        <f>IF(AS$7="",0,SUMIFS(Бюджет!AS:AS,Бюджет!$M:$M,$B167))</f>
        <v>0</v>
      </c>
      <c r="AT167" s="158">
        <f>IF(AT$7="",0,SUMIFS(Бюджет!AT:AT,Бюджет!$M:$M,$B167))</f>
        <v>0</v>
      </c>
      <c r="AU167" s="158">
        <f>IF(AU$7="",0,SUMIFS(Бюджет!AU:AU,Бюджет!$M:$M,$B167))</f>
        <v>0</v>
      </c>
      <c r="AV167" s="94"/>
      <c r="AW167" s="89"/>
    </row>
    <row r="168" spans="1:49" s="95" customFormat="1" x14ac:dyDescent="0.25">
      <c r="A168" s="89"/>
      <c r="B168" s="269" t="str">
        <f>KPI!$E$37</f>
        <v>ФОТ собственных строителей</v>
      </c>
      <c r="C168" s="269" t="str">
        <f>KPI!$E$152</f>
        <v>ФОТ</v>
      </c>
      <c r="D168" s="89"/>
      <c r="E168" s="124"/>
      <c r="F168" s="167"/>
      <c r="G168" s="167" t="str">
        <f t="shared" si="27"/>
        <v>BS</v>
      </c>
      <c r="H168" s="152" t="str">
        <f>KPI!$E$37</f>
        <v>ФОТ собственных строителей</v>
      </c>
      <c r="I168" s="88"/>
      <c r="J168" s="88"/>
      <c r="K168" s="154" t="str">
        <f>IF(H168="","",INDEX(KPI!$H:$H,SUMIFS(KPI!$C:$C,KPI!$E:$E,H168)))</f>
        <v>тыс.руб.</v>
      </c>
      <c r="L168" s="148"/>
      <c r="M168" s="149"/>
      <c r="N168" s="149"/>
      <c r="O168" s="149"/>
      <c r="P168" s="88"/>
      <c r="Q168" s="88"/>
      <c r="R168" s="156">
        <f t="shared" si="35"/>
        <v>0</v>
      </c>
      <c r="S168" s="88"/>
      <c r="T168" s="156">
        <f t="shared" si="36"/>
        <v>0</v>
      </c>
      <c r="U168" s="88"/>
      <c r="V168" s="88"/>
      <c r="W168" s="150"/>
      <c r="X168" s="158">
        <f>IF(X$7="",0,SUMIFS(Бюджет!X:X,Бюджет!$M:$M,$B168))</f>
        <v>0</v>
      </c>
      <c r="Y168" s="158">
        <f>IF(Y$7="",0,SUMIFS(Бюджет!Y:Y,Бюджет!$M:$M,$B168))</f>
        <v>0</v>
      </c>
      <c r="Z168" s="158">
        <f>IF(Z$7="",0,SUMIFS(Бюджет!Z:Z,Бюджет!$M:$M,$B168))</f>
        <v>0</v>
      </c>
      <c r="AA168" s="158">
        <f>IF(AA$7="",0,SUMIFS(Бюджет!AA:AA,Бюджет!$M:$M,$B168))</f>
        <v>0</v>
      </c>
      <c r="AB168" s="158">
        <f>IF(AB$7="",0,SUMIFS(Бюджет!AB:AB,Бюджет!$M:$M,$B168))</f>
        <v>0</v>
      </c>
      <c r="AC168" s="158">
        <f>IF(AC$7="",0,SUMIFS(Бюджет!AC:AC,Бюджет!$M:$M,$B168))</f>
        <v>0</v>
      </c>
      <c r="AD168" s="158">
        <f>IF(AD$7="",0,SUMIFS(Бюджет!AD:AD,Бюджет!$M:$M,$B168))</f>
        <v>0</v>
      </c>
      <c r="AE168" s="158">
        <f>IF(AE$7="",0,SUMIFS(Бюджет!AE:AE,Бюджет!$M:$M,$B168))</f>
        <v>0</v>
      </c>
      <c r="AF168" s="158">
        <f>IF(AF$7="",0,SUMIFS(Бюджет!AF:AF,Бюджет!$M:$M,$B168))</f>
        <v>0</v>
      </c>
      <c r="AG168" s="158">
        <f>IF(AG$7="",0,SUMIFS(Бюджет!AG:AG,Бюджет!$M:$M,$B168))</f>
        <v>0</v>
      </c>
      <c r="AH168" s="158">
        <f>IF(AH$7="",0,SUMIFS(Бюджет!AH:AH,Бюджет!$M:$M,$B168))</f>
        <v>0</v>
      </c>
      <c r="AI168" s="158">
        <f>IF(AI$7="",0,SUMIFS(Бюджет!AI:AI,Бюджет!$M:$M,$B168))</f>
        <v>0</v>
      </c>
      <c r="AJ168" s="158">
        <f>IF(AJ$7="",0,SUMIFS(Бюджет!AJ:AJ,Бюджет!$M:$M,$B168))</f>
        <v>0</v>
      </c>
      <c r="AK168" s="158">
        <f>IF(AK$7="",0,SUMIFS(Бюджет!AK:AK,Бюджет!$M:$M,$B168))</f>
        <v>0</v>
      </c>
      <c r="AL168" s="158">
        <f>IF(AL$7="",0,SUMIFS(Бюджет!AL:AL,Бюджет!$M:$M,$B168))</f>
        <v>0</v>
      </c>
      <c r="AM168" s="158">
        <f>IF(AM$7="",0,SUMIFS(Бюджет!AM:AM,Бюджет!$M:$M,$B168))</f>
        <v>0</v>
      </c>
      <c r="AN168" s="158">
        <f>IF(AN$7="",0,SUMIFS(Бюджет!AN:AN,Бюджет!$M:$M,$B168))</f>
        <v>0</v>
      </c>
      <c r="AO168" s="158">
        <f>IF(AO$7="",0,SUMIFS(Бюджет!AO:AO,Бюджет!$M:$M,$B168))</f>
        <v>0</v>
      </c>
      <c r="AP168" s="158">
        <f>IF(AP$7="",0,SUMIFS(Бюджет!AP:AP,Бюджет!$M:$M,$B168))</f>
        <v>0</v>
      </c>
      <c r="AQ168" s="158">
        <f>IF(AQ$7="",0,SUMIFS(Бюджет!AQ:AQ,Бюджет!$M:$M,$B168))</f>
        <v>0</v>
      </c>
      <c r="AR168" s="158">
        <f>IF(AR$7="",0,SUMIFS(Бюджет!AR:AR,Бюджет!$M:$M,$B168))</f>
        <v>0</v>
      </c>
      <c r="AS168" s="158">
        <f>IF(AS$7="",0,SUMIFS(Бюджет!AS:AS,Бюджет!$M:$M,$B168))</f>
        <v>0</v>
      </c>
      <c r="AT168" s="158">
        <f>IF(AT$7="",0,SUMIFS(Бюджет!AT:AT,Бюджет!$M:$M,$B168))</f>
        <v>0</v>
      </c>
      <c r="AU168" s="158">
        <f>IF(AU$7="",0,SUMIFS(Бюджет!AU:AU,Бюджет!$M:$M,$B168))</f>
        <v>0</v>
      </c>
      <c r="AV168" s="94"/>
      <c r="AW168" s="89"/>
    </row>
    <row r="169" spans="1:49" x14ac:dyDescent="0.25">
      <c r="A169" s="3"/>
      <c r="B169" s="269" t="str">
        <f>KPI!$E$38</f>
        <v>начисление соц/сборов по собств. строителям</v>
      </c>
      <c r="C169" s="269" t="str">
        <f>KPI!$E$153</f>
        <v>соцсборы</v>
      </c>
      <c r="D169" s="3"/>
      <c r="E169" s="120"/>
      <c r="F169" s="167"/>
      <c r="G169" s="167" t="str">
        <f t="shared" si="27"/>
        <v>BS</v>
      </c>
      <c r="H169" s="152" t="str">
        <f>KPI!$E$38</f>
        <v>начисление соц/сборов по собств. строителям</v>
      </c>
      <c r="I169" s="88"/>
      <c r="J169" s="88"/>
      <c r="K169" s="154" t="str">
        <f>IF(H169="","",INDEX(KPI!$H:$H,SUMIFS(KPI!$C:$C,KPI!$E:$E,H169)))</f>
        <v>тыс.руб.</v>
      </c>
      <c r="L169" s="148"/>
      <c r="M169" s="149"/>
      <c r="N169" s="149"/>
      <c r="O169" s="149"/>
      <c r="P169" s="88"/>
      <c r="Q169" s="88"/>
      <c r="R169" s="156">
        <f t="shared" si="35"/>
        <v>0</v>
      </c>
      <c r="S169" s="88"/>
      <c r="T169" s="156">
        <f t="shared" si="36"/>
        <v>0</v>
      </c>
      <c r="U169" s="88"/>
      <c r="V169" s="88"/>
      <c r="W169" s="150"/>
      <c r="X169" s="158">
        <f>IF(X$7="",0,SUMIFS(Бюджет!X:X,Бюджет!$M:$M,$B169))</f>
        <v>0</v>
      </c>
      <c r="Y169" s="158">
        <f>IF(Y$7="",0,SUMIFS(Бюджет!Y:Y,Бюджет!$M:$M,$B169))</f>
        <v>0</v>
      </c>
      <c r="Z169" s="158">
        <f>IF(Z$7="",0,SUMIFS(Бюджет!Z:Z,Бюджет!$M:$M,$B169))</f>
        <v>0</v>
      </c>
      <c r="AA169" s="158">
        <f>IF(AA$7="",0,SUMIFS(Бюджет!AA:AA,Бюджет!$M:$M,$B169))</f>
        <v>0</v>
      </c>
      <c r="AB169" s="158">
        <f>IF(AB$7="",0,SUMIFS(Бюджет!AB:AB,Бюджет!$M:$M,$B169))</f>
        <v>0</v>
      </c>
      <c r="AC169" s="158">
        <f>IF(AC$7="",0,SUMIFS(Бюджет!AC:AC,Бюджет!$M:$M,$B169))</f>
        <v>0</v>
      </c>
      <c r="AD169" s="158">
        <f>IF(AD$7="",0,SUMIFS(Бюджет!AD:AD,Бюджет!$M:$M,$B169))</f>
        <v>0</v>
      </c>
      <c r="AE169" s="158">
        <f>IF(AE$7="",0,SUMIFS(Бюджет!AE:AE,Бюджет!$M:$M,$B169))</f>
        <v>0</v>
      </c>
      <c r="AF169" s="158">
        <f>IF(AF$7="",0,SUMIFS(Бюджет!AF:AF,Бюджет!$M:$M,$B169))</f>
        <v>0</v>
      </c>
      <c r="AG169" s="158">
        <f>IF(AG$7="",0,SUMIFS(Бюджет!AG:AG,Бюджет!$M:$M,$B169))</f>
        <v>0</v>
      </c>
      <c r="AH169" s="158">
        <f>IF(AH$7="",0,SUMIFS(Бюджет!AH:AH,Бюджет!$M:$M,$B169))</f>
        <v>0</v>
      </c>
      <c r="AI169" s="158">
        <f>IF(AI$7="",0,SUMIFS(Бюджет!AI:AI,Бюджет!$M:$M,$B169))</f>
        <v>0</v>
      </c>
      <c r="AJ169" s="158">
        <f>IF(AJ$7="",0,SUMIFS(Бюджет!AJ:AJ,Бюджет!$M:$M,$B169))</f>
        <v>0</v>
      </c>
      <c r="AK169" s="158">
        <f>IF(AK$7="",0,SUMIFS(Бюджет!AK:AK,Бюджет!$M:$M,$B169))</f>
        <v>0</v>
      </c>
      <c r="AL169" s="158">
        <f>IF(AL$7="",0,SUMIFS(Бюджет!AL:AL,Бюджет!$M:$M,$B169))</f>
        <v>0</v>
      </c>
      <c r="AM169" s="158">
        <f>IF(AM$7="",0,SUMIFS(Бюджет!AM:AM,Бюджет!$M:$M,$B169))</f>
        <v>0</v>
      </c>
      <c r="AN169" s="158">
        <f>IF(AN$7="",0,SUMIFS(Бюджет!AN:AN,Бюджет!$M:$M,$B169))</f>
        <v>0</v>
      </c>
      <c r="AO169" s="158">
        <f>IF(AO$7="",0,SUMIFS(Бюджет!AO:AO,Бюджет!$M:$M,$B169))</f>
        <v>0</v>
      </c>
      <c r="AP169" s="158">
        <f>IF(AP$7="",0,SUMIFS(Бюджет!AP:AP,Бюджет!$M:$M,$B169))</f>
        <v>0</v>
      </c>
      <c r="AQ169" s="158">
        <f>IF(AQ$7="",0,SUMIFS(Бюджет!AQ:AQ,Бюджет!$M:$M,$B169))</f>
        <v>0</v>
      </c>
      <c r="AR169" s="158">
        <f>IF(AR$7="",0,SUMIFS(Бюджет!AR:AR,Бюджет!$M:$M,$B169))</f>
        <v>0</v>
      </c>
      <c r="AS169" s="158">
        <f>IF(AS$7="",0,SUMIFS(Бюджет!AS:AS,Бюджет!$M:$M,$B169))</f>
        <v>0</v>
      </c>
      <c r="AT169" s="158">
        <f>IF(AT$7="",0,SUMIFS(Бюджет!AT:AT,Бюджет!$M:$M,$B169))</f>
        <v>0</v>
      </c>
      <c r="AU169" s="158">
        <f>IF(AU$7="",0,SUMIFS(Бюджет!AU:AU,Бюджет!$M:$M,$B169))</f>
        <v>0</v>
      </c>
      <c r="AV169" s="41"/>
      <c r="AW169" s="3"/>
    </row>
    <row r="170" spans="1:49" x14ac:dyDescent="0.25">
      <c r="A170" s="3"/>
      <c r="B170" s="269"/>
      <c r="C170" s="269"/>
      <c r="D170" s="3"/>
      <c r="E170" s="120"/>
      <c r="F170" s="167"/>
      <c r="G170" s="3"/>
      <c r="H170" s="3"/>
      <c r="I170" s="3"/>
      <c r="J170" s="3"/>
      <c r="K170" s="25"/>
      <c r="L170" s="12"/>
      <c r="M170" s="20"/>
      <c r="N170" s="20"/>
      <c r="O170" s="20"/>
      <c r="P170" s="3"/>
      <c r="Q170" s="3"/>
      <c r="R170" s="3"/>
      <c r="S170" s="3"/>
      <c r="T170" s="3"/>
      <c r="U170" s="3"/>
      <c r="V170" s="3"/>
      <c r="W170" s="49"/>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1"/>
      <c r="AW170" s="3"/>
    </row>
    <row r="171" spans="1:49" x14ac:dyDescent="0.25">
      <c r="A171" s="3"/>
      <c r="B171" s="269"/>
      <c r="C171" s="269"/>
      <c r="D171" s="3"/>
      <c r="E171" s="120"/>
      <c r="F171" s="167"/>
      <c r="G171" s="3"/>
      <c r="H171" s="3"/>
      <c r="I171" s="3"/>
      <c r="J171" s="3"/>
      <c r="K171" s="25"/>
      <c r="L171" s="12"/>
      <c r="M171" s="20"/>
      <c r="N171" s="20"/>
      <c r="O171" s="20"/>
      <c r="P171" s="3"/>
      <c r="Q171" s="3"/>
      <c r="R171" s="3"/>
      <c r="S171" s="3"/>
      <c r="T171" s="3"/>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x14ac:dyDescent="0.25">
      <c r="A172" s="3"/>
      <c r="B172" s="269"/>
      <c r="C172" s="269"/>
      <c r="D172" s="3"/>
      <c r="E172" s="120"/>
      <c r="F172" s="167"/>
      <c r="G172" s="3"/>
      <c r="H172" s="3"/>
      <c r="I172" s="3"/>
      <c r="J172" s="3"/>
      <c r="K172" s="25"/>
      <c r="L172" s="12"/>
      <c r="M172" s="20"/>
      <c r="N172" s="20"/>
      <c r="O172" s="20"/>
      <c r="P172" s="3"/>
      <c r="Q172" s="3"/>
      <c r="R172" s="3"/>
      <c r="S172" s="3"/>
      <c r="T172" s="3"/>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x14ac:dyDescent="0.25">
      <c r="A173" s="3"/>
      <c r="B173" s="269"/>
      <c r="C173" s="269"/>
      <c r="D173" s="3"/>
      <c r="E173" s="120"/>
      <c r="F173" s="167"/>
      <c r="G173" s="3"/>
      <c r="H173" s="3"/>
      <c r="I173" s="3"/>
      <c r="J173" s="3"/>
      <c r="K173" s="25"/>
      <c r="L173" s="12"/>
      <c r="M173" s="20"/>
      <c r="N173" s="20"/>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x14ac:dyDescent="0.25">
      <c r="A174" s="3"/>
      <c r="B174" s="269"/>
      <c r="C174" s="269"/>
      <c r="D174" s="3"/>
      <c r="E174" s="120"/>
      <c r="F174" s="167"/>
      <c r="G174" s="3"/>
      <c r="H174" s="3"/>
      <c r="I174" s="3"/>
      <c r="J174" s="3"/>
      <c r="K174" s="25"/>
      <c r="L174" s="12"/>
      <c r="M174" s="20"/>
      <c r="N174" s="20"/>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x14ac:dyDescent="0.25">
      <c r="A175" s="3"/>
      <c r="B175" s="269"/>
      <c r="C175" s="269"/>
      <c r="D175" s="3"/>
      <c r="E175" s="120"/>
      <c r="F175" s="167"/>
      <c r="G175" s="3"/>
      <c r="H175" s="3"/>
      <c r="I175" s="3"/>
      <c r="J175" s="3"/>
      <c r="K175" s="25"/>
      <c r="L175" s="12"/>
      <c r="M175" s="20"/>
      <c r="N175" s="20"/>
      <c r="O175" s="20"/>
      <c r="P175" s="3"/>
      <c r="Q175" s="3"/>
      <c r="R175" s="3"/>
      <c r="S175" s="3"/>
      <c r="T175" s="3"/>
      <c r="U175" s="3"/>
      <c r="V175" s="3"/>
      <c r="W175" s="49"/>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1"/>
      <c r="AW175" s="3"/>
    </row>
    <row r="176" spans="1:49" x14ac:dyDescent="0.25">
      <c r="A176" s="3"/>
      <c r="B176" s="269"/>
      <c r="C176" s="269"/>
      <c r="D176" s="3"/>
      <c r="E176" s="120"/>
      <c r="F176" s="167"/>
      <c r="G176" s="3"/>
      <c r="H176" s="3"/>
      <c r="I176" s="3"/>
      <c r="J176" s="3"/>
      <c r="K176" s="25"/>
      <c r="L176" s="12"/>
      <c r="M176" s="20"/>
      <c r="N176" s="20"/>
      <c r="O176" s="20"/>
      <c r="P176" s="3"/>
      <c r="Q176" s="3"/>
      <c r="R176" s="3"/>
      <c r="S176" s="3"/>
      <c r="T176" s="3"/>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x14ac:dyDescent="0.25">
      <c r="A177" s="3"/>
      <c r="B177" s="269"/>
      <c r="C177" s="269"/>
      <c r="D177" s="3"/>
      <c r="E177" s="120"/>
      <c r="F177" s="167"/>
      <c r="G177" s="3"/>
      <c r="H177" s="3"/>
      <c r="I177" s="3"/>
      <c r="J177" s="3"/>
      <c r="K177" s="25"/>
      <c r="L177" s="12"/>
      <c r="M177" s="20"/>
      <c r="N177" s="20"/>
      <c r="O177" s="20"/>
      <c r="P177" s="3"/>
      <c r="Q177" s="3"/>
      <c r="R177" s="3"/>
      <c r="S177" s="3"/>
      <c r="T177" s="3"/>
      <c r="U177" s="3"/>
      <c r="V177" s="3"/>
      <c r="W177" s="49"/>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3"/>
    </row>
    <row r="178" spans="1:49" x14ac:dyDescent="0.25">
      <c r="A178" s="3"/>
      <c r="B178" s="269"/>
      <c r="C178" s="269"/>
      <c r="D178" s="3"/>
      <c r="E178" s="120"/>
      <c r="F178" s="167"/>
      <c r="G178" s="3"/>
      <c r="H178" s="3"/>
      <c r="I178" s="3"/>
      <c r="J178" s="3"/>
      <c r="K178" s="25"/>
      <c r="L178" s="12"/>
      <c r="M178" s="20"/>
      <c r="N178" s="20"/>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x14ac:dyDescent="0.25">
      <c r="A179" s="3"/>
      <c r="B179" s="269"/>
      <c r="C179" s="269"/>
      <c r="D179" s="3"/>
      <c r="E179" s="120"/>
      <c r="F179" s="167"/>
      <c r="G179" s="3"/>
      <c r="H179" s="3"/>
      <c r="I179" s="3"/>
      <c r="J179" s="3"/>
      <c r="K179" s="25"/>
      <c r="L179" s="12"/>
      <c r="M179" s="20"/>
      <c r="N179" s="20"/>
      <c r="O179" s="20"/>
      <c r="P179" s="3"/>
      <c r="Q179" s="3"/>
      <c r="R179" s="3"/>
      <c r="S179" s="3"/>
      <c r="T179" s="3"/>
      <c r="U179" s="3"/>
      <c r="V179" s="3"/>
      <c r="W179" s="49"/>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3"/>
    </row>
    <row r="180" spans="1:49" x14ac:dyDescent="0.25">
      <c r="A180" s="3"/>
      <c r="B180" s="269"/>
      <c r="C180" s="269"/>
      <c r="D180" s="3"/>
      <c r="E180" s="120"/>
      <c r="F180" s="167"/>
      <c r="G180" s="3"/>
      <c r="H180" s="3"/>
      <c r="I180" s="3"/>
      <c r="J180" s="3"/>
      <c r="K180" s="25"/>
      <c r="L180" s="12"/>
      <c r="M180" s="20"/>
      <c r="N180" s="20"/>
      <c r="O180" s="20"/>
      <c r="P180" s="3"/>
      <c r="Q180" s="3"/>
      <c r="R180" s="3"/>
      <c r="S180" s="3"/>
      <c r="T180" s="3"/>
      <c r="U180" s="3"/>
      <c r="V180" s="3"/>
      <c r="W180" s="49"/>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c r="AW180" s="3"/>
    </row>
    <row r="181" spans="1:49" x14ac:dyDescent="0.25">
      <c r="A181" s="3"/>
      <c r="B181" s="269"/>
      <c r="C181" s="269"/>
      <c r="D181" s="3"/>
      <c r="E181" s="120"/>
      <c r="F181" s="167"/>
      <c r="G181" s="3"/>
      <c r="H181" s="3"/>
      <c r="I181" s="3"/>
      <c r="J181" s="3"/>
      <c r="K181" s="25"/>
      <c r="L181" s="12"/>
      <c r="M181" s="20"/>
      <c r="N181" s="20"/>
      <c r="O181" s="20"/>
      <c r="P181" s="3"/>
      <c r="Q181" s="3"/>
      <c r="R181" s="3"/>
      <c r="S181" s="3"/>
      <c r="T181" s="3"/>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x14ac:dyDescent="0.25">
      <c r="A182" s="3"/>
      <c r="B182" s="269"/>
      <c r="C182" s="269"/>
      <c r="D182" s="3"/>
      <c r="E182" s="120"/>
      <c r="F182" s="167"/>
      <c r="G182" s="3"/>
      <c r="H182" s="3"/>
      <c r="I182" s="3"/>
      <c r="J182" s="3"/>
      <c r="K182" s="25"/>
      <c r="L182" s="12"/>
      <c r="M182" s="20"/>
      <c r="N182" s="20"/>
      <c r="O182" s="20"/>
      <c r="P182" s="3"/>
      <c r="Q182" s="3"/>
      <c r="R182" s="3"/>
      <c r="S182" s="3"/>
      <c r="T182" s="3"/>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x14ac:dyDescent="0.25">
      <c r="A183" s="3"/>
      <c r="B183" s="269"/>
      <c r="C183" s="269"/>
      <c r="D183" s="3"/>
      <c r="E183" s="120"/>
      <c r="F183" s="167"/>
      <c r="G183" s="3"/>
      <c r="H183" s="3"/>
      <c r="I183" s="3"/>
      <c r="J183" s="3"/>
      <c r="K183" s="25"/>
      <c r="L183" s="12"/>
      <c r="M183" s="20"/>
      <c r="N183" s="20"/>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x14ac:dyDescent="0.25">
      <c r="A184" s="3"/>
      <c r="B184" s="269"/>
      <c r="C184" s="269"/>
      <c r="D184" s="3"/>
      <c r="E184" s="120"/>
      <c r="F184" s="167"/>
      <c r="G184" s="3"/>
      <c r="H184" s="3"/>
      <c r="I184" s="3"/>
      <c r="J184" s="3"/>
      <c r="K184" s="25"/>
      <c r="L184" s="12"/>
      <c r="M184" s="20"/>
      <c r="N184" s="20"/>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x14ac:dyDescent="0.25">
      <c r="A185" s="3"/>
      <c r="B185" s="269"/>
      <c r="C185" s="269"/>
      <c r="D185" s="3"/>
      <c r="E185" s="120"/>
      <c r="F185" s="167"/>
      <c r="G185" s="3"/>
      <c r="H185" s="3"/>
      <c r="I185" s="3"/>
      <c r="J185" s="3"/>
      <c r="K185" s="25"/>
      <c r="L185" s="12"/>
      <c r="M185" s="20"/>
      <c r="N185" s="20"/>
      <c r="O185" s="20"/>
      <c r="P185" s="3"/>
      <c r="Q185" s="3"/>
      <c r="R185" s="3"/>
      <c r="S185" s="3"/>
      <c r="T185" s="3"/>
      <c r="U185" s="3"/>
      <c r="V185" s="3"/>
      <c r="W185" s="49"/>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1"/>
      <c r="AW185" s="3"/>
    </row>
    <row r="186" spans="1:49" x14ac:dyDescent="0.25">
      <c r="A186" s="3"/>
      <c r="B186" s="269"/>
      <c r="C186" s="269"/>
      <c r="D186" s="3"/>
      <c r="E186" s="120"/>
      <c r="F186" s="167"/>
      <c r="G186" s="3"/>
      <c r="H186" s="3"/>
      <c r="I186" s="3"/>
      <c r="J186" s="3"/>
      <c r="K186" s="25"/>
      <c r="L186" s="12"/>
      <c r="M186" s="20"/>
      <c r="N186" s="20"/>
      <c r="O186" s="20"/>
      <c r="P186" s="3"/>
      <c r="Q186" s="3"/>
      <c r="R186" s="3"/>
      <c r="S186" s="3"/>
      <c r="T186" s="3"/>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x14ac:dyDescent="0.25">
      <c r="A187" s="3"/>
      <c r="B187" s="269"/>
      <c r="C187" s="269"/>
      <c r="D187" s="3"/>
      <c r="E187" s="120"/>
      <c r="F187" s="167"/>
      <c r="G187" s="3"/>
      <c r="H187" s="3"/>
      <c r="I187" s="3"/>
      <c r="J187" s="3"/>
      <c r="K187" s="25"/>
      <c r="L187" s="12"/>
      <c r="M187" s="20"/>
      <c r="N187" s="20"/>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x14ac:dyDescent="0.25">
      <c r="A188" s="3"/>
      <c r="B188" s="269"/>
      <c r="C188" s="269"/>
      <c r="D188" s="3"/>
      <c r="E188" s="120"/>
      <c r="F188" s="167"/>
      <c r="G188" s="3"/>
      <c r="H188" s="3"/>
      <c r="I188" s="3"/>
      <c r="J188" s="3"/>
      <c r="K188" s="25"/>
      <c r="L188" s="12"/>
      <c r="M188" s="20"/>
      <c r="N188" s="20"/>
      <c r="O188" s="20"/>
      <c r="P188" s="3"/>
      <c r="Q188" s="3"/>
      <c r="R188" s="3"/>
      <c r="S188" s="3"/>
      <c r="T188" s="3"/>
      <c r="U188" s="3"/>
      <c r="V188" s="3"/>
      <c r="W188" s="49"/>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1"/>
      <c r="AW188" s="3"/>
    </row>
    <row r="189" spans="1:49" x14ac:dyDescent="0.25">
      <c r="A189" s="3"/>
      <c r="B189" s="269"/>
      <c r="C189" s="269"/>
      <c r="D189" s="3"/>
      <c r="E189" s="120"/>
      <c r="F189" s="167"/>
      <c r="G189" s="3"/>
      <c r="H189" s="3"/>
      <c r="I189" s="3"/>
      <c r="J189" s="3"/>
      <c r="K189" s="25"/>
      <c r="L189" s="12"/>
      <c r="M189" s="20"/>
      <c r="N189" s="20"/>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x14ac:dyDescent="0.25">
      <c r="A190" s="3"/>
      <c r="B190" s="269"/>
      <c r="C190" s="269"/>
      <c r="D190" s="3"/>
      <c r="E190" s="120"/>
      <c r="F190" s="167"/>
      <c r="G190" s="3"/>
      <c r="H190" s="3"/>
      <c r="I190" s="3"/>
      <c r="J190" s="3"/>
      <c r="K190" s="25"/>
      <c r="L190" s="12"/>
      <c r="M190" s="20"/>
      <c r="N190" s="20"/>
      <c r="O190" s="20"/>
      <c r="P190" s="3"/>
      <c r="Q190" s="3"/>
      <c r="R190" s="3"/>
      <c r="S190" s="3"/>
      <c r="T190" s="3"/>
      <c r="U190" s="3"/>
      <c r="V190" s="3"/>
      <c r="W190" s="49"/>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1"/>
      <c r="AW190" s="3"/>
    </row>
    <row r="191" spans="1:49" x14ac:dyDescent="0.25">
      <c r="A191" s="3"/>
      <c r="B191" s="269"/>
      <c r="C191" s="269"/>
      <c r="D191" s="3"/>
      <c r="E191" s="120"/>
      <c r="F191" s="167"/>
      <c r="G191" s="3"/>
      <c r="H191" s="3"/>
      <c r="I191" s="3"/>
      <c r="J191" s="3"/>
      <c r="K191" s="25"/>
      <c r="L191" s="12"/>
      <c r="M191" s="20"/>
      <c r="N191" s="20"/>
      <c r="O191" s="20"/>
      <c r="P191" s="3"/>
      <c r="Q191" s="3"/>
      <c r="R191" s="3"/>
      <c r="S191" s="3"/>
      <c r="T191" s="3"/>
      <c r="U191" s="3"/>
      <c r="V191" s="3"/>
      <c r="W191" s="49"/>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1"/>
      <c r="AW191" s="3"/>
    </row>
    <row r="192" spans="1:49" x14ac:dyDescent="0.25">
      <c r="A192" s="3"/>
      <c r="B192" s="269"/>
      <c r="C192" s="269"/>
      <c r="D192" s="3"/>
      <c r="E192" s="120"/>
      <c r="F192" s="167"/>
      <c r="G192" s="3"/>
      <c r="H192" s="3"/>
      <c r="I192" s="3"/>
      <c r="J192" s="3"/>
      <c r="K192" s="25"/>
      <c r="L192" s="12"/>
      <c r="M192" s="20"/>
      <c r="N192" s="20"/>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x14ac:dyDescent="0.25">
      <c r="A193" s="3"/>
      <c r="B193" s="269"/>
      <c r="C193" s="269"/>
      <c r="D193" s="3"/>
      <c r="E193" s="120"/>
      <c r="F193" s="167"/>
      <c r="G193" s="3"/>
      <c r="H193" s="3"/>
      <c r="I193" s="3"/>
      <c r="J193" s="3"/>
      <c r="K193" s="25"/>
      <c r="L193" s="12"/>
      <c r="M193" s="20"/>
      <c r="N193" s="20"/>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x14ac:dyDescent="0.25">
      <c r="A194" s="3"/>
      <c r="B194" s="269"/>
      <c r="C194" s="269"/>
      <c r="D194" s="3"/>
      <c r="E194" s="120"/>
      <c r="F194" s="167"/>
      <c r="G194" s="3"/>
      <c r="H194" s="3"/>
      <c r="I194" s="3"/>
      <c r="J194" s="3"/>
      <c r="K194" s="25"/>
      <c r="L194" s="12"/>
      <c r="M194" s="20"/>
      <c r="N194" s="20"/>
      <c r="O194" s="20"/>
      <c r="P194" s="3"/>
      <c r="Q194" s="3"/>
      <c r="R194" s="3"/>
      <c r="S194" s="3"/>
      <c r="T194" s="3"/>
      <c r="U194" s="3"/>
      <c r="V194" s="3"/>
      <c r="W194" s="49"/>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3"/>
    </row>
    <row r="195" spans="1:49" x14ac:dyDescent="0.25">
      <c r="A195" s="3"/>
      <c r="B195" s="269"/>
      <c r="C195" s="269"/>
      <c r="D195" s="3"/>
      <c r="E195" s="120"/>
      <c r="F195" s="167"/>
      <c r="G195" s="3"/>
      <c r="H195" s="3"/>
      <c r="I195" s="3"/>
      <c r="J195" s="3"/>
      <c r="K195" s="25"/>
      <c r="L195" s="12"/>
      <c r="M195" s="20"/>
      <c r="N195" s="20"/>
      <c r="O195" s="20"/>
      <c r="P195" s="3"/>
      <c r="Q195" s="3"/>
      <c r="R195" s="3"/>
      <c r="S195" s="3"/>
      <c r="T195" s="3"/>
      <c r="U195" s="3"/>
      <c r="V195" s="3"/>
      <c r="W195" s="49"/>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1"/>
      <c r="AW195" s="3"/>
    </row>
    <row r="196" spans="1:49" x14ac:dyDescent="0.25">
      <c r="A196" s="3"/>
      <c r="B196" s="269"/>
      <c r="C196" s="269"/>
      <c r="D196" s="3"/>
      <c r="E196" s="120"/>
      <c r="F196" s="167"/>
      <c r="G196" s="3"/>
      <c r="H196" s="3"/>
      <c r="I196" s="3"/>
      <c r="J196" s="3"/>
      <c r="K196" s="25"/>
      <c r="L196" s="12"/>
      <c r="M196" s="20"/>
      <c r="N196" s="20"/>
      <c r="O196" s="20"/>
      <c r="P196" s="3"/>
      <c r="Q196" s="3"/>
      <c r="R196" s="3"/>
      <c r="S196" s="3"/>
      <c r="T196" s="3"/>
      <c r="U196" s="3"/>
      <c r="V196" s="3"/>
      <c r="W196" s="49"/>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1"/>
      <c r="AW196" s="3"/>
    </row>
    <row r="197" spans="1:49" x14ac:dyDescent="0.25">
      <c r="A197" s="3"/>
      <c r="B197" s="269"/>
      <c r="C197" s="269"/>
      <c r="D197" s="3"/>
      <c r="E197" s="120"/>
      <c r="F197" s="167"/>
      <c r="G197" s="3"/>
      <c r="H197" s="3"/>
      <c r="I197" s="3"/>
      <c r="J197" s="3"/>
      <c r="K197" s="25"/>
      <c r="L197" s="12"/>
      <c r="M197" s="20"/>
      <c r="N197" s="20"/>
      <c r="O197" s="20"/>
      <c r="P197" s="3"/>
      <c r="Q197" s="3"/>
      <c r="R197" s="3"/>
      <c r="S197" s="3"/>
      <c r="T197" s="3"/>
      <c r="U197" s="3"/>
      <c r="V197" s="3"/>
      <c r="W197" s="49"/>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1"/>
      <c r="AW197" s="3"/>
    </row>
    <row r="198" spans="1:49" x14ac:dyDescent="0.25">
      <c r="A198" s="3"/>
      <c r="B198" s="269"/>
      <c r="C198" s="269"/>
      <c r="D198" s="3"/>
      <c r="E198" s="120"/>
      <c r="F198" s="167"/>
      <c r="G198" s="3"/>
      <c r="H198" s="3"/>
      <c r="I198" s="3"/>
      <c r="J198" s="3"/>
      <c r="K198" s="25"/>
      <c r="L198" s="12"/>
      <c r="M198" s="20"/>
      <c r="N198" s="20"/>
      <c r="O198" s="20"/>
      <c r="P198" s="3"/>
      <c r="Q198" s="3"/>
      <c r="R198" s="3"/>
      <c r="S198" s="3"/>
      <c r="T198" s="3"/>
      <c r="U198" s="3"/>
      <c r="V198" s="3"/>
      <c r="W198" s="49"/>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3"/>
    </row>
    <row r="199" spans="1:49" x14ac:dyDescent="0.25">
      <c r="A199" s="3"/>
      <c r="B199" s="269"/>
      <c r="C199" s="269"/>
      <c r="D199" s="3"/>
      <c r="E199" s="120"/>
      <c r="F199" s="167"/>
      <c r="G199" s="3"/>
      <c r="H199" s="3"/>
      <c r="I199" s="3"/>
      <c r="J199" s="3"/>
      <c r="K199" s="25"/>
      <c r="L199" s="12"/>
      <c r="M199" s="20"/>
      <c r="N199" s="20"/>
      <c r="O199" s="20"/>
      <c r="P199" s="3"/>
      <c r="Q199" s="3"/>
      <c r="R199" s="3"/>
      <c r="S199" s="3"/>
      <c r="T199" s="3"/>
      <c r="U199" s="3"/>
      <c r="V199" s="3"/>
      <c r="W199" s="49"/>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3"/>
    </row>
    <row r="200" spans="1:49" x14ac:dyDescent="0.25">
      <c r="A200" s="3"/>
      <c r="B200" s="269"/>
      <c r="C200" s="269"/>
      <c r="D200" s="3"/>
      <c r="E200" s="120"/>
      <c r="F200" s="167"/>
      <c r="G200" s="3"/>
      <c r="H200" s="3"/>
      <c r="I200" s="3"/>
      <c r="J200" s="3"/>
      <c r="K200" s="25"/>
      <c r="L200" s="12"/>
      <c r="M200" s="20"/>
      <c r="N200" s="20"/>
      <c r="O200" s="20"/>
      <c r="P200" s="3"/>
      <c r="Q200" s="3"/>
      <c r="R200" s="3"/>
      <c r="S200" s="3"/>
      <c r="T200" s="3"/>
      <c r="U200" s="3"/>
      <c r="V200" s="3"/>
      <c r="W200" s="49"/>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3"/>
    </row>
    <row r="201" spans="1:49" x14ac:dyDescent="0.25">
      <c r="A201" s="3"/>
      <c r="B201" s="269"/>
      <c r="C201" s="269"/>
      <c r="D201" s="3"/>
      <c r="E201" s="120"/>
      <c r="F201" s="167"/>
      <c r="G201" s="3"/>
      <c r="H201" s="3"/>
      <c r="I201" s="3"/>
      <c r="J201" s="3"/>
      <c r="K201" s="25"/>
      <c r="L201" s="12"/>
      <c r="M201" s="20"/>
      <c r="N201" s="20"/>
      <c r="O201" s="20"/>
      <c r="P201" s="3"/>
      <c r="Q201" s="3"/>
      <c r="R201" s="3"/>
      <c r="S201" s="3"/>
      <c r="T201" s="3"/>
      <c r="U201" s="3"/>
      <c r="V201" s="3"/>
      <c r="W201" s="49"/>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1"/>
      <c r="AW201" s="3"/>
    </row>
    <row r="202" spans="1:49" x14ac:dyDescent="0.25">
      <c r="A202" s="3"/>
      <c r="B202" s="269"/>
      <c r="C202" s="269"/>
      <c r="D202" s="3"/>
      <c r="E202" s="120"/>
      <c r="F202" s="167"/>
      <c r="G202" s="3"/>
      <c r="H202" s="3"/>
      <c r="I202" s="3"/>
      <c r="J202" s="3"/>
      <c r="K202" s="25"/>
      <c r="L202" s="12"/>
      <c r="M202" s="20"/>
      <c r="N202" s="20"/>
      <c r="O202" s="20"/>
      <c r="P202" s="3"/>
      <c r="Q202" s="3"/>
      <c r="R202" s="3"/>
      <c r="S202" s="3"/>
      <c r="T202" s="3"/>
      <c r="U202" s="3"/>
      <c r="V202" s="3"/>
      <c r="W202" s="49"/>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1"/>
      <c r="AW202" s="3"/>
    </row>
    <row r="203" spans="1:49" x14ac:dyDescent="0.25">
      <c r="A203" s="3"/>
      <c r="B203" s="269"/>
      <c r="C203" s="269"/>
      <c r="D203" s="3"/>
      <c r="E203" s="120"/>
      <c r="F203" s="167"/>
      <c r="G203" s="3"/>
      <c r="H203" s="3"/>
      <c r="I203" s="3"/>
      <c r="J203" s="3"/>
      <c r="K203" s="25"/>
      <c r="L203" s="12"/>
      <c r="M203" s="20"/>
      <c r="N203" s="20"/>
      <c r="O203" s="20"/>
      <c r="P203" s="3"/>
      <c r="Q203" s="3"/>
      <c r="R203" s="3"/>
      <c r="S203" s="3"/>
      <c r="T203" s="3"/>
      <c r="U203" s="3"/>
      <c r="V203" s="3"/>
      <c r="W203" s="49"/>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1"/>
      <c r="AW203" s="3"/>
    </row>
    <row r="204" spans="1:49" x14ac:dyDescent="0.25">
      <c r="A204" s="3"/>
      <c r="B204" s="269"/>
      <c r="C204" s="269"/>
      <c r="D204" s="3"/>
      <c r="E204" s="120"/>
      <c r="F204" s="167"/>
      <c r="G204" s="3"/>
      <c r="H204" s="3"/>
      <c r="I204" s="3"/>
      <c r="J204" s="3"/>
      <c r="K204" s="25"/>
      <c r="L204" s="12"/>
      <c r="M204" s="20"/>
      <c r="N204" s="20"/>
      <c r="O204" s="20"/>
      <c r="P204" s="3"/>
      <c r="Q204" s="3"/>
      <c r="R204" s="3"/>
      <c r="S204" s="3"/>
      <c r="T204" s="3"/>
      <c r="U204" s="3"/>
      <c r="V204" s="3"/>
      <c r="W204" s="49"/>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1"/>
      <c r="AW204" s="3"/>
    </row>
  </sheetData>
  <autoFilter ref="G10:H162"/>
  <conditionalFormatting sqref="R49 T49 X49:AU49">
    <cfRule type="cellIs" dxfId="189" priority="8" operator="lessThan">
      <formula>0</formula>
    </cfRule>
  </conditionalFormatting>
  <conditionalFormatting sqref="R52 T52 X52:AU52">
    <cfRule type="cellIs" dxfId="188" priority="7" operator="lessThan">
      <formula>0</formula>
    </cfRule>
  </conditionalFormatting>
  <conditionalFormatting sqref="R54 T54 X54:AU54">
    <cfRule type="cellIs" dxfId="187" priority="6" operator="lessThan">
      <formula>0</formula>
    </cfRule>
  </conditionalFormatting>
  <conditionalFormatting sqref="R72 T72 X72:AU72">
    <cfRule type="cellIs" dxfId="186" priority="5" operator="lessThan">
      <formula>0</formula>
    </cfRule>
  </conditionalFormatting>
  <conditionalFormatting sqref="R110 T110 X110:AU110">
    <cfRule type="cellIs" dxfId="185" priority="4" operator="greaterThan">
      <formula>0</formula>
    </cfRule>
  </conditionalFormatting>
  <conditionalFormatting sqref="X67:AU67">
    <cfRule type="cellIs" dxfId="184" priority="3" operator="lessThan">
      <formula>0</formula>
    </cfRule>
  </conditionalFormatting>
  <conditionalFormatting sqref="R46 T46 X46:AU46">
    <cfRule type="cellIs" dxfId="183" priority="2" operator="lessThan">
      <formula>0</formula>
    </cfRule>
  </conditionalFormatting>
  <conditionalFormatting sqref="R130:AU130">
    <cfRule type="cellIs" dxfId="182" priority="1"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W279"/>
  <sheetViews>
    <sheetView workbookViewId="0">
      <pane xSplit="21" ySplit="10" topLeftCell="V11"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1" width="1.6640625" style="2" customWidth="1"/>
    <col min="2" max="3" width="1.6640625" style="272" customWidth="1"/>
    <col min="4" max="4" width="1.6640625" style="2" customWidth="1"/>
    <col min="5" max="5" width="5.44140625" style="122" bestFit="1" customWidth="1"/>
    <col min="6" max="6" width="1.6640625" style="200" customWidth="1"/>
    <col min="7" max="7" width="5" style="2" bestFit="1" customWidth="1"/>
    <col min="8" max="8" width="40.33203125" style="2" bestFit="1" customWidth="1"/>
    <col min="9" max="10" width="1.6640625" style="2" customWidth="1"/>
    <col min="11" max="11" width="7.33203125" style="26" bestFit="1" customWidth="1"/>
    <col min="12" max="12" width="0.88671875" style="1" customWidth="1"/>
    <col min="13" max="15" width="0.88671875" style="21" customWidth="1"/>
    <col min="16" max="17" width="0.8867187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336"/>
      <c r="F1" s="3"/>
      <c r="G1" s="3"/>
      <c r="H1" s="3"/>
      <c r="I1" s="3"/>
      <c r="J1" s="3"/>
      <c r="K1" s="25"/>
      <c r="L1" s="12"/>
      <c r="M1" s="20"/>
      <c r="N1" s="20"/>
      <c r="O1" s="20"/>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336"/>
      <c r="F2" s="3"/>
      <c r="G2" s="3"/>
      <c r="H2" s="3"/>
      <c r="I2" s="3"/>
      <c r="J2" s="3"/>
      <c r="K2" s="25"/>
      <c r="L2" s="12"/>
      <c r="M2" s="20"/>
      <c r="N2" s="20"/>
      <c r="O2" s="20"/>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337" t="str">
        <f>методология!$E$4</f>
        <v>Финмодель + Бюджетная модель</v>
      </c>
      <c r="D3" s="3"/>
      <c r="E3" s="338"/>
      <c r="F3" s="3"/>
      <c r="G3" s="3"/>
      <c r="H3" s="3"/>
      <c r="I3" s="3"/>
      <c r="J3" s="3"/>
      <c r="K3" s="25"/>
      <c r="L3" s="12"/>
      <c r="M3" s="20"/>
      <c r="N3" s="20"/>
      <c r="O3" s="20"/>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337" t="str">
        <f>методология!$E$5</f>
        <v>Деятельность: строительная</v>
      </c>
      <c r="D4" s="3"/>
      <c r="E4" s="338"/>
      <c r="F4" s="3"/>
      <c r="G4" s="3"/>
      <c r="H4" s="3"/>
      <c r="I4" s="3"/>
      <c r="J4" s="3"/>
      <c r="K4" s="25"/>
      <c r="L4" s="12"/>
      <c r="M4" s="20"/>
      <c r="N4" s="20"/>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338"/>
      <c r="F5" s="3"/>
      <c r="G5" s="3"/>
      <c r="H5" s="3"/>
      <c r="I5" s="3"/>
      <c r="J5" s="3"/>
      <c r="K5" s="25"/>
      <c r="L5" s="12"/>
      <c r="M5" s="20"/>
      <c r="N5" s="20"/>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337"/>
      <c r="D6" s="3"/>
      <c r="E6" s="338"/>
      <c r="F6" s="337"/>
      <c r="G6" s="4" t="s">
        <v>538</v>
      </c>
      <c r="H6" s="3"/>
      <c r="I6" s="3"/>
      <c r="J6" s="3"/>
      <c r="K6" s="25"/>
      <c r="L6" s="12"/>
      <c r="M6" s="20"/>
      <c r="N6" s="20"/>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338"/>
      <c r="F7" s="3"/>
      <c r="G7" s="175" t="str">
        <f>структура!$AL$23</f>
        <v>с НДС</v>
      </c>
      <c r="H7" s="343" t="s">
        <v>539</v>
      </c>
      <c r="I7" s="3"/>
      <c r="J7" s="3"/>
      <c r="K7" s="25"/>
      <c r="L7" s="12"/>
      <c r="M7" s="20"/>
      <c r="N7" s="20"/>
      <c r="O7" s="20"/>
      <c r="P7" s="3"/>
      <c r="Q7" s="3"/>
      <c r="R7" s="3"/>
      <c r="S7" s="3"/>
      <c r="T7" s="3"/>
      <c r="U7" s="3"/>
      <c r="V7" s="3"/>
      <c r="W7" s="22"/>
      <c r="X7" s="27" t="str">
        <f>ФМ_усл!X7</f>
        <v/>
      </c>
      <c r="Y7" s="28" t="str">
        <f>ФМ_усл!Y7</f>
        <v/>
      </c>
      <c r="Z7" s="28" t="str">
        <f>ФМ_усл!Z7</f>
        <v/>
      </c>
      <c r="AA7" s="28" t="str">
        <f>ФМ_усл!AA7</f>
        <v/>
      </c>
      <c r="AB7" s="28" t="str">
        <f>ФМ_усл!AB7</f>
        <v/>
      </c>
      <c r="AC7" s="28" t="str">
        <f>ФМ_усл!AC7</f>
        <v/>
      </c>
      <c r="AD7" s="28" t="str">
        <f>ФМ_усл!AD7</f>
        <v/>
      </c>
      <c r="AE7" s="28" t="str">
        <f>ФМ_усл!AE7</f>
        <v/>
      </c>
      <c r="AF7" s="28" t="str">
        <f>ФМ_усл!AF7</f>
        <v/>
      </c>
      <c r="AG7" s="28" t="str">
        <f>ФМ_усл!AG7</f>
        <v/>
      </c>
      <c r="AH7" s="28" t="str">
        <f>ФМ_усл!AH7</f>
        <v/>
      </c>
      <c r="AI7" s="28" t="str">
        <f>ФМ_усл!AI7</f>
        <v/>
      </c>
      <c r="AJ7" s="28" t="str">
        <f>ФМ_усл!AJ7</f>
        <v/>
      </c>
      <c r="AK7" s="28" t="str">
        <f>ФМ_усл!AK7</f>
        <v/>
      </c>
      <c r="AL7" s="28" t="str">
        <f>ФМ_усл!AL7</f>
        <v/>
      </c>
      <c r="AM7" s="28" t="str">
        <f>ФМ_усл!AM7</f>
        <v/>
      </c>
      <c r="AN7" s="28" t="str">
        <f>ФМ_усл!AN7</f>
        <v/>
      </c>
      <c r="AO7" s="28" t="str">
        <f>ФМ_усл!AO7</f>
        <v/>
      </c>
      <c r="AP7" s="28" t="str">
        <f>ФМ_усл!AP7</f>
        <v/>
      </c>
      <c r="AQ7" s="28" t="str">
        <f>ФМ_усл!AQ7</f>
        <v/>
      </c>
      <c r="AR7" s="28" t="str">
        <f>ФМ_усл!AR7</f>
        <v/>
      </c>
      <c r="AS7" s="28" t="str">
        <f>ФМ_усл!AS7</f>
        <v/>
      </c>
      <c r="AT7" s="28" t="str">
        <f>ФМ_усл!AT7</f>
        <v/>
      </c>
      <c r="AU7" s="28" t="str">
        <f>ФМ_усл!AU7</f>
        <v/>
      </c>
      <c r="AV7" s="3"/>
      <c r="AW7" s="3"/>
    </row>
    <row r="8" spans="1:49" s="5" customFormat="1" x14ac:dyDescent="0.25">
      <c r="A8" s="337"/>
      <c r="B8" s="337"/>
      <c r="C8" s="337"/>
      <c r="D8" s="337"/>
      <c r="E8" s="337"/>
      <c r="F8" s="337"/>
      <c r="G8" s="337"/>
      <c r="H8" s="4" t="str">
        <f>KPI!$E$8</f>
        <v>KPI</v>
      </c>
      <c r="I8" s="4"/>
      <c r="J8" s="4"/>
      <c r="K8" s="25" t="str">
        <f>KPI!$H$8</f>
        <v>ед.изм.</v>
      </c>
      <c r="L8" s="18"/>
      <c r="M8" s="20"/>
      <c r="N8" s="20"/>
      <c r="O8" s="20"/>
      <c r="P8" s="4"/>
      <c r="Q8" s="4"/>
      <c r="R8" s="4" t="str">
        <f>ФМ_усл!R8</f>
        <v>итого 1г</v>
      </c>
      <c r="S8" s="4"/>
      <c r="T8" s="4" t="str">
        <f>ФМ_усл!T8</f>
        <v>итого 2г</v>
      </c>
      <c r="U8" s="4"/>
      <c r="V8" s="4"/>
      <c r="W8" s="22"/>
      <c r="X8" s="27" t="str">
        <f>ФМ_усл!X8</f>
        <v/>
      </c>
      <c r="Y8" s="28" t="str">
        <f>ФМ_усл!Y8</f>
        <v/>
      </c>
      <c r="Z8" s="28" t="str">
        <f>ФМ_усл!Z8</f>
        <v/>
      </c>
      <c r="AA8" s="28" t="str">
        <f>ФМ_усл!AA8</f>
        <v/>
      </c>
      <c r="AB8" s="28" t="str">
        <f>ФМ_усл!AB8</f>
        <v/>
      </c>
      <c r="AC8" s="28" t="str">
        <f>ФМ_усл!AC8</f>
        <v/>
      </c>
      <c r="AD8" s="28" t="str">
        <f>ФМ_усл!AD8</f>
        <v/>
      </c>
      <c r="AE8" s="28" t="str">
        <f>ФМ_усл!AE8</f>
        <v/>
      </c>
      <c r="AF8" s="28" t="str">
        <f>ФМ_усл!AF8</f>
        <v/>
      </c>
      <c r="AG8" s="28" t="str">
        <f>ФМ_усл!AG8</f>
        <v/>
      </c>
      <c r="AH8" s="28" t="str">
        <f>ФМ_усл!AH8</f>
        <v/>
      </c>
      <c r="AI8" s="28" t="str">
        <f>ФМ_усл!AI8</f>
        <v/>
      </c>
      <c r="AJ8" s="28" t="str">
        <f>ФМ_усл!AJ8</f>
        <v/>
      </c>
      <c r="AK8" s="28" t="str">
        <f>ФМ_усл!AK8</f>
        <v/>
      </c>
      <c r="AL8" s="28" t="str">
        <f>ФМ_усл!AL8</f>
        <v/>
      </c>
      <c r="AM8" s="28" t="str">
        <f>ФМ_усл!AM8</f>
        <v/>
      </c>
      <c r="AN8" s="28" t="str">
        <f>ФМ_усл!AN8</f>
        <v/>
      </c>
      <c r="AO8" s="28" t="str">
        <f>ФМ_усл!AO8</f>
        <v/>
      </c>
      <c r="AP8" s="28" t="str">
        <f>ФМ_усл!AP8</f>
        <v/>
      </c>
      <c r="AQ8" s="28" t="str">
        <f>ФМ_усл!AQ8</f>
        <v/>
      </c>
      <c r="AR8" s="28" t="str">
        <f>ФМ_усл!AR8</f>
        <v/>
      </c>
      <c r="AS8" s="28" t="str">
        <f>ФМ_усл!AS8</f>
        <v/>
      </c>
      <c r="AT8" s="28" t="str">
        <f>ФМ_усл!AT8</f>
        <v/>
      </c>
      <c r="AU8" s="28" t="str">
        <f>ФМ_усл!AU8</f>
        <v/>
      </c>
      <c r="AV8" s="4"/>
      <c r="AW8" s="4"/>
    </row>
    <row r="9" spans="1:49" ht="3.9" customHeight="1" thickBot="1" x14ac:dyDescent="0.3">
      <c r="A9" s="3"/>
      <c r="B9" s="269"/>
      <c r="C9" s="269"/>
      <c r="D9" s="3"/>
      <c r="E9" s="120"/>
      <c r="F9" s="167"/>
      <c r="G9" s="3"/>
      <c r="H9" s="29"/>
      <c r="I9" s="3"/>
      <c r="J9" s="3"/>
      <c r="K9" s="30"/>
      <c r="L9" s="12"/>
      <c r="M9" s="20"/>
      <c r="N9" s="20"/>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269"/>
      <c r="C10" s="269"/>
      <c r="D10" s="3"/>
      <c r="E10" s="120"/>
      <c r="F10" s="167"/>
      <c r="G10" s="170"/>
      <c r="H10" s="3"/>
      <c r="I10" s="3"/>
      <c r="J10" s="3"/>
      <c r="K10" s="25"/>
      <c r="L10" s="12"/>
      <c r="M10" s="20"/>
      <c r="N10" s="20"/>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269"/>
      <c r="C11" s="269"/>
      <c r="D11" s="3"/>
      <c r="E11" s="120"/>
      <c r="F11" s="167"/>
      <c r="G11" s="167" t="str">
        <f>$G$13</f>
        <v>P&amp;L</v>
      </c>
      <c r="H11" s="3"/>
      <c r="I11" s="3"/>
      <c r="J11" s="3"/>
      <c r="K11" s="25"/>
      <c r="L11" s="12"/>
      <c r="M11" s="20"/>
      <c r="N11" s="20"/>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269"/>
      <c r="C12" s="269"/>
      <c r="D12" s="3"/>
      <c r="E12" s="120"/>
      <c r="F12" s="167"/>
      <c r="G12" s="167" t="str">
        <f>$G$13</f>
        <v>P&amp;L</v>
      </c>
      <c r="H12" s="3"/>
      <c r="I12" s="3"/>
      <c r="J12" s="3"/>
      <c r="K12" s="25"/>
      <c r="L12" s="12"/>
      <c r="M12" s="20"/>
      <c r="N12" s="20"/>
      <c r="O12" s="20"/>
      <c r="P12" s="3"/>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270"/>
      <c r="C13" s="270"/>
      <c r="D13" s="4"/>
      <c r="E13" s="121" t="str">
        <f>структура!$AL$23</f>
        <v>с НДС</v>
      </c>
      <c r="F13" s="168"/>
      <c r="G13" s="62" t="str">
        <f>структура!$AL$24</f>
        <v>P&amp;L</v>
      </c>
      <c r="H13" s="57" t="str">
        <f>KPI!$E$22</f>
        <v>доход от сдачи объектов (подписание КС)</v>
      </c>
      <c r="I13" s="4"/>
      <c r="J13" s="4"/>
      <c r="K13" s="58" t="str">
        <f>IF(H13="","",INDEX(KPI!$H:$H,SUMIFS(KPI!$C:$C,KPI!$E:$E,H13)))</f>
        <v>тыс.руб.</v>
      </c>
      <c r="L13" s="24"/>
      <c r="M13" s="20"/>
      <c r="N13" s="20"/>
      <c r="O13" s="20"/>
      <c r="P13" s="4"/>
      <c r="Q13" s="4"/>
      <c r="R13" s="59">
        <f>SUMIFS($W13:$AV13,$W$2:$AV$2,R$2)</f>
        <v>0</v>
      </c>
      <c r="S13" s="4"/>
      <c r="T13" s="59">
        <f>SUMIFS($W13:$AV13,$W$2:$AV$2,T$2)</f>
        <v>0</v>
      </c>
      <c r="U13" s="4"/>
      <c r="V13" s="4"/>
      <c r="W13" s="49"/>
      <c r="X13" s="60">
        <f>IF(X$7="",0,SUMIFS(Бюджет!X:X,Бюджет!$M:$M,$H13))</f>
        <v>0</v>
      </c>
      <c r="Y13" s="60">
        <f>IF(Y$7="",0,SUMIFS(Бюджет!Y:Y,Бюджет!$M:$M,$H13))</f>
        <v>0</v>
      </c>
      <c r="Z13" s="60">
        <f>IF(Z$7="",0,SUMIFS(Бюджет!Z:Z,Бюджет!$M:$M,$H13))</f>
        <v>0</v>
      </c>
      <c r="AA13" s="60">
        <f>IF(AA$7="",0,SUMIFS(Бюджет!AA:AA,Бюджет!$M:$M,$H13))</f>
        <v>0</v>
      </c>
      <c r="AB13" s="60">
        <f>IF(AB$7="",0,SUMIFS(Бюджет!AB:AB,Бюджет!$M:$M,$H13))</f>
        <v>0</v>
      </c>
      <c r="AC13" s="60">
        <f>IF(AC$7="",0,SUMIFS(Бюджет!AC:AC,Бюджет!$M:$M,$H13))</f>
        <v>0</v>
      </c>
      <c r="AD13" s="60">
        <f>IF(AD$7="",0,SUMIFS(Бюджет!AD:AD,Бюджет!$M:$M,$H13))</f>
        <v>0</v>
      </c>
      <c r="AE13" s="60">
        <f>IF(AE$7="",0,SUMIFS(Бюджет!AE:AE,Бюджет!$M:$M,$H13))</f>
        <v>0</v>
      </c>
      <c r="AF13" s="60">
        <f>IF(AF$7="",0,SUMIFS(Бюджет!AF:AF,Бюджет!$M:$M,$H13))</f>
        <v>0</v>
      </c>
      <c r="AG13" s="60">
        <f>IF(AG$7="",0,SUMIFS(Бюджет!AG:AG,Бюджет!$M:$M,$H13))</f>
        <v>0</v>
      </c>
      <c r="AH13" s="60">
        <f>IF(AH$7="",0,SUMIFS(Бюджет!AH:AH,Бюджет!$M:$M,$H13))</f>
        <v>0</v>
      </c>
      <c r="AI13" s="60">
        <f>IF(AI$7="",0,SUMIFS(Бюджет!AI:AI,Бюджет!$M:$M,$H13))</f>
        <v>0</v>
      </c>
      <c r="AJ13" s="60">
        <f>IF(AJ$7="",0,SUMIFS(Бюджет!AJ:AJ,Бюджет!$M:$M,$H13))</f>
        <v>0</v>
      </c>
      <c r="AK13" s="60">
        <f>IF(AK$7="",0,SUMIFS(Бюджет!AK:AK,Бюджет!$M:$M,$H13))</f>
        <v>0</v>
      </c>
      <c r="AL13" s="60">
        <f>IF(AL$7="",0,SUMIFS(Бюджет!AL:AL,Бюджет!$M:$M,$H13))</f>
        <v>0</v>
      </c>
      <c r="AM13" s="60">
        <f>IF(AM$7="",0,SUMIFS(Бюджет!AM:AM,Бюджет!$M:$M,$H13))</f>
        <v>0</v>
      </c>
      <c r="AN13" s="60">
        <f>IF(AN$7="",0,SUMIFS(Бюджет!AN:AN,Бюджет!$M:$M,$H13))</f>
        <v>0</v>
      </c>
      <c r="AO13" s="60">
        <f>IF(AO$7="",0,SUMIFS(Бюджет!AO:AO,Бюджет!$M:$M,$H13))</f>
        <v>0</v>
      </c>
      <c r="AP13" s="60">
        <f>IF(AP$7="",0,SUMIFS(Бюджет!AP:AP,Бюджет!$M:$M,$H13))</f>
        <v>0</v>
      </c>
      <c r="AQ13" s="60">
        <f>IF(AQ$7="",0,SUMIFS(Бюджет!AQ:AQ,Бюджет!$M:$M,$H13))</f>
        <v>0</v>
      </c>
      <c r="AR13" s="60">
        <f>IF(AR$7="",0,SUMIFS(Бюджет!AR:AR,Бюджет!$M:$M,$H13))</f>
        <v>0</v>
      </c>
      <c r="AS13" s="60">
        <f>IF(AS$7="",0,SUMIFS(Бюджет!AS:AS,Бюджет!$M:$M,$H13))</f>
        <v>0</v>
      </c>
      <c r="AT13" s="60">
        <f>IF(AT$7="",0,SUMIFS(Бюджет!AT:AT,Бюджет!$M:$M,$H13))</f>
        <v>0</v>
      </c>
      <c r="AU13" s="60">
        <f>IF(AU$7="",0,SUMIFS(Бюджет!AU:AU,Бюджет!$M:$M,$H13))</f>
        <v>0</v>
      </c>
      <c r="AV13" s="43"/>
      <c r="AW13" s="4"/>
    </row>
    <row r="14" spans="1:49" ht="3.9" customHeight="1" x14ac:dyDescent="0.25">
      <c r="A14" s="3"/>
      <c r="B14" s="269"/>
      <c r="C14" s="269"/>
      <c r="D14" s="3"/>
      <c r="E14" s="120"/>
      <c r="F14" s="167"/>
      <c r="G14" s="167" t="str">
        <f t="shared" ref="G14:G131" si="0">$G$13</f>
        <v>P&amp;L</v>
      </c>
      <c r="H14" s="3"/>
      <c r="I14" s="3"/>
      <c r="J14" s="3"/>
      <c r="K14" s="25"/>
      <c r="L14" s="12"/>
      <c r="M14" s="20"/>
      <c r="N14" s="20"/>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s="95" customFormat="1" x14ac:dyDescent="0.25">
      <c r="A15" s="89"/>
      <c r="B15" s="269"/>
      <c r="C15" s="269"/>
      <c r="D15" s="89"/>
      <c r="E15" s="124"/>
      <c r="F15" s="167"/>
      <c r="G15" s="167" t="str">
        <f t="shared" si="0"/>
        <v>P&amp;L</v>
      </c>
      <c r="H15" s="288" t="str">
        <f>структура!$N$11</f>
        <v>Объект-1</v>
      </c>
      <c r="I15" s="89"/>
      <c r="J15" s="89"/>
      <c r="K15" s="275" t="str">
        <f>K13</f>
        <v>тыс.руб.</v>
      </c>
      <c r="L15" s="25"/>
      <c r="M15" s="117"/>
      <c r="N15" s="117"/>
      <c r="O15" s="117"/>
      <c r="P15" s="89"/>
      <c r="Q15" s="89"/>
      <c r="R15" s="276">
        <f>SUMIFS($W15:$AV15,$W$2:$AV$2,R$2)</f>
        <v>0</v>
      </c>
      <c r="S15" s="89"/>
      <c r="T15" s="276">
        <f>SUMIFS($W15:$AV15,$W$2:$AV$2,T$2)</f>
        <v>0</v>
      </c>
      <c r="U15" s="89"/>
      <c r="V15" s="89"/>
      <c r="W15" s="116"/>
      <c r="X15" s="277">
        <f>IF(X$7="",0,SUMIFS(Бюджет!X:X,Бюджет!$M:$M,$H$13,Бюджет!$E:$E,$H15))</f>
        <v>0</v>
      </c>
      <c r="Y15" s="277">
        <f>IF(Y$7="",0,SUMIFS(Бюджет!Y:Y,Бюджет!$M:$M,$H$13,Бюджет!$E:$E,$H15))</f>
        <v>0</v>
      </c>
      <c r="Z15" s="277">
        <f>IF(Z$7="",0,SUMIFS(Бюджет!Z:Z,Бюджет!$M:$M,$H$13,Бюджет!$E:$E,$H15))</f>
        <v>0</v>
      </c>
      <c r="AA15" s="277">
        <f>IF(AA$7="",0,SUMIFS(Бюджет!AA:AA,Бюджет!$M:$M,$H$13,Бюджет!$E:$E,$H15))</f>
        <v>0</v>
      </c>
      <c r="AB15" s="277">
        <f>IF(AB$7="",0,SUMIFS(Бюджет!AB:AB,Бюджет!$M:$M,$H$13,Бюджет!$E:$E,$H15))</f>
        <v>0</v>
      </c>
      <c r="AC15" s="277">
        <f>IF(AC$7="",0,SUMIFS(Бюджет!AC:AC,Бюджет!$M:$M,$H$13,Бюджет!$E:$E,$H15))</f>
        <v>0</v>
      </c>
      <c r="AD15" s="277">
        <f>IF(AD$7="",0,SUMIFS(Бюджет!AD:AD,Бюджет!$M:$M,$H$13,Бюджет!$E:$E,$H15))</f>
        <v>0</v>
      </c>
      <c r="AE15" s="277">
        <f>IF(AE$7="",0,SUMIFS(Бюджет!AE:AE,Бюджет!$M:$M,$H$13,Бюджет!$E:$E,$H15))</f>
        <v>0</v>
      </c>
      <c r="AF15" s="277">
        <f>IF(AF$7="",0,SUMIFS(Бюджет!AF:AF,Бюджет!$M:$M,$H$13,Бюджет!$E:$E,$H15))</f>
        <v>0</v>
      </c>
      <c r="AG15" s="277">
        <f>IF(AG$7="",0,SUMIFS(Бюджет!AG:AG,Бюджет!$M:$M,$H$13,Бюджет!$E:$E,$H15))</f>
        <v>0</v>
      </c>
      <c r="AH15" s="277">
        <f>IF(AH$7="",0,SUMIFS(Бюджет!AH:AH,Бюджет!$M:$M,$H$13,Бюджет!$E:$E,$H15))</f>
        <v>0</v>
      </c>
      <c r="AI15" s="277">
        <f>IF(AI$7="",0,SUMIFS(Бюджет!AI:AI,Бюджет!$M:$M,$H$13,Бюджет!$E:$E,$H15))</f>
        <v>0</v>
      </c>
      <c r="AJ15" s="277">
        <f>IF(AJ$7="",0,SUMIFS(Бюджет!AJ:AJ,Бюджет!$M:$M,$H$13,Бюджет!$E:$E,$H15))</f>
        <v>0</v>
      </c>
      <c r="AK15" s="277">
        <f>IF(AK$7="",0,SUMIFS(Бюджет!AK:AK,Бюджет!$M:$M,$H$13,Бюджет!$E:$E,$H15))</f>
        <v>0</v>
      </c>
      <c r="AL15" s="277">
        <f>IF(AL$7="",0,SUMIFS(Бюджет!AL:AL,Бюджет!$M:$M,$H$13,Бюджет!$E:$E,$H15))</f>
        <v>0</v>
      </c>
      <c r="AM15" s="277">
        <f>IF(AM$7="",0,SUMIFS(Бюджет!AM:AM,Бюджет!$M:$M,$H$13,Бюджет!$E:$E,$H15))</f>
        <v>0</v>
      </c>
      <c r="AN15" s="277">
        <f>IF(AN$7="",0,SUMIFS(Бюджет!AN:AN,Бюджет!$M:$M,$H$13,Бюджет!$E:$E,$H15))</f>
        <v>0</v>
      </c>
      <c r="AO15" s="277">
        <f>IF(AO$7="",0,SUMIFS(Бюджет!AO:AO,Бюджет!$M:$M,$H$13,Бюджет!$E:$E,$H15))</f>
        <v>0</v>
      </c>
      <c r="AP15" s="277">
        <f>IF(AP$7="",0,SUMIFS(Бюджет!AP:AP,Бюджет!$M:$M,$H$13,Бюджет!$E:$E,$H15))</f>
        <v>0</v>
      </c>
      <c r="AQ15" s="277">
        <f>IF(AQ$7="",0,SUMIFS(Бюджет!AQ:AQ,Бюджет!$M:$M,$H$13,Бюджет!$E:$E,$H15))</f>
        <v>0</v>
      </c>
      <c r="AR15" s="277">
        <f>IF(AR$7="",0,SUMIFS(Бюджет!AR:AR,Бюджет!$M:$M,$H$13,Бюджет!$E:$E,$H15))</f>
        <v>0</v>
      </c>
      <c r="AS15" s="277">
        <f>IF(AS$7="",0,SUMIFS(Бюджет!AS:AS,Бюджет!$M:$M,$H$13,Бюджет!$E:$E,$H15))</f>
        <v>0</v>
      </c>
      <c r="AT15" s="277">
        <f>IF(AT$7="",0,SUMIFS(Бюджет!AT:AT,Бюджет!$M:$M,$H$13,Бюджет!$E:$E,$H15))</f>
        <v>0</v>
      </c>
      <c r="AU15" s="277">
        <f>IF(AU$7="",0,SUMIFS(Бюджет!AU:AU,Бюджет!$M:$M,$H$13,Бюджет!$E:$E,$H15))</f>
        <v>0</v>
      </c>
      <c r="AV15" s="94"/>
      <c r="AW15" s="89"/>
    </row>
    <row r="16" spans="1:49" s="95" customFormat="1" x14ac:dyDescent="0.25">
      <c r="A16" s="89"/>
      <c r="B16" s="269"/>
      <c r="C16" s="269"/>
      <c r="D16" s="89"/>
      <c r="E16" s="124"/>
      <c r="F16" s="167"/>
      <c r="G16" s="167" t="str">
        <f t="shared" si="0"/>
        <v>P&amp;L</v>
      </c>
      <c r="H16" s="288" t="str">
        <f>структура!$N$12</f>
        <v>Объект-2</v>
      </c>
      <c r="I16" s="89"/>
      <c r="J16" s="89"/>
      <c r="K16" s="275" t="str">
        <f>K13</f>
        <v>тыс.руб.</v>
      </c>
      <c r="L16" s="25"/>
      <c r="M16" s="117"/>
      <c r="N16" s="117"/>
      <c r="O16" s="117"/>
      <c r="P16" s="89"/>
      <c r="Q16" s="89"/>
      <c r="R16" s="276">
        <f>SUMIFS($W16:$AV16,$W$2:$AV$2,R$2)</f>
        <v>0</v>
      </c>
      <c r="S16" s="89"/>
      <c r="T16" s="276">
        <f t="shared" ref="T16:T19" si="1">SUMIFS($W16:$AV16,$W$2:$AV$2,T$2)</f>
        <v>0</v>
      </c>
      <c r="U16" s="89"/>
      <c r="V16" s="89"/>
      <c r="W16" s="116"/>
      <c r="X16" s="277">
        <f>IF(X$7="",0,SUMIFS(Бюджет!X:X,Бюджет!$M:$M,$H$13,Бюджет!$E:$E,$H16))</f>
        <v>0</v>
      </c>
      <c r="Y16" s="277">
        <f>IF(Y$7="",0,SUMIFS(Бюджет!Y:Y,Бюджет!$M:$M,$H$13,Бюджет!$E:$E,$H16))</f>
        <v>0</v>
      </c>
      <c r="Z16" s="277">
        <f>IF(Z$7="",0,SUMIFS(Бюджет!Z:Z,Бюджет!$M:$M,$H$13,Бюджет!$E:$E,$H16))</f>
        <v>0</v>
      </c>
      <c r="AA16" s="277">
        <f>IF(AA$7="",0,SUMIFS(Бюджет!AA:AA,Бюджет!$M:$M,$H$13,Бюджет!$E:$E,$H16))</f>
        <v>0</v>
      </c>
      <c r="AB16" s="277">
        <f>IF(AB$7="",0,SUMIFS(Бюджет!AB:AB,Бюджет!$M:$M,$H$13,Бюджет!$E:$E,$H16))</f>
        <v>0</v>
      </c>
      <c r="AC16" s="277">
        <f>IF(AC$7="",0,SUMIFS(Бюджет!AC:AC,Бюджет!$M:$M,$H$13,Бюджет!$E:$E,$H16))</f>
        <v>0</v>
      </c>
      <c r="AD16" s="277">
        <f>IF(AD$7="",0,SUMIFS(Бюджет!AD:AD,Бюджет!$M:$M,$H$13,Бюджет!$E:$E,$H16))</f>
        <v>0</v>
      </c>
      <c r="AE16" s="277">
        <f>IF(AE$7="",0,SUMIFS(Бюджет!AE:AE,Бюджет!$M:$M,$H$13,Бюджет!$E:$E,$H16))</f>
        <v>0</v>
      </c>
      <c r="AF16" s="277">
        <f>IF(AF$7="",0,SUMIFS(Бюджет!AF:AF,Бюджет!$M:$M,$H$13,Бюджет!$E:$E,$H16))</f>
        <v>0</v>
      </c>
      <c r="AG16" s="277">
        <f>IF(AG$7="",0,SUMIFS(Бюджет!AG:AG,Бюджет!$M:$M,$H$13,Бюджет!$E:$E,$H16))</f>
        <v>0</v>
      </c>
      <c r="AH16" s="277">
        <f>IF(AH$7="",0,SUMIFS(Бюджет!AH:AH,Бюджет!$M:$M,$H$13,Бюджет!$E:$E,$H16))</f>
        <v>0</v>
      </c>
      <c r="AI16" s="277">
        <f>IF(AI$7="",0,SUMIFS(Бюджет!AI:AI,Бюджет!$M:$M,$H$13,Бюджет!$E:$E,$H16))</f>
        <v>0</v>
      </c>
      <c r="AJ16" s="277">
        <f>IF(AJ$7="",0,SUMIFS(Бюджет!AJ:AJ,Бюджет!$M:$M,$H$13,Бюджет!$E:$E,$H16))</f>
        <v>0</v>
      </c>
      <c r="AK16" s="277">
        <f>IF(AK$7="",0,SUMIFS(Бюджет!AK:AK,Бюджет!$M:$M,$H$13,Бюджет!$E:$E,$H16))</f>
        <v>0</v>
      </c>
      <c r="AL16" s="277">
        <f>IF(AL$7="",0,SUMIFS(Бюджет!AL:AL,Бюджет!$M:$M,$H$13,Бюджет!$E:$E,$H16))</f>
        <v>0</v>
      </c>
      <c r="AM16" s="277">
        <f>IF(AM$7="",0,SUMIFS(Бюджет!AM:AM,Бюджет!$M:$M,$H$13,Бюджет!$E:$E,$H16))</f>
        <v>0</v>
      </c>
      <c r="AN16" s="277">
        <f>IF(AN$7="",0,SUMIFS(Бюджет!AN:AN,Бюджет!$M:$M,$H$13,Бюджет!$E:$E,$H16))</f>
        <v>0</v>
      </c>
      <c r="AO16" s="277">
        <f>IF(AO$7="",0,SUMIFS(Бюджет!AO:AO,Бюджет!$M:$M,$H$13,Бюджет!$E:$E,$H16))</f>
        <v>0</v>
      </c>
      <c r="AP16" s="277">
        <f>IF(AP$7="",0,SUMIFS(Бюджет!AP:AP,Бюджет!$M:$M,$H$13,Бюджет!$E:$E,$H16))</f>
        <v>0</v>
      </c>
      <c r="AQ16" s="277">
        <f>IF(AQ$7="",0,SUMIFS(Бюджет!AQ:AQ,Бюджет!$M:$M,$H$13,Бюджет!$E:$E,$H16))</f>
        <v>0</v>
      </c>
      <c r="AR16" s="277">
        <f>IF(AR$7="",0,SUMIFS(Бюджет!AR:AR,Бюджет!$M:$M,$H$13,Бюджет!$E:$E,$H16))</f>
        <v>0</v>
      </c>
      <c r="AS16" s="277">
        <f>IF(AS$7="",0,SUMIFS(Бюджет!AS:AS,Бюджет!$M:$M,$H$13,Бюджет!$E:$E,$H16))</f>
        <v>0</v>
      </c>
      <c r="AT16" s="277">
        <f>IF(AT$7="",0,SUMIFS(Бюджет!AT:AT,Бюджет!$M:$M,$H$13,Бюджет!$E:$E,$H16))</f>
        <v>0</v>
      </c>
      <c r="AU16" s="277">
        <f>IF(AU$7="",0,SUMIFS(Бюджет!AU:AU,Бюджет!$M:$M,$H$13,Бюджет!$E:$E,$H16))</f>
        <v>0</v>
      </c>
      <c r="AV16" s="94"/>
      <c r="AW16" s="89"/>
    </row>
    <row r="17" spans="1:49" s="95" customFormat="1" x14ac:dyDescent="0.25">
      <c r="A17" s="89"/>
      <c r="B17" s="269"/>
      <c r="C17" s="269"/>
      <c r="D17" s="89"/>
      <c r="E17" s="124"/>
      <c r="F17" s="167"/>
      <c r="G17" s="167" t="str">
        <f t="shared" si="0"/>
        <v>P&amp;L</v>
      </c>
      <c r="H17" s="288" t="str">
        <f>структура!$N$13</f>
        <v>Объект-3</v>
      </c>
      <c r="I17" s="89"/>
      <c r="J17" s="89"/>
      <c r="K17" s="275" t="str">
        <f>K13</f>
        <v>тыс.руб.</v>
      </c>
      <c r="L17" s="25"/>
      <c r="M17" s="117"/>
      <c r="N17" s="117"/>
      <c r="O17" s="117"/>
      <c r="P17" s="89"/>
      <c r="Q17" s="89"/>
      <c r="R17" s="276">
        <f t="shared" ref="R17:R19" si="2">SUMIFS($W17:$AV17,$W$2:$AV$2,R$2)</f>
        <v>0</v>
      </c>
      <c r="S17" s="89"/>
      <c r="T17" s="276">
        <f t="shared" si="1"/>
        <v>0</v>
      </c>
      <c r="U17" s="89"/>
      <c r="V17" s="89"/>
      <c r="W17" s="116"/>
      <c r="X17" s="277">
        <f>IF(X$7="",0,SUMIFS(Бюджет!X:X,Бюджет!$M:$M,$H$13,Бюджет!$E:$E,$H17))</f>
        <v>0</v>
      </c>
      <c r="Y17" s="277">
        <f>IF(Y$7="",0,SUMIFS(Бюджет!Y:Y,Бюджет!$M:$M,$H$13,Бюджет!$E:$E,$H17))</f>
        <v>0</v>
      </c>
      <c r="Z17" s="277">
        <f>IF(Z$7="",0,SUMIFS(Бюджет!Z:Z,Бюджет!$M:$M,$H$13,Бюджет!$E:$E,$H17))</f>
        <v>0</v>
      </c>
      <c r="AA17" s="277">
        <f>IF(AA$7="",0,SUMIFS(Бюджет!AA:AA,Бюджет!$M:$M,$H$13,Бюджет!$E:$E,$H17))</f>
        <v>0</v>
      </c>
      <c r="AB17" s="277">
        <f>IF(AB$7="",0,SUMIFS(Бюджет!AB:AB,Бюджет!$M:$M,$H$13,Бюджет!$E:$E,$H17))</f>
        <v>0</v>
      </c>
      <c r="AC17" s="277">
        <f>IF(AC$7="",0,SUMIFS(Бюджет!AC:AC,Бюджет!$M:$M,$H$13,Бюджет!$E:$E,$H17))</f>
        <v>0</v>
      </c>
      <c r="AD17" s="277">
        <f>IF(AD$7="",0,SUMIFS(Бюджет!AD:AD,Бюджет!$M:$M,$H$13,Бюджет!$E:$E,$H17))</f>
        <v>0</v>
      </c>
      <c r="AE17" s="277">
        <f>IF(AE$7="",0,SUMIFS(Бюджет!AE:AE,Бюджет!$M:$M,$H$13,Бюджет!$E:$E,$H17))</f>
        <v>0</v>
      </c>
      <c r="AF17" s="277">
        <f>IF(AF$7="",0,SUMIFS(Бюджет!AF:AF,Бюджет!$M:$M,$H$13,Бюджет!$E:$E,$H17))</f>
        <v>0</v>
      </c>
      <c r="AG17" s="277">
        <f>IF(AG$7="",0,SUMIFS(Бюджет!AG:AG,Бюджет!$M:$M,$H$13,Бюджет!$E:$E,$H17))</f>
        <v>0</v>
      </c>
      <c r="AH17" s="277">
        <f>IF(AH$7="",0,SUMIFS(Бюджет!AH:AH,Бюджет!$M:$M,$H$13,Бюджет!$E:$E,$H17))</f>
        <v>0</v>
      </c>
      <c r="AI17" s="277">
        <f>IF(AI$7="",0,SUMIFS(Бюджет!AI:AI,Бюджет!$M:$M,$H$13,Бюджет!$E:$E,$H17))</f>
        <v>0</v>
      </c>
      <c r="AJ17" s="277">
        <f>IF(AJ$7="",0,SUMIFS(Бюджет!AJ:AJ,Бюджет!$M:$M,$H$13,Бюджет!$E:$E,$H17))</f>
        <v>0</v>
      </c>
      <c r="AK17" s="277">
        <f>IF(AK$7="",0,SUMIFS(Бюджет!AK:AK,Бюджет!$M:$M,$H$13,Бюджет!$E:$E,$H17))</f>
        <v>0</v>
      </c>
      <c r="AL17" s="277">
        <f>IF(AL$7="",0,SUMIFS(Бюджет!AL:AL,Бюджет!$M:$M,$H$13,Бюджет!$E:$E,$H17))</f>
        <v>0</v>
      </c>
      <c r="AM17" s="277">
        <f>IF(AM$7="",0,SUMIFS(Бюджет!AM:AM,Бюджет!$M:$M,$H$13,Бюджет!$E:$E,$H17))</f>
        <v>0</v>
      </c>
      <c r="AN17" s="277">
        <f>IF(AN$7="",0,SUMIFS(Бюджет!AN:AN,Бюджет!$M:$M,$H$13,Бюджет!$E:$E,$H17))</f>
        <v>0</v>
      </c>
      <c r="AO17" s="277">
        <f>IF(AO$7="",0,SUMIFS(Бюджет!AO:AO,Бюджет!$M:$M,$H$13,Бюджет!$E:$E,$H17))</f>
        <v>0</v>
      </c>
      <c r="AP17" s="277">
        <f>IF(AP$7="",0,SUMIFS(Бюджет!AP:AP,Бюджет!$M:$M,$H$13,Бюджет!$E:$E,$H17))</f>
        <v>0</v>
      </c>
      <c r="AQ17" s="277">
        <f>IF(AQ$7="",0,SUMIFS(Бюджет!AQ:AQ,Бюджет!$M:$M,$H$13,Бюджет!$E:$E,$H17))</f>
        <v>0</v>
      </c>
      <c r="AR17" s="277">
        <f>IF(AR$7="",0,SUMIFS(Бюджет!AR:AR,Бюджет!$M:$M,$H$13,Бюджет!$E:$E,$H17))</f>
        <v>0</v>
      </c>
      <c r="AS17" s="277">
        <f>IF(AS$7="",0,SUMIFS(Бюджет!AS:AS,Бюджет!$M:$M,$H$13,Бюджет!$E:$E,$H17))</f>
        <v>0</v>
      </c>
      <c r="AT17" s="277">
        <f>IF(AT$7="",0,SUMIFS(Бюджет!AT:AT,Бюджет!$M:$M,$H$13,Бюджет!$E:$E,$H17))</f>
        <v>0</v>
      </c>
      <c r="AU17" s="277">
        <f>IF(AU$7="",0,SUMIFS(Бюджет!AU:AU,Бюджет!$M:$M,$H$13,Бюджет!$E:$E,$H17))</f>
        <v>0</v>
      </c>
      <c r="AV17" s="94"/>
      <c r="AW17" s="89"/>
    </row>
    <row r="18" spans="1:49" s="95" customFormat="1" x14ac:dyDescent="0.25">
      <c r="A18" s="89"/>
      <c r="B18" s="269"/>
      <c r="C18" s="269"/>
      <c r="D18" s="89"/>
      <c r="E18" s="124"/>
      <c r="F18" s="167"/>
      <c r="G18" s="167" t="str">
        <f t="shared" si="0"/>
        <v>P&amp;L</v>
      </c>
      <c r="H18" s="288" t="str">
        <f>структура!$N$14</f>
        <v>Объект-4</v>
      </c>
      <c r="I18" s="89"/>
      <c r="J18" s="89"/>
      <c r="K18" s="275" t="str">
        <f>K13</f>
        <v>тыс.руб.</v>
      </c>
      <c r="L18" s="25"/>
      <c r="M18" s="117"/>
      <c r="N18" s="117"/>
      <c r="O18" s="117"/>
      <c r="P18" s="89"/>
      <c r="Q18" s="89"/>
      <c r="R18" s="276">
        <f t="shared" si="2"/>
        <v>0</v>
      </c>
      <c r="S18" s="89"/>
      <c r="T18" s="276">
        <f t="shared" si="1"/>
        <v>0</v>
      </c>
      <c r="U18" s="89"/>
      <c r="V18" s="89"/>
      <c r="W18" s="116"/>
      <c r="X18" s="277">
        <f>IF(X$7="",0,SUMIFS(Бюджет!X:X,Бюджет!$M:$M,$H$13,Бюджет!$E:$E,$H18))</f>
        <v>0</v>
      </c>
      <c r="Y18" s="277">
        <f>IF(Y$7="",0,SUMIFS(Бюджет!Y:Y,Бюджет!$M:$M,$H$13,Бюджет!$E:$E,$H18))</f>
        <v>0</v>
      </c>
      <c r="Z18" s="277">
        <f>IF(Z$7="",0,SUMIFS(Бюджет!Z:Z,Бюджет!$M:$M,$H$13,Бюджет!$E:$E,$H18))</f>
        <v>0</v>
      </c>
      <c r="AA18" s="277">
        <f>IF(AA$7="",0,SUMIFS(Бюджет!AA:AA,Бюджет!$M:$M,$H$13,Бюджет!$E:$E,$H18))</f>
        <v>0</v>
      </c>
      <c r="AB18" s="277">
        <f>IF(AB$7="",0,SUMIFS(Бюджет!AB:AB,Бюджет!$M:$M,$H$13,Бюджет!$E:$E,$H18))</f>
        <v>0</v>
      </c>
      <c r="AC18" s="277">
        <f>IF(AC$7="",0,SUMIFS(Бюджет!AC:AC,Бюджет!$M:$M,$H$13,Бюджет!$E:$E,$H18))</f>
        <v>0</v>
      </c>
      <c r="AD18" s="277">
        <f>IF(AD$7="",0,SUMIFS(Бюджет!AD:AD,Бюджет!$M:$M,$H$13,Бюджет!$E:$E,$H18))</f>
        <v>0</v>
      </c>
      <c r="AE18" s="277">
        <f>IF(AE$7="",0,SUMIFS(Бюджет!AE:AE,Бюджет!$M:$M,$H$13,Бюджет!$E:$E,$H18))</f>
        <v>0</v>
      </c>
      <c r="AF18" s="277">
        <f>IF(AF$7="",0,SUMIFS(Бюджет!AF:AF,Бюджет!$M:$M,$H$13,Бюджет!$E:$E,$H18))</f>
        <v>0</v>
      </c>
      <c r="AG18" s="277">
        <f>IF(AG$7="",0,SUMIFS(Бюджет!AG:AG,Бюджет!$M:$M,$H$13,Бюджет!$E:$E,$H18))</f>
        <v>0</v>
      </c>
      <c r="AH18" s="277">
        <f>IF(AH$7="",0,SUMIFS(Бюджет!AH:AH,Бюджет!$M:$M,$H$13,Бюджет!$E:$E,$H18))</f>
        <v>0</v>
      </c>
      <c r="AI18" s="277">
        <f>IF(AI$7="",0,SUMIFS(Бюджет!AI:AI,Бюджет!$M:$M,$H$13,Бюджет!$E:$E,$H18))</f>
        <v>0</v>
      </c>
      <c r="AJ18" s="277">
        <f>IF(AJ$7="",0,SUMIFS(Бюджет!AJ:AJ,Бюджет!$M:$M,$H$13,Бюджет!$E:$E,$H18))</f>
        <v>0</v>
      </c>
      <c r="AK18" s="277">
        <f>IF(AK$7="",0,SUMIFS(Бюджет!AK:AK,Бюджет!$M:$M,$H$13,Бюджет!$E:$E,$H18))</f>
        <v>0</v>
      </c>
      <c r="AL18" s="277">
        <f>IF(AL$7="",0,SUMIFS(Бюджет!AL:AL,Бюджет!$M:$M,$H$13,Бюджет!$E:$E,$H18))</f>
        <v>0</v>
      </c>
      <c r="AM18" s="277">
        <f>IF(AM$7="",0,SUMIFS(Бюджет!AM:AM,Бюджет!$M:$M,$H$13,Бюджет!$E:$E,$H18))</f>
        <v>0</v>
      </c>
      <c r="AN18" s="277">
        <f>IF(AN$7="",0,SUMIFS(Бюджет!AN:AN,Бюджет!$M:$M,$H$13,Бюджет!$E:$E,$H18))</f>
        <v>0</v>
      </c>
      <c r="AO18" s="277">
        <f>IF(AO$7="",0,SUMIFS(Бюджет!AO:AO,Бюджет!$M:$M,$H$13,Бюджет!$E:$E,$H18))</f>
        <v>0</v>
      </c>
      <c r="AP18" s="277">
        <f>IF(AP$7="",0,SUMIFS(Бюджет!AP:AP,Бюджет!$M:$M,$H$13,Бюджет!$E:$E,$H18))</f>
        <v>0</v>
      </c>
      <c r="AQ18" s="277">
        <f>IF(AQ$7="",0,SUMIFS(Бюджет!AQ:AQ,Бюджет!$M:$M,$H$13,Бюджет!$E:$E,$H18))</f>
        <v>0</v>
      </c>
      <c r="AR18" s="277">
        <f>IF(AR$7="",0,SUMIFS(Бюджет!AR:AR,Бюджет!$M:$M,$H$13,Бюджет!$E:$E,$H18))</f>
        <v>0</v>
      </c>
      <c r="AS18" s="277">
        <f>IF(AS$7="",0,SUMIFS(Бюджет!AS:AS,Бюджет!$M:$M,$H$13,Бюджет!$E:$E,$H18))</f>
        <v>0</v>
      </c>
      <c r="AT18" s="277">
        <f>IF(AT$7="",0,SUMIFS(Бюджет!AT:AT,Бюджет!$M:$M,$H$13,Бюджет!$E:$E,$H18))</f>
        <v>0</v>
      </c>
      <c r="AU18" s="277">
        <f>IF(AU$7="",0,SUMIFS(Бюджет!AU:AU,Бюджет!$M:$M,$H$13,Бюджет!$E:$E,$H18))</f>
        <v>0</v>
      </c>
      <c r="AV18" s="94"/>
      <c r="AW18" s="89"/>
    </row>
    <row r="19" spans="1:49" s="95" customFormat="1" x14ac:dyDescent="0.25">
      <c r="A19" s="89"/>
      <c r="B19" s="269"/>
      <c r="C19" s="269"/>
      <c r="D19" s="89"/>
      <c r="E19" s="124"/>
      <c r="F19" s="167"/>
      <c r="G19" s="167" t="str">
        <f t="shared" si="0"/>
        <v>P&amp;L</v>
      </c>
      <c r="H19" s="288" t="str">
        <f>структура!$N$15</f>
        <v>Объект-5</v>
      </c>
      <c r="I19" s="89"/>
      <c r="J19" s="89"/>
      <c r="K19" s="275" t="str">
        <f>K13</f>
        <v>тыс.руб.</v>
      </c>
      <c r="L19" s="25"/>
      <c r="M19" s="117"/>
      <c r="N19" s="117"/>
      <c r="O19" s="117"/>
      <c r="P19" s="89"/>
      <c r="Q19" s="89"/>
      <c r="R19" s="276">
        <f t="shared" si="2"/>
        <v>0</v>
      </c>
      <c r="S19" s="89"/>
      <c r="T19" s="276">
        <f t="shared" si="1"/>
        <v>0</v>
      </c>
      <c r="U19" s="89"/>
      <c r="V19" s="89"/>
      <c r="W19" s="116"/>
      <c r="X19" s="277">
        <f>IF(X$7="",0,SUMIFS(Бюджет!X:X,Бюджет!$M:$M,$H$13,Бюджет!$E:$E,$H19))</f>
        <v>0</v>
      </c>
      <c r="Y19" s="277">
        <f>IF(Y$7="",0,SUMIFS(Бюджет!Y:Y,Бюджет!$M:$M,$H$13,Бюджет!$E:$E,$H19))</f>
        <v>0</v>
      </c>
      <c r="Z19" s="277">
        <f>IF(Z$7="",0,SUMIFS(Бюджет!Z:Z,Бюджет!$M:$M,$H$13,Бюджет!$E:$E,$H19))</f>
        <v>0</v>
      </c>
      <c r="AA19" s="277">
        <f>IF(AA$7="",0,SUMIFS(Бюджет!AA:AA,Бюджет!$M:$M,$H$13,Бюджет!$E:$E,$H19))</f>
        <v>0</v>
      </c>
      <c r="AB19" s="277">
        <f>IF(AB$7="",0,SUMIFS(Бюджет!AB:AB,Бюджет!$M:$M,$H$13,Бюджет!$E:$E,$H19))</f>
        <v>0</v>
      </c>
      <c r="AC19" s="277">
        <f>IF(AC$7="",0,SUMIFS(Бюджет!AC:AC,Бюджет!$M:$M,$H$13,Бюджет!$E:$E,$H19))</f>
        <v>0</v>
      </c>
      <c r="AD19" s="277">
        <f>IF(AD$7="",0,SUMIFS(Бюджет!AD:AD,Бюджет!$M:$M,$H$13,Бюджет!$E:$E,$H19))</f>
        <v>0</v>
      </c>
      <c r="AE19" s="277">
        <f>IF(AE$7="",0,SUMIFS(Бюджет!AE:AE,Бюджет!$M:$M,$H$13,Бюджет!$E:$E,$H19))</f>
        <v>0</v>
      </c>
      <c r="AF19" s="277">
        <f>IF(AF$7="",0,SUMIFS(Бюджет!AF:AF,Бюджет!$M:$M,$H$13,Бюджет!$E:$E,$H19))</f>
        <v>0</v>
      </c>
      <c r="AG19" s="277">
        <f>IF(AG$7="",0,SUMIFS(Бюджет!AG:AG,Бюджет!$M:$M,$H$13,Бюджет!$E:$E,$H19))</f>
        <v>0</v>
      </c>
      <c r="AH19" s="277">
        <f>IF(AH$7="",0,SUMIFS(Бюджет!AH:AH,Бюджет!$M:$M,$H$13,Бюджет!$E:$E,$H19))</f>
        <v>0</v>
      </c>
      <c r="AI19" s="277">
        <f>IF(AI$7="",0,SUMIFS(Бюджет!AI:AI,Бюджет!$M:$M,$H$13,Бюджет!$E:$E,$H19))</f>
        <v>0</v>
      </c>
      <c r="AJ19" s="277">
        <f>IF(AJ$7="",0,SUMIFS(Бюджет!AJ:AJ,Бюджет!$M:$M,$H$13,Бюджет!$E:$E,$H19))</f>
        <v>0</v>
      </c>
      <c r="AK19" s="277">
        <f>IF(AK$7="",0,SUMIFS(Бюджет!AK:AK,Бюджет!$M:$M,$H$13,Бюджет!$E:$E,$H19))</f>
        <v>0</v>
      </c>
      <c r="AL19" s="277">
        <f>IF(AL$7="",0,SUMIFS(Бюджет!AL:AL,Бюджет!$M:$M,$H$13,Бюджет!$E:$E,$H19))</f>
        <v>0</v>
      </c>
      <c r="AM19" s="277">
        <f>IF(AM$7="",0,SUMIFS(Бюджет!AM:AM,Бюджет!$M:$M,$H$13,Бюджет!$E:$E,$H19))</f>
        <v>0</v>
      </c>
      <c r="AN19" s="277">
        <f>IF(AN$7="",0,SUMIFS(Бюджет!AN:AN,Бюджет!$M:$M,$H$13,Бюджет!$E:$E,$H19))</f>
        <v>0</v>
      </c>
      <c r="AO19" s="277">
        <f>IF(AO$7="",0,SUMIFS(Бюджет!AO:AO,Бюджет!$M:$M,$H$13,Бюджет!$E:$E,$H19))</f>
        <v>0</v>
      </c>
      <c r="AP19" s="277">
        <f>IF(AP$7="",0,SUMIFS(Бюджет!AP:AP,Бюджет!$M:$M,$H$13,Бюджет!$E:$E,$H19))</f>
        <v>0</v>
      </c>
      <c r="AQ19" s="277">
        <f>IF(AQ$7="",0,SUMIFS(Бюджет!AQ:AQ,Бюджет!$M:$M,$H$13,Бюджет!$E:$E,$H19))</f>
        <v>0</v>
      </c>
      <c r="AR19" s="277">
        <f>IF(AR$7="",0,SUMIFS(Бюджет!AR:AR,Бюджет!$M:$M,$H$13,Бюджет!$E:$E,$H19))</f>
        <v>0</v>
      </c>
      <c r="AS19" s="277">
        <f>IF(AS$7="",0,SUMIFS(Бюджет!AS:AS,Бюджет!$M:$M,$H$13,Бюджет!$E:$E,$H19))</f>
        <v>0</v>
      </c>
      <c r="AT19" s="277">
        <f>IF(AT$7="",0,SUMIFS(Бюджет!AT:AT,Бюджет!$M:$M,$H$13,Бюджет!$E:$E,$H19))</f>
        <v>0</v>
      </c>
      <c r="AU19" s="277">
        <f>IF(AU$7="",0,SUMIFS(Бюджет!AU:AU,Бюджет!$M:$M,$H$13,Бюджет!$E:$E,$H19))</f>
        <v>0</v>
      </c>
      <c r="AV19" s="94"/>
      <c r="AW19" s="89"/>
    </row>
    <row r="20" spans="1:49" ht="3.9" customHeight="1" x14ac:dyDescent="0.25">
      <c r="A20" s="3"/>
      <c r="B20" s="269"/>
      <c r="C20" s="269"/>
      <c r="D20" s="3"/>
      <c r="E20" s="120"/>
      <c r="F20" s="167"/>
      <c r="G20" s="167" t="str">
        <f t="shared" si="0"/>
        <v>P&amp;L</v>
      </c>
      <c r="H20" s="290"/>
      <c r="I20" s="3"/>
      <c r="J20" s="3"/>
      <c r="K20" s="291"/>
      <c r="L20" s="12"/>
      <c r="M20" s="20"/>
      <c r="N20" s="20"/>
      <c r="O20" s="20"/>
      <c r="P20" s="3"/>
      <c r="Q20" s="3"/>
      <c r="R20" s="290"/>
      <c r="S20" s="3"/>
      <c r="T20" s="290"/>
      <c r="U20" s="3"/>
      <c r="V20" s="3"/>
      <c r="W20" s="49"/>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41"/>
      <c r="AW20" s="3"/>
    </row>
    <row r="21" spans="1:49" x14ac:dyDescent="0.25">
      <c r="A21" s="3"/>
      <c r="B21" s="269"/>
      <c r="C21" s="269"/>
      <c r="D21" s="3"/>
      <c r="E21" s="120"/>
      <c r="F21" s="167"/>
      <c r="G21" s="167" t="str">
        <f t="shared" si="0"/>
        <v>P&amp;L</v>
      </c>
      <c r="H21" s="3"/>
      <c r="I21" s="3"/>
      <c r="J21" s="3"/>
      <c r="K21" s="130" t="str">
        <f>структура!$AL$28</f>
        <v>контроль</v>
      </c>
      <c r="L21" s="130"/>
      <c r="M21" s="131"/>
      <c r="N21" s="131"/>
      <c r="O21" s="131"/>
      <c r="P21" s="132"/>
      <c r="Q21" s="132"/>
      <c r="R21" s="133">
        <f>SUM(R14:R20)-R13</f>
        <v>0</v>
      </c>
      <c r="S21" s="132"/>
      <c r="T21" s="133">
        <f>SUM(T10:T20)-T9</f>
        <v>0</v>
      </c>
      <c r="U21" s="3"/>
      <c r="V21" s="3"/>
      <c r="W21" s="49"/>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1"/>
      <c r="AW21" s="3"/>
    </row>
    <row r="22" spans="1:49" ht="8.1" customHeight="1" x14ac:dyDescent="0.25">
      <c r="A22" s="3"/>
      <c r="B22" s="269"/>
      <c r="C22" s="269"/>
      <c r="D22" s="3"/>
      <c r="E22" s="120"/>
      <c r="F22" s="167"/>
      <c r="G22" s="167" t="str">
        <f t="shared" si="0"/>
        <v>P&amp;L</v>
      </c>
      <c r="H22" s="3"/>
      <c r="I22" s="3"/>
      <c r="J22" s="3"/>
      <c r="K22" s="25"/>
      <c r="L22" s="12"/>
      <c r="M22" s="20"/>
      <c r="N22" s="20"/>
      <c r="O22" s="20"/>
      <c r="P22" s="3"/>
      <c r="Q22" s="3"/>
      <c r="R22" s="3"/>
      <c r="S22" s="3"/>
      <c r="T22" s="3"/>
      <c r="U22" s="3"/>
      <c r="V22" s="3"/>
      <c r="W22" s="49"/>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1"/>
      <c r="AW22" s="3"/>
    </row>
    <row r="23" spans="1:49" s="5" customFormat="1" x14ac:dyDescent="0.25">
      <c r="A23" s="4"/>
      <c r="B23" s="270"/>
      <c r="C23" s="270"/>
      <c r="D23" s="4"/>
      <c r="E23" s="121"/>
      <c r="F23" s="168"/>
      <c r="G23" s="168" t="str">
        <f t="shared" si="0"/>
        <v>P&amp;L</v>
      </c>
      <c r="H23" s="64" t="str">
        <f>KPI!$E$148</f>
        <v>Себестоимость</v>
      </c>
      <c r="I23" s="4"/>
      <c r="J23" s="4"/>
      <c r="K23" s="65" t="str">
        <f>IF(H23="","",INDEX(KPI!$H:$H,SUMIFS(KPI!$C:$C,KPI!$E:$E,H23)))</f>
        <v>тыс.руб.</v>
      </c>
      <c r="L23" s="24"/>
      <c r="M23" s="20"/>
      <c r="N23" s="20"/>
      <c r="O23" s="20"/>
      <c r="P23" s="4"/>
      <c r="Q23" s="4"/>
      <c r="R23" s="66">
        <f>SUMIFS($W23:$AV23,$W$2:$AV$2,R$2)</f>
        <v>0</v>
      </c>
      <c r="S23" s="4"/>
      <c r="T23" s="66">
        <f>SUMIFS($W23:$AV23,$W$2:$AV$2,T$2)</f>
        <v>0</v>
      </c>
      <c r="U23" s="4"/>
      <c r="V23" s="4"/>
      <c r="W23" s="49"/>
      <c r="X23" s="67">
        <f>IF(X$7="",0,SUMIFS(Бюджет!X:X,Бюджет!$M:$M,$H23))</f>
        <v>0</v>
      </c>
      <c r="Y23" s="67">
        <f>IF(Y$7="",0,SUMIFS(Бюджет!Y:Y,Бюджет!$M:$M,$H23))</f>
        <v>0</v>
      </c>
      <c r="Z23" s="67">
        <f>IF(Z$7="",0,SUMIFS(Бюджет!Z:Z,Бюджет!$M:$M,$H23))</f>
        <v>0</v>
      </c>
      <c r="AA23" s="67">
        <f>IF(AA$7="",0,SUMIFS(Бюджет!AA:AA,Бюджет!$M:$M,$H23))</f>
        <v>0</v>
      </c>
      <c r="AB23" s="67">
        <f>IF(AB$7="",0,SUMIFS(Бюджет!AB:AB,Бюджет!$M:$M,$H23))</f>
        <v>0</v>
      </c>
      <c r="AC23" s="67">
        <f>IF(AC$7="",0,SUMIFS(Бюджет!AC:AC,Бюджет!$M:$M,$H23))</f>
        <v>0</v>
      </c>
      <c r="AD23" s="67">
        <f>IF(AD$7="",0,SUMIFS(Бюджет!AD:AD,Бюджет!$M:$M,$H23))</f>
        <v>0</v>
      </c>
      <c r="AE23" s="67">
        <f>IF(AE$7="",0,SUMIFS(Бюджет!AE:AE,Бюджет!$M:$M,$H23))</f>
        <v>0</v>
      </c>
      <c r="AF23" s="67">
        <f>IF(AF$7="",0,SUMIFS(Бюджет!AF:AF,Бюджет!$M:$M,$H23))</f>
        <v>0</v>
      </c>
      <c r="AG23" s="67">
        <f>IF(AG$7="",0,SUMIFS(Бюджет!AG:AG,Бюджет!$M:$M,$H23))</f>
        <v>0</v>
      </c>
      <c r="AH23" s="67">
        <f>IF(AH$7="",0,SUMIFS(Бюджет!AH:AH,Бюджет!$M:$M,$H23))</f>
        <v>0</v>
      </c>
      <c r="AI23" s="67">
        <f>IF(AI$7="",0,SUMIFS(Бюджет!AI:AI,Бюджет!$M:$M,$H23))</f>
        <v>0</v>
      </c>
      <c r="AJ23" s="67">
        <f>IF(AJ$7="",0,SUMIFS(Бюджет!AJ:AJ,Бюджет!$M:$M,$H23))</f>
        <v>0</v>
      </c>
      <c r="AK23" s="67">
        <f>IF(AK$7="",0,SUMIFS(Бюджет!AK:AK,Бюджет!$M:$M,$H23))</f>
        <v>0</v>
      </c>
      <c r="AL23" s="67">
        <f>IF(AL$7="",0,SUMIFS(Бюджет!AL:AL,Бюджет!$M:$M,$H23))</f>
        <v>0</v>
      </c>
      <c r="AM23" s="67">
        <f>IF(AM$7="",0,SUMIFS(Бюджет!AM:AM,Бюджет!$M:$M,$H23))</f>
        <v>0</v>
      </c>
      <c r="AN23" s="67">
        <f>IF(AN$7="",0,SUMIFS(Бюджет!AN:AN,Бюджет!$M:$M,$H23))</f>
        <v>0</v>
      </c>
      <c r="AO23" s="67">
        <f>IF(AO$7="",0,SUMIFS(Бюджет!AO:AO,Бюджет!$M:$M,$H23))</f>
        <v>0</v>
      </c>
      <c r="AP23" s="67">
        <f>IF(AP$7="",0,SUMIFS(Бюджет!AP:AP,Бюджет!$M:$M,$H23))</f>
        <v>0</v>
      </c>
      <c r="AQ23" s="67">
        <f>IF(AQ$7="",0,SUMIFS(Бюджет!AQ:AQ,Бюджет!$M:$M,$H23))</f>
        <v>0</v>
      </c>
      <c r="AR23" s="67">
        <f>IF(AR$7="",0,SUMIFS(Бюджет!AR:AR,Бюджет!$M:$M,$H23))</f>
        <v>0</v>
      </c>
      <c r="AS23" s="67">
        <f>IF(AS$7="",0,SUMIFS(Бюджет!AS:AS,Бюджет!$M:$M,$H23))</f>
        <v>0</v>
      </c>
      <c r="AT23" s="67">
        <f>IF(AT$7="",0,SUMIFS(Бюджет!AT:AT,Бюджет!$M:$M,$H23))</f>
        <v>0</v>
      </c>
      <c r="AU23" s="67">
        <f>IF(AU$7="",0,SUMIFS(Бюджет!AU:AU,Бюджет!$M:$M,$H23))</f>
        <v>0</v>
      </c>
      <c r="AV23" s="43"/>
      <c r="AW23" s="4"/>
    </row>
    <row r="24" spans="1:49" ht="3.9" customHeight="1" x14ac:dyDescent="0.25">
      <c r="A24" s="3"/>
      <c r="B24" s="269"/>
      <c r="C24" s="269"/>
      <c r="D24" s="3"/>
      <c r="E24" s="120"/>
      <c r="F24" s="167"/>
      <c r="G24" s="167" t="str">
        <f t="shared" si="0"/>
        <v>P&amp;L</v>
      </c>
      <c r="H24" s="3"/>
      <c r="I24" s="3"/>
      <c r="J24" s="3"/>
      <c r="K24" s="25"/>
      <c r="L24" s="12"/>
      <c r="M24" s="20"/>
      <c r="N24" s="20"/>
      <c r="O24" s="20"/>
      <c r="P24" s="3"/>
      <c r="Q24" s="3"/>
      <c r="R24" s="3"/>
      <c r="S24" s="3"/>
      <c r="T24" s="3"/>
      <c r="U24" s="3"/>
      <c r="V24" s="3"/>
      <c r="W24" s="49"/>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1"/>
      <c r="AW24" s="3"/>
    </row>
    <row r="25" spans="1:49" s="95" customFormat="1" x14ac:dyDescent="0.25">
      <c r="A25" s="89"/>
      <c r="B25" s="269"/>
      <c r="C25" s="269"/>
      <c r="D25" s="89"/>
      <c r="E25" s="124"/>
      <c r="F25" s="167"/>
      <c r="G25" s="167" t="str">
        <f t="shared" si="0"/>
        <v>P&amp;L</v>
      </c>
      <c r="H25" s="289" t="str">
        <f>структура!$N$11</f>
        <v>Объект-1</v>
      </c>
      <c r="I25" s="89"/>
      <c r="J25" s="89"/>
      <c r="K25" s="278" t="str">
        <f>K23</f>
        <v>тыс.руб.</v>
      </c>
      <c r="L25" s="25"/>
      <c r="M25" s="117"/>
      <c r="N25" s="117"/>
      <c r="O25" s="117"/>
      <c r="P25" s="89"/>
      <c r="Q25" s="89"/>
      <c r="R25" s="279">
        <f>SUMIFS($W25:$AV25,$W$2:$AV$2,R$2)</f>
        <v>0</v>
      </c>
      <c r="S25" s="89"/>
      <c r="T25" s="279">
        <f>SUMIFS($W25:$AV25,$W$2:$AV$2,T$2)</f>
        <v>0</v>
      </c>
      <c r="U25" s="89"/>
      <c r="V25" s="89"/>
      <c r="W25" s="116"/>
      <c r="X25" s="280">
        <f>IF(X$7="",0,SUMIFS(Бюджет!X:X,Бюджет!$M:$M,$H$23,Бюджет!$E:$E,$H25))</f>
        <v>0</v>
      </c>
      <c r="Y25" s="280">
        <f>IF(Y$7="",0,SUMIFS(Бюджет!Y:Y,Бюджет!$M:$M,$H$23,Бюджет!$E:$E,$H25))</f>
        <v>0</v>
      </c>
      <c r="Z25" s="280">
        <f>IF(Z$7="",0,SUMIFS(Бюджет!Z:Z,Бюджет!$M:$M,$H$23,Бюджет!$E:$E,$H25))</f>
        <v>0</v>
      </c>
      <c r="AA25" s="280">
        <f>IF(AA$7="",0,SUMIFS(Бюджет!AA:AA,Бюджет!$M:$M,$H$23,Бюджет!$E:$E,$H25))</f>
        <v>0</v>
      </c>
      <c r="AB25" s="280">
        <f>IF(AB$7="",0,SUMIFS(Бюджет!AB:AB,Бюджет!$M:$M,$H$23,Бюджет!$E:$E,$H25))</f>
        <v>0</v>
      </c>
      <c r="AC25" s="280">
        <f>IF(AC$7="",0,SUMIFS(Бюджет!AC:AC,Бюджет!$M:$M,$H$23,Бюджет!$E:$E,$H25))</f>
        <v>0</v>
      </c>
      <c r="AD25" s="280">
        <f>IF(AD$7="",0,SUMIFS(Бюджет!AD:AD,Бюджет!$M:$M,$H$23,Бюджет!$E:$E,$H25))</f>
        <v>0</v>
      </c>
      <c r="AE25" s="280">
        <f>IF(AE$7="",0,SUMIFS(Бюджет!AE:AE,Бюджет!$M:$M,$H$23,Бюджет!$E:$E,$H25))</f>
        <v>0</v>
      </c>
      <c r="AF25" s="280">
        <f>IF(AF$7="",0,SUMIFS(Бюджет!AF:AF,Бюджет!$M:$M,$H$23,Бюджет!$E:$E,$H25))</f>
        <v>0</v>
      </c>
      <c r="AG25" s="280">
        <f>IF(AG$7="",0,SUMIFS(Бюджет!AG:AG,Бюджет!$M:$M,$H$23,Бюджет!$E:$E,$H25))</f>
        <v>0</v>
      </c>
      <c r="AH25" s="280">
        <f>IF(AH$7="",0,SUMIFS(Бюджет!AH:AH,Бюджет!$M:$M,$H$23,Бюджет!$E:$E,$H25))</f>
        <v>0</v>
      </c>
      <c r="AI25" s="280">
        <f>IF(AI$7="",0,SUMIFS(Бюджет!AI:AI,Бюджет!$M:$M,$H$23,Бюджет!$E:$E,$H25))</f>
        <v>0</v>
      </c>
      <c r="AJ25" s="280">
        <f>IF(AJ$7="",0,SUMIFS(Бюджет!AJ:AJ,Бюджет!$M:$M,$H$23,Бюджет!$E:$E,$H25))</f>
        <v>0</v>
      </c>
      <c r="AK25" s="280">
        <f>IF(AK$7="",0,SUMIFS(Бюджет!AK:AK,Бюджет!$M:$M,$H$23,Бюджет!$E:$E,$H25))</f>
        <v>0</v>
      </c>
      <c r="AL25" s="280">
        <f>IF(AL$7="",0,SUMIFS(Бюджет!AL:AL,Бюджет!$M:$M,$H$23,Бюджет!$E:$E,$H25))</f>
        <v>0</v>
      </c>
      <c r="AM25" s="280">
        <f>IF(AM$7="",0,SUMIFS(Бюджет!AM:AM,Бюджет!$M:$M,$H$23,Бюджет!$E:$E,$H25))</f>
        <v>0</v>
      </c>
      <c r="AN25" s="280">
        <f>IF(AN$7="",0,SUMIFS(Бюджет!AN:AN,Бюджет!$M:$M,$H$23,Бюджет!$E:$E,$H25))</f>
        <v>0</v>
      </c>
      <c r="AO25" s="280">
        <f>IF(AO$7="",0,SUMIFS(Бюджет!AO:AO,Бюджет!$M:$M,$H$23,Бюджет!$E:$E,$H25))</f>
        <v>0</v>
      </c>
      <c r="AP25" s="280">
        <f>IF(AP$7="",0,SUMIFS(Бюджет!AP:AP,Бюджет!$M:$M,$H$23,Бюджет!$E:$E,$H25))</f>
        <v>0</v>
      </c>
      <c r="AQ25" s="280">
        <f>IF(AQ$7="",0,SUMIFS(Бюджет!AQ:AQ,Бюджет!$M:$M,$H$23,Бюджет!$E:$E,$H25))</f>
        <v>0</v>
      </c>
      <c r="AR25" s="280">
        <f>IF(AR$7="",0,SUMIFS(Бюджет!AR:AR,Бюджет!$M:$M,$H$23,Бюджет!$E:$E,$H25))</f>
        <v>0</v>
      </c>
      <c r="AS25" s="280">
        <f>IF(AS$7="",0,SUMIFS(Бюджет!AS:AS,Бюджет!$M:$M,$H$23,Бюджет!$E:$E,$H25))</f>
        <v>0</v>
      </c>
      <c r="AT25" s="280">
        <f>IF(AT$7="",0,SUMIFS(Бюджет!AT:AT,Бюджет!$M:$M,$H$23,Бюджет!$E:$E,$H25))</f>
        <v>0</v>
      </c>
      <c r="AU25" s="280">
        <f>IF(AU$7="",0,SUMIFS(Бюджет!AU:AU,Бюджет!$M:$M,$H$23,Бюджет!$E:$E,$H25))</f>
        <v>0</v>
      </c>
      <c r="AV25" s="94"/>
      <c r="AW25" s="89"/>
    </row>
    <row r="26" spans="1:49" s="95" customFormat="1" x14ac:dyDescent="0.25">
      <c r="A26" s="89"/>
      <c r="B26" s="269"/>
      <c r="C26" s="269"/>
      <c r="D26" s="89"/>
      <c r="E26" s="124"/>
      <c r="F26" s="167"/>
      <c r="G26" s="167" t="str">
        <f t="shared" si="0"/>
        <v>P&amp;L</v>
      </c>
      <c r="H26" s="289" t="str">
        <f>структура!$N$12</f>
        <v>Объект-2</v>
      </c>
      <c r="I26" s="89"/>
      <c r="J26" s="89"/>
      <c r="K26" s="278" t="str">
        <f>K23</f>
        <v>тыс.руб.</v>
      </c>
      <c r="L26" s="25"/>
      <c r="M26" s="117"/>
      <c r="N26" s="117"/>
      <c r="O26" s="117"/>
      <c r="P26" s="89"/>
      <c r="Q26" s="89"/>
      <c r="R26" s="279">
        <f>SUMIFS($W26:$AV26,$W$2:$AV$2,R$2)</f>
        <v>0</v>
      </c>
      <c r="S26" s="89"/>
      <c r="T26" s="279">
        <f t="shared" ref="T26:T29" si="3">SUMIFS($W26:$AV26,$W$2:$AV$2,T$2)</f>
        <v>0</v>
      </c>
      <c r="U26" s="89"/>
      <c r="V26" s="89"/>
      <c r="W26" s="116"/>
      <c r="X26" s="280">
        <f>IF(X$7="",0,SUMIFS(Бюджет!X:X,Бюджет!$M:$M,$H$23,Бюджет!$E:$E,$H26))</f>
        <v>0</v>
      </c>
      <c r="Y26" s="280">
        <f>IF(Y$7="",0,SUMIFS(Бюджет!Y:Y,Бюджет!$M:$M,$H$23,Бюджет!$E:$E,$H26))</f>
        <v>0</v>
      </c>
      <c r="Z26" s="280">
        <f>IF(Z$7="",0,SUMIFS(Бюджет!Z:Z,Бюджет!$M:$M,$H$23,Бюджет!$E:$E,$H26))</f>
        <v>0</v>
      </c>
      <c r="AA26" s="280">
        <f>IF(AA$7="",0,SUMIFS(Бюджет!AA:AA,Бюджет!$M:$M,$H$23,Бюджет!$E:$E,$H26))</f>
        <v>0</v>
      </c>
      <c r="AB26" s="280">
        <f>IF(AB$7="",0,SUMIFS(Бюджет!AB:AB,Бюджет!$M:$M,$H$23,Бюджет!$E:$E,$H26))</f>
        <v>0</v>
      </c>
      <c r="AC26" s="280">
        <f>IF(AC$7="",0,SUMIFS(Бюджет!AC:AC,Бюджет!$M:$M,$H$23,Бюджет!$E:$E,$H26))</f>
        <v>0</v>
      </c>
      <c r="AD26" s="280">
        <f>IF(AD$7="",0,SUMIFS(Бюджет!AD:AD,Бюджет!$M:$M,$H$23,Бюджет!$E:$E,$H26))</f>
        <v>0</v>
      </c>
      <c r="AE26" s="280">
        <f>IF(AE$7="",0,SUMIFS(Бюджет!AE:AE,Бюджет!$M:$M,$H$23,Бюджет!$E:$E,$H26))</f>
        <v>0</v>
      </c>
      <c r="AF26" s="280">
        <f>IF(AF$7="",0,SUMIFS(Бюджет!AF:AF,Бюджет!$M:$M,$H$23,Бюджет!$E:$E,$H26))</f>
        <v>0</v>
      </c>
      <c r="AG26" s="280">
        <f>IF(AG$7="",0,SUMIFS(Бюджет!AG:AG,Бюджет!$M:$M,$H$23,Бюджет!$E:$E,$H26))</f>
        <v>0</v>
      </c>
      <c r="AH26" s="280">
        <f>IF(AH$7="",0,SUMIFS(Бюджет!AH:AH,Бюджет!$M:$M,$H$23,Бюджет!$E:$E,$H26))</f>
        <v>0</v>
      </c>
      <c r="AI26" s="280">
        <f>IF(AI$7="",0,SUMIFS(Бюджет!AI:AI,Бюджет!$M:$M,$H$23,Бюджет!$E:$E,$H26))</f>
        <v>0</v>
      </c>
      <c r="AJ26" s="280">
        <f>IF(AJ$7="",0,SUMIFS(Бюджет!AJ:AJ,Бюджет!$M:$M,$H$23,Бюджет!$E:$E,$H26))</f>
        <v>0</v>
      </c>
      <c r="AK26" s="280">
        <f>IF(AK$7="",0,SUMIFS(Бюджет!AK:AK,Бюджет!$M:$M,$H$23,Бюджет!$E:$E,$H26))</f>
        <v>0</v>
      </c>
      <c r="AL26" s="280">
        <f>IF(AL$7="",0,SUMIFS(Бюджет!AL:AL,Бюджет!$M:$M,$H$23,Бюджет!$E:$E,$H26))</f>
        <v>0</v>
      </c>
      <c r="AM26" s="280">
        <f>IF(AM$7="",0,SUMIFS(Бюджет!AM:AM,Бюджет!$M:$M,$H$23,Бюджет!$E:$E,$H26))</f>
        <v>0</v>
      </c>
      <c r="AN26" s="280">
        <f>IF(AN$7="",0,SUMIFS(Бюджет!AN:AN,Бюджет!$M:$M,$H$23,Бюджет!$E:$E,$H26))</f>
        <v>0</v>
      </c>
      <c r="AO26" s="280">
        <f>IF(AO$7="",0,SUMIFS(Бюджет!AO:AO,Бюджет!$M:$M,$H$23,Бюджет!$E:$E,$H26))</f>
        <v>0</v>
      </c>
      <c r="AP26" s="280">
        <f>IF(AP$7="",0,SUMIFS(Бюджет!AP:AP,Бюджет!$M:$M,$H$23,Бюджет!$E:$E,$H26))</f>
        <v>0</v>
      </c>
      <c r="AQ26" s="280">
        <f>IF(AQ$7="",0,SUMIFS(Бюджет!AQ:AQ,Бюджет!$M:$M,$H$23,Бюджет!$E:$E,$H26))</f>
        <v>0</v>
      </c>
      <c r="AR26" s="280">
        <f>IF(AR$7="",0,SUMIFS(Бюджет!AR:AR,Бюджет!$M:$M,$H$23,Бюджет!$E:$E,$H26))</f>
        <v>0</v>
      </c>
      <c r="AS26" s="280">
        <f>IF(AS$7="",0,SUMIFS(Бюджет!AS:AS,Бюджет!$M:$M,$H$23,Бюджет!$E:$E,$H26))</f>
        <v>0</v>
      </c>
      <c r="AT26" s="280">
        <f>IF(AT$7="",0,SUMIFS(Бюджет!AT:AT,Бюджет!$M:$M,$H$23,Бюджет!$E:$E,$H26))</f>
        <v>0</v>
      </c>
      <c r="AU26" s="280">
        <f>IF(AU$7="",0,SUMIFS(Бюджет!AU:AU,Бюджет!$M:$M,$H$23,Бюджет!$E:$E,$H26))</f>
        <v>0</v>
      </c>
      <c r="AV26" s="94"/>
      <c r="AW26" s="89"/>
    </row>
    <row r="27" spans="1:49" s="95" customFormat="1" x14ac:dyDescent="0.25">
      <c r="A27" s="89"/>
      <c r="B27" s="269"/>
      <c r="C27" s="269"/>
      <c r="D27" s="89"/>
      <c r="E27" s="124"/>
      <c r="F27" s="167"/>
      <c r="G27" s="167" t="str">
        <f t="shared" si="0"/>
        <v>P&amp;L</v>
      </c>
      <c r="H27" s="289" t="str">
        <f>структура!$N$13</f>
        <v>Объект-3</v>
      </c>
      <c r="I27" s="89"/>
      <c r="J27" s="89"/>
      <c r="K27" s="278" t="str">
        <f>K23</f>
        <v>тыс.руб.</v>
      </c>
      <c r="L27" s="25"/>
      <c r="M27" s="117"/>
      <c r="N27" s="117"/>
      <c r="O27" s="117"/>
      <c r="P27" s="89"/>
      <c r="Q27" s="89"/>
      <c r="R27" s="279">
        <f t="shared" ref="R27:R29" si="4">SUMIFS($W27:$AV27,$W$2:$AV$2,R$2)</f>
        <v>0</v>
      </c>
      <c r="S27" s="89"/>
      <c r="T27" s="279">
        <f t="shared" si="3"/>
        <v>0</v>
      </c>
      <c r="U27" s="89"/>
      <c r="V27" s="89"/>
      <c r="W27" s="116"/>
      <c r="X27" s="280">
        <f>IF(X$7="",0,SUMIFS(Бюджет!X:X,Бюджет!$M:$M,$H$23,Бюджет!$E:$E,$H27))</f>
        <v>0</v>
      </c>
      <c r="Y27" s="280">
        <f>IF(Y$7="",0,SUMIFS(Бюджет!Y:Y,Бюджет!$M:$M,$H$23,Бюджет!$E:$E,$H27))</f>
        <v>0</v>
      </c>
      <c r="Z27" s="280">
        <f>IF(Z$7="",0,SUMIFS(Бюджет!Z:Z,Бюджет!$M:$M,$H$23,Бюджет!$E:$E,$H27))</f>
        <v>0</v>
      </c>
      <c r="AA27" s="280">
        <f>IF(AA$7="",0,SUMIFS(Бюджет!AA:AA,Бюджет!$M:$M,$H$23,Бюджет!$E:$E,$H27))</f>
        <v>0</v>
      </c>
      <c r="AB27" s="280">
        <f>IF(AB$7="",0,SUMIFS(Бюджет!AB:AB,Бюджет!$M:$M,$H$23,Бюджет!$E:$E,$H27))</f>
        <v>0</v>
      </c>
      <c r="AC27" s="280">
        <f>IF(AC$7="",0,SUMIFS(Бюджет!AC:AC,Бюджет!$M:$M,$H$23,Бюджет!$E:$E,$H27))</f>
        <v>0</v>
      </c>
      <c r="AD27" s="280">
        <f>IF(AD$7="",0,SUMIFS(Бюджет!AD:AD,Бюджет!$M:$M,$H$23,Бюджет!$E:$E,$H27))</f>
        <v>0</v>
      </c>
      <c r="AE27" s="280">
        <f>IF(AE$7="",0,SUMIFS(Бюджет!AE:AE,Бюджет!$M:$M,$H$23,Бюджет!$E:$E,$H27))</f>
        <v>0</v>
      </c>
      <c r="AF27" s="280">
        <f>IF(AF$7="",0,SUMIFS(Бюджет!AF:AF,Бюджет!$M:$M,$H$23,Бюджет!$E:$E,$H27))</f>
        <v>0</v>
      </c>
      <c r="AG27" s="280">
        <f>IF(AG$7="",0,SUMIFS(Бюджет!AG:AG,Бюджет!$M:$M,$H$23,Бюджет!$E:$E,$H27))</f>
        <v>0</v>
      </c>
      <c r="AH27" s="280">
        <f>IF(AH$7="",0,SUMIFS(Бюджет!AH:AH,Бюджет!$M:$M,$H$23,Бюджет!$E:$E,$H27))</f>
        <v>0</v>
      </c>
      <c r="AI27" s="280">
        <f>IF(AI$7="",0,SUMIFS(Бюджет!AI:AI,Бюджет!$M:$M,$H$23,Бюджет!$E:$E,$H27))</f>
        <v>0</v>
      </c>
      <c r="AJ27" s="280">
        <f>IF(AJ$7="",0,SUMIFS(Бюджет!AJ:AJ,Бюджет!$M:$M,$H$23,Бюджет!$E:$E,$H27))</f>
        <v>0</v>
      </c>
      <c r="AK27" s="280">
        <f>IF(AK$7="",0,SUMIFS(Бюджет!AK:AK,Бюджет!$M:$M,$H$23,Бюджет!$E:$E,$H27))</f>
        <v>0</v>
      </c>
      <c r="AL27" s="280">
        <f>IF(AL$7="",0,SUMIFS(Бюджет!AL:AL,Бюджет!$M:$M,$H$23,Бюджет!$E:$E,$H27))</f>
        <v>0</v>
      </c>
      <c r="AM27" s="280">
        <f>IF(AM$7="",0,SUMIFS(Бюджет!AM:AM,Бюджет!$M:$M,$H$23,Бюджет!$E:$E,$H27))</f>
        <v>0</v>
      </c>
      <c r="AN27" s="280">
        <f>IF(AN$7="",0,SUMIFS(Бюджет!AN:AN,Бюджет!$M:$M,$H$23,Бюджет!$E:$E,$H27))</f>
        <v>0</v>
      </c>
      <c r="AO27" s="280">
        <f>IF(AO$7="",0,SUMIFS(Бюджет!AO:AO,Бюджет!$M:$M,$H$23,Бюджет!$E:$E,$H27))</f>
        <v>0</v>
      </c>
      <c r="AP27" s="280">
        <f>IF(AP$7="",0,SUMIFS(Бюджет!AP:AP,Бюджет!$M:$M,$H$23,Бюджет!$E:$E,$H27))</f>
        <v>0</v>
      </c>
      <c r="AQ27" s="280">
        <f>IF(AQ$7="",0,SUMIFS(Бюджет!AQ:AQ,Бюджет!$M:$M,$H$23,Бюджет!$E:$E,$H27))</f>
        <v>0</v>
      </c>
      <c r="AR27" s="280">
        <f>IF(AR$7="",0,SUMIFS(Бюджет!AR:AR,Бюджет!$M:$M,$H$23,Бюджет!$E:$E,$H27))</f>
        <v>0</v>
      </c>
      <c r="AS27" s="280">
        <f>IF(AS$7="",0,SUMIFS(Бюджет!AS:AS,Бюджет!$M:$M,$H$23,Бюджет!$E:$E,$H27))</f>
        <v>0</v>
      </c>
      <c r="AT27" s="280">
        <f>IF(AT$7="",0,SUMIFS(Бюджет!AT:AT,Бюджет!$M:$M,$H$23,Бюджет!$E:$E,$H27))</f>
        <v>0</v>
      </c>
      <c r="AU27" s="280">
        <f>IF(AU$7="",0,SUMIFS(Бюджет!AU:AU,Бюджет!$M:$M,$H$23,Бюджет!$E:$E,$H27))</f>
        <v>0</v>
      </c>
      <c r="AV27" s="94"/>
      <c r="AW27" s="89"/>
    </row>
    <row r="28" spans="1:49" s="95" customFormat="1" x14ac:dyDescent="0.25">
      <c r="A28" s="89"/>
      <c r="B28" s="269"/>
      <c r="C28" s="269"/>
      <c r="D28" s="89"/>
      <c r="E28" s="124"/>
      <c r="F28" s="167"/>
      <c r="G28" s="167" t="str">
        <f t="shared" si="0"/>
        <v>P&amp;L</v>
      </c>
      <c r="H28" s="289" t="str">
        <f>структура!$N$14</f>
        <v>Объект-4</v>
      </c>
      <c r="I28" s="89"/>
      <c r="J28" s="89"/>
      <c r="K28" s="278" t="str">
        <f>K23</f>
        <v>тыс.руб.</v>
      </c>
      <c r="L28" s="25"/>
      <c r="M28" s="117"/>
      <c r="N28" s="117"/>
      <c r="O28" s="117"/>
      <c r="P28" s="89"/>
      <c r="Q28" s="89"/>
      <c r="R28" s="279">
        <f t="shared" si="4"/>
        <v>0</v>
      </c>
      <c r="S28" s="89"/>
      <c r="T28" s="279">
        <f t="shared" si="3"/>
        <v>0</v>
      </c>
      <c r="U28" s="89"/>
      <c r="V28" s="89"/>
      <c r="W28" s="116"/>
      <c r="X28" s="280">
        <f>IF(X$7="",0,SUMIFS(Бюджет!X:X,Бюджет!$M:$M,$H$23,Бюджет!$E:$E,$H28))</f>
        <v>0</v>
      </c>
      <c r="Y28" s="280">
        <f>IF(Y$7="",0,SUMIFS(Бюджет!Y:Y,Бюджет!$M:$M,$H$23,Бюджет!$E:$E,$H28))</f>
        <v>0</v>
      </c>
      <c r="Z28" s="280">
        <f>IF(Z$7="",0,SUMIFS(Бюджет!Z:Z,Бюджет!$M:$M,$H$23,Бюджет!$E:$E,$H28))</f>
        <v>0</v>
      </c>
      <c r="AA28" s="280">
        <f>IF(AA$7="",0,SUMIFS(Бюджет!AA:AA,Бюджет!$M:$M,$H$23,Бюджет!$E:$E,$H28))</f>
        <v>0</v>
      </c>
      <c r="AB28" s="280">
        <f>IF(AB$7="",0,SUMIFS(Бюджет!AB:AB,Бюджет!$M:$M,$H$23,Бюджет!$E:$E,$H28))</f>
        <v>0</v>
      </c>
      <c r="AC28" s="280">
        <f>IF(AC$7="",0,SUMIFS(Бюджет!AC:AC,Бюджет!$M:$M,$H$23,Бюджет!$E:$E,$H28))</f>
        <v>0</v>
      </c>
      <c r="AD28" s="280">
        <f>IF(AD$7="",0,SUMIFS(Бюджет!AD:AD,Бюджет!$M:$M,$H$23,Бюджет!$E:$E,$H28))</f>
        <v>0</v>
      </c>
      <c r="AE28" s="280">
        <f>IF(AE$7="",0,SUMIFS(Бюджет!AE:AE,Бюджет!$M:$M,$H$23,Бюджет!$E:$E,$H28))</f>
        <v>0</v>
      </c>
      <c r="AF28" s="280">
        <f>IF(AF$7="",0,SUMIFS(Бюджет!AF:AF,Бюджет!$M:$M,$H$23,Бюджет!$E:$E,$H28))</f>
        <v>0</v>
      </c>
      <c r="AG28" s="280">
        <f>IF(AG$7="",0,SUMIFS(Бюджет!AG:AG,Бюджет!$M:$M,$H$23,Бюджет!$E:$E,$H28))</f>
        <v>0</v>
      </c>
      <c r="AH28" s="280">
        <f>IF(AH$7="",0,SUMIFS(Бюджет!AH:AH,Бюджет!$M:$M,$H$23,Бюджет!$E:$E,$H28))</f>
        <v>0</v>
      </c>
      <c r="AI28" s="280">
        <f>IF(AI$7="",0,SUMIFS(Бюджет!AI:AI,Бюджет!$M:$M,$H$23,Бюджет!$E:$E,$H28))</f>
        <v>0</v>
      </c>
      <c r="AJ28" s="280">
        <f>IF(AJ$7="",0,SUMIFS(Бюджет!AJ:AJ,Бюджет!$M:$M,$H$23,Бюджет!$E:$E,$H28))</f>
        <v>0</v>
      </c>
      <c r="AK28" s="280">
        <f>IF(AK$7="",0,SUMIFS(Бюджет!AK:AK,Бюджет!$M:$M,$H$23,Бюджет!$E:$E,$H28))</f>
        <v>0</v>
      </c>
      <c r="AL28" s="280">
        <f>IF(AL$7="",0,SUMIFS(Бюджет!AL:AL,Бюджет!$M:$M,$H$23,Бюджет!$E:$E,$H28))</f>
        <v>0</v>
      </c>
      <c r="AM28" s="280">
        <f>IF(AM$7="",0,SUMIFS(Бюджет!AM:AM,Бюджет!$M:$M,$H$23,Бюджет!$E:$E,$H28))</f>
        <v>0</v>
      </c>
      <c r="AN28" s="280">
        <f>IF(AN$7="",0,SUMIFS(Бюджет!AN:AN,Бюджет!$M:$M,$H$23,Бюджет!$E:$E,$H28))</f>
        <v>0</v>
      </c>
      <c r="AO28" s="280">
        <f>IF(AO$7="",0,SUMIFS(Бюджет!AO:AO,Бюджет!$M:$M,$H$23,Бюджет!$E:$E,$H28))</f>
        <v>0</v>
      </c>
      <c r="AP28" s="280">
        <f>IF(AP$7="",0,SUMIFS(Бюджет!AP:AP,Бюджет!$M:$M,$H$23,Бюджет!$E:$E,$H28))</f>
        <v>0</v>
      </c>
      <c r="AQ28" s="280">
        <f>IF(AQ$7="",0,SUMIFS(Бюджет!AQ:AQ,Бюджет!$M:$M,$H$23,Бюджет!$E:$E,$H28))</f>
        <v>0</v>
      </c>
      <c r="AR28" s="280">
        <f>IF(AR$7="",0,SUMIFS(Бюджет!AR:AR,Бюджет!$M:$M,$H$23,Бюджет!$E:$E,$H28))</f>
        <v>0</v>
      </c>
      <c r="AS28" s="280">
        <f>IF(AS$7="",0,SUMIFS(Бюджет!AS:AS,Бюджет!$M:$M,$H$23,Бюджет!$E:$E,$H28))</f>
        <v>0</v>
      </c>
      <c r="AT28" s="280">
        <f>IF(AT$7="",0,SUMIFS(Бюджет!AT:AT,Бюджет!$M:$M,$H$23,Бюджет!$E:$E,$H28))</f>
        <v>0</v>
      </c>
      <c r="AU28" s="280">
        <f>IF(AU$7="",0,SUMIFS(Бюджет!AU:AU,Бюджет!$M:$M,$H$23,Бюджет!$E:$E,$H28))</f>
        <v>0</v>
      </c>
      <c r="AV28" s="94"/>
      <c r="AW28" s="89"/>
    </row>
    <row r="29" spans="1:49" s="95" customFormat="1" x14ac:dyDescent="0.25">
      <c r="A29" s="89"/>
      <c r="B29" s="269"/>
      <c r="C29" s="269"/>
      <c r="D29" s="89"/>
      <c r="E29" s="124"/>
      <c r="F29" s="167"/>
      <c r="G29" s="167" t="str">
        <f t="shared" si="0"/>
        <v>P&amp;L</v>
      </c>
      <c r="H29" s="289" t="str">
        <f>структура!$N$15</f>
        <v>Объект-5</v>
      </c>
      <c r="I29" s="89"/>
      <c r="J29" s="89"/>
      <c r="K29" s="278" t="str">
        <f>K23</f>
        <v>тыс.руб.</v>
      </c>
      <c r="L29" s="25"/>
      <c r="M29" s="117"/>
      <c r="N29" s="117"/>
      <c r="O29" s="117"/>
      <c r="P29" s="89"/>
      <c r="Q29" s="89"/>
      <c r="R29" s="279">
        <f t="shared" si="4"/>
        <v>0</v>
      </c>
      <c r="S29" s="89"/>
      <c r="T29" s="279">
        <f t="shared" si="3"/>
        <v>0</v>
      </c>
      <c r="U29" s="89"/>
      <c r="V29" s="89"/>
      <c r="W29" s="116"/>
      <c r="X29" s="280">
        <f>IF(X$7="",0,SUMIFS(Бюджет!X:X,Бюджет!$M:$M,$H$23,Бюджет!$E:$E,$H29))</f>
        <v>0</v>
      </c>
      <c r="Y29" s="280">
        <f>IF(Y$7="",0,SUMIFS(Бюджет!Y:Y,Бюджет!$M:$M,$H$23,Бюджет!$E:$E,$H29))</f>
        <v>0</v>
      </c>
      <c r="Z29" s="280">
        <f>IF(Z$7="",0,SUMIFS(Бюджет!Z:Z,Бюджет!$M:$M,$H$23,Бюджет!$E:$E,$H29))</f>
        <v>0</v>
      </c>
      <c r="AA29" s="280">
        <f>IF(AA$7="",0,SUMIFS(Бюджет!AA:AA,Бюджет!$M:$M,$H$23,Бюджет!$E:$E,$H29))</f>
        <v>0</v>
      </c>
      <c r="AB29" s="280">
        <f>IF(AB$7="",0,SUMIFS(Бюджет!AB:AB,Бюджет!$M:$M,$H$23,Бюджет!$E:$E,$H29))</f>
        <v>0</v>
      </c>
      <c r="AC29" s="280">
        <f>IF(AC$7="",0,SUMIFS(Бюджет!AC:AC,Бюджет!$M:$M,$H$23,Бюджет!$E:$E,$H29))</f>
        <v>0</v>
      </c>
      <c r="AD29" s="280">
        <f>IF(AD$7="",0,SUMIFS(Бюджет!AD:AD,Бюджет!$M:$M,$H$23,Бюджет!$E:$E,$H29))</f>
        <v>0</v>
      </c>
      <c r="AE29" s="280">
        <f>IF(AE$7="",0,SUMIFS(Бюджет!AE:AE,Бюджет!$M:$M,$H$23,Бюджет!$E:$E,$H29))</f>
        <v>0</v>
      </c>
      <c r="AF29" s="280">
        <f>IF(AF$7="",0,SUMIFS(Бюджет!AF:AF,Бюджет!$M:$M,$H$23,Бюджет!$E:$E,$H29))</f>
        <v>0</v>
      </c>
      <c r="AG29" s="280">
        <f>IF(AG$7="",0,SUMIFS(Бюджет!AG:AG,Бюджет!$M:$M,$H$23,Бюджет!$E:$E,$H29))</f>
        <v>0</v>
      </c>
      <c r="AH29" s="280">
        <f>IF(AH$7="",0,SUMIFS(Бюджет!AH:AH,Бюджет!$M:$M,$H$23,Бюджет!$E:$E,$H29))</f>
        <v>0</v>
      </c>
      <c r="AI29" s="280">
        <f>IF(AI$7="",0,SUMIFS(Бюджет!AI:AI,Бюджет!$M:$M,$H$23,Бюджет!$E:$E,$H29))</f>
        <v>0</v>
      </c>
      <c r="AJ29" s="280">
        <f>IF(AJ$7="",0,SUMIFS(Бюджет!AJ:AJ,Бюджет!$M:$M,$H$23,Бюджет!$E:$E,$H29))</f>
        <v>0</v>
      </c>
      <c r="AK29" s="280">
        <f>IF(AK$7="",0,SUMIFS(Бюджет!AK:AK,Бюджет!$M:$M,$H$23,Бюджет!$E:$E,$H29))</f>
        <v>0</v>
      </c>
      <c r="AL29" s="280">
        <f>IF(AL$7="",0,SUMIFS(Бюджет!AL:AL,Бюджет!$M:$M,$H$23,Бюджет!$E:$E,$H29))</f>
        <v>0</v>
      </c>
      <c r="AM29" s="280">
        <f>IF(AM$7="",0,SUMIFS(Бюджет!AM:AM,Бюджет!$M:$M,$H$23,Бюджет!$E:$E,$H29))</f>
        <v>0</v>
      </c>
      <c r="AN29" s="280">
        <f>IF(AN$7="",0,SUMIFS(Бюджет!AN:AN,Бюджет!$M:$M,$H$23,Бюджет!$E:$E,$H29))</f>
        <v>0</v>
      </c>
      <c r="AO29" s="280">
        <f>IF(AO$7="",0,SUMIFS(Бюджет!AO:AO,Бюджет!$M:$M,$H$23,Бюджет!$E:$E,$H29))</f>
        <v>0</v>
      </c>
      <c r="AP29" s="280">
        <f>IF(AP$7="",0,SUMIFS(Бюджет!AP:AP,Бюджет!$M:$M,$H$23,Бюджет!$E:$E,$H29))</f>
        <v>0</v>
      </c>
      <c r="AQ29" s="280">
        <f>IF(AQ$7="",0,SUMIFS(Бюджет!AQ:AQ,Бюджет!$M:$M,$H$23,Бюджет!$E:$E,$H29))</f>
        <v>0</v>
      </c>
      <c r="AR29" s="280">
        <f>IF(AR$7="",0,SUMIFS(Бюджет!AR:AR,Бюджет!$M:$M,$H$23,Бюджет!$E:$E,$H29))</f>
        <v>0</v>
      </c>
      <c r="AS29" s="280">
        <f>IF(AS$7="",0,SUMIFS(Бюджет!AS:AS,Бюджет!$M:$M,$H$23,Бюджет!$E:$E,$H29))</f>
        <v>0</v>
      </c>
      <c r="AT29" s="280">
        <f>IF(AT$7="",0,SUMIFS(Бюджет!AT:AT,Бюджет!$M:$M,$H$23,Бюджет!$E:$E,$H29))</f>
        <v>0</v>
      </c>
      <c r="AU29" s="280">
        <f>IF(AU$7="",0,SUMIFS(Бюджет!AU:AU,Бюджет!$M:$M,$H$23,Бюджет!$E:$E,$H29))</f>
        <v>0</v>
      </c>
      <c r="AV29" s="94"/>
      <c r="AW29" s="89"/>
    </row>
    <row r="30" spans="1:49" ht="3.9" customHeight="1" x14ac:dyDescent="0.25">
      <c r="A30" s="3"/>
      <c r="B30" s="269"/>
      <c r="C30" s="269"/>
      <c r="D30" s="3"/>
      <c r="E30" s="120"/>
      <c r="F30" s="167"/>
      <c r="G30" s="167" t="str">
        <f t="shared" si="0"/>
        <v>P&amp;L</v>
      </c>
      <c r="H30" s="290"/>
      <c r="I30" s="3"/>
      <c r="J30" s="3"/>
      <c r="K30" s="291"/>
      <c r="L30" s="12"/>
      <c r="M30" s="20"/>
      <c r="N30" s="20"/>
      <c r="O30" s="20"/>
      <c r="P30" s="3"/>
      <c r="Q30" s="3"/>
      <c r="R30" s="290"/>
      <c r="S30" s="3"/>
      <c r="T30" s="290"/>
      <c r="U30" s="3"/>
      <c r="V30" s="3"/>
      <c r="W30" s="49"/>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41"/>
      <c r="AW30" s="3"/>
    </row>
    <row r="31" spans="1:49" x14ac:dyDescent="0.25">
      <c r="A31" s="3"/>
      <c r="B31" s="269"/>
      <c r="C31" s="269"/>
      <c r="D31" s="3"/>
      <c r="E31" s="120"/>
      <c r="F31" s="167"/>
      <c r="G31" s="167" t="str">
        <f t="shared" si="0"/>
        <v>P&amp;L</v>
      </c>
      <c r="H31" s="3"/>
      <c r="I31" s="3"/>
      <c r="J31" s="3"/>
      <c r="K31" s="130" t="str">
        <f>структура!$AL$28</f>
        <v>контроль</v>
      </c>
      <c r="L31" s="130"/>
      <c r="M31" s="131"/>
      <c r="N31" s="131"/>
      <c r="O31" s="131"/>
      <c r="P31" s="132"/>
      <c r="Q31" s="132"/>
      <c r="R31" s="133">
        <f>SUM(R24:R30)-R23</f>
        <v>0</v>
      </c>
      <c r="S31" s="132"/>
      <c r="T31" s="133">
        <f>SUM(T20:T30)-T19</f>
        <v>0</v>
      </c>
      <c r="U31" s="3"/>
      <c r="V31" s="3"/>
      <c r="W31" s="49"/>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1"/>
      <c r="AW31" s="3"/>
    </row>
    <row r="32" spans="1:49" ht="3.9" customHeight="1" x14ac:dyDescent="0.25">
      <c r="A32" s="3"/>
      <c r="B32" s="269"/>
      <c r="C32" s="269"/>
      <c r="D32" s="3"/>
      <c r="E32" s="120"/>
      <c r="F32" s="167"/>
      <c r="G32" s="167" t="str">
        <f t="shared" si="0"/>
        <v>P&amp;L</v>
      </c>
      <c r="H32" s="3"/>
      <c r="I32" s="3"/>
      <c r="J32" s="3"/>
      <c r="K32" s="25"/>
      <c r="L32" s="12"/>
      <c r="M32" s="20"/>
      <c r="N32" s="20"/>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s="1" customFormat="1" ht="10.199999999999999" x14ac:dyDescent="0.2">
      <c r="A33" s="12"/>
      <c r="B33" s="271"/>
      <c r="C33" s="271"/>
      <c r="D33" s="12"/>
      <c r="E33" s="120"/>
      <c r="F33" s="169"/>
      <c r="G33" s="169" t="str">
        <f t="shared" si="0"/>
        <v>P&amp;L</v>
      </c>
      <c r="H33" s="127" t="str">
        <f>структура!$AL$12</f>
        <v>в т.ч. по номенклатуре затрат</v>
      </c>
      <c r="I33" s="12"/>
      <c r="J33" s="12"/>
      <c r="K33" s="12"/>
      <c r="L33" s="12"/>
      <c r="M33" s="35"/>
      <c r="N33" s="35"/>
      <c r="O33" s="35"/>
      <c r="P33" s="12"/>
      <c r="Q33" s="12"/>
      <c r="R33" s="12"/>
      <c r="S33" s="12"/>
      <c r="T33" s="12"/>
      <c r="U33" s="12"/>
      <c r="V33" s="12"/>
      <c r="W33" s="73"/>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5"/>
      <c r="AW33" s="12"/>
    </row>
    <row r="34" spans="1:49" ht="3.9" customHeight="1" x14ac:dyDescent="0.25">
      <c r="A34" s="3"/>
      <c r="B34" s="269"/>
      <c r="C34" s="269"/>
      <c r="D34" s="3"/>
      <c r="E34" s="120"/>
      <c r="F34" s="167"/>
      <c r="G34" s="167" t="str">
        <f t="shared" si="0"/>
        <v>P&amp;L</v>
      </c>
      <c r="H34" s="128"/>
      <c r="I34" s="3"/>
      <c r="J34" s="3"/>
      <c r="K34" s="25"/>
      <c r="L34" s="12"/>
      <c r="M34" s="20"/>
      <c r="N34" s="20"/>
      <c r="O34" s="20"/>
      <c r="P34" s="3"/>
      <c r="Q34" s="3"/>
      <c r="R34" s="3"/>
      <c r="S34" s="3"/>
      <c r="T34" s="3"/>
      <c r="U34" s="3"/>
      <c r="V34" s="3"/>
      <c r="W34" s="4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1"/>
      <c r="AW34" s="3"/>
    </row>
    <row r="35" spans="1:49" s="95" customFormat="1" x14ac:dyDescent="0.25">
      <c r="A35" s="89"/>
      <c r="B35" s="269"/>
      <c r="C35" s="269"/>
      <c r="D35" s="89"/>
      <c r="E35" s="124"/>
      <c r="F35" s="167"/>
      <c r="G35" s="167" t="str">
        <f t="shared" si="0"/>
        <v>P&amp;L</v>
      </c>
      <c r="H35" s="129" t="str">
        <f>KPI!$E$149</f>
        <v>материалы</v>
      </c>
      <c r="I35" s="89"/>
      <c r="J35" s="89"/>
      <c r="K35" s="125" t="str">
        <f>IF(H35="","",INDEX(KPI!$H:$H,SUMIFS(KPI!$C:$C,KPI!$E:$E,H35)))</f>
        <v>тыс.руб.</v>
      </c>
      <c r="L35" s="25"/>
      <c r="M35" s="117"/>
      <c r="N35" s="117"/>
      <c r="O35" s="117"/>
      <c r="P35" s="89"/>
      <c r="Q35" s="89"/>
      <c r="R35" s="123">
        <f>SUMIFS($W35:$AV35,$W$2:$AV$2,R$2)</f>
        <v>0</v>
      </c>
      <c r="S35" s="89"/>
      <c r="T35" s="123">
        <f>SUMIFS($W35:$AV35,$W$2:$AV$2,T$2)</f>
        <v>0</v>
      </c>
      <c r="U35" s="89"/>
      <c r="V35" s="89"/>
      <c r="W35" s="116"/>
      <c r="X35" s="126">
        <f>IF(X$7="",0,SUMIFS(Бюджет!X:X,Бюджет!$M:$M,$H35))</f>
        <v>0</v>
      </c>
      <c r="Y35" s="126">
        <f>IF(Y$7="",0,SUMIFS(Бюджет!Y:Y,Бюджет!$M:$M,$H35))</f>
        <v>0</v>
      </c>
      <c r="Z35" s="126">
        <f>IF(Z$7="",0,SUMIFS(Бюджет!Z:Z,Бюджет!$M:$M,$H35))</f>
        <v>0</v>
      </c>
      <c r="AA35" s="126">
        <f>IF(AA$7="",0,SUMIFS(Бюджет!AA:AA,Бюджет!$M:$M,$H35))</f>
        <v>0</v>
      </c>
      <c r="AB35" s="126">
        <f>IF(AB$7="",0,SUMIFS(Бюджет!AB:AB,Бюджет!$M:$M,$H35))</f>
        <v>0</v>
      </c>
      <c r="AC35" s="126">
        <f>IF(AC$7="",0,SUMIFS(Бюджет!AC:AC,Бюджет!$M:$M,$H35))</f>
        <v>0</v>
      </c>
      <c r="AD35" s="126">
        <f>IF(AD$7="",0,SUMIFS(Бюджет!AD:AD,Бюджет!$M:$M,$H35))</f>
        <v>0</v>
      </c>
      <c r="AE35" s="126">
        <f>IF(AE$7="",0,SUMIFS(Бюджет!AE:AE,Бюджет!$M:$M,$H35))</f>
        <v>0</v>
      </c>
      <c r="AF35" s="126">
        <f>IF(AF$7="",0,SUMIFS(Бюджет!AF:AF,Бюджет!$M:$M,$H35))</f>
        <v>0</v>
      </c>
      <c r="AG35" s="126">
        <f>IF(AG$7="",0,SUMIFS(Бюджет!AG:AG,Бюджет!$M:$M,$H35))</f>
        <v>0</v>
      </c>
      <c r="AH35" s="126">
        <f>IF(AH$7="",0,SUMIFS(Бюджет!AH:AH,Бюджет!$M:$M,$H35))</f>
        <v>0</v>
      </c>
      <c r="AI35" s="126">
        <f>IF(AI$7="",0,SUMIFS(Бюджет!AI:AI,Бюджет!$M:$M,$H35))</f>
        <v>0</v>
      </c>
      <c r="AJ35" s="126">
        <f>IF(AJ$7="",0,SUMIFS(Бюджет!AJ:AJ,Бюджет!$M:$M,$H35))</f>
        <v>0</v>
      </c>
      <c r="AK35" s="126">
        <f>IF(AK$7="",0,SUMIFS(Бюджет!AK:AK,Бюджет!$M:$M,$H35))</f>
        <v>0</v>
      </c>
      <c r="AL35" s="126">
        <f>IF(AL$7="",0,SUMIFS(Бюджет!AL:AL,Бюджет!$M:$M,$H35))</f>
        <v>0</v>
      </c>
      <c r="AM35" s="126">
        <f>IF(AM$7="",0,SUMIFS(Бюджет!AM:AM,Бюджет!$M:$M,$H35))</f>
        <v>0</v>
      </c>
      <c r="AN35" s="126">
        <f>IF(AN$7="",0,SUMIFS(Бюджет!AN:AN,Бюджет!$M:$M,$H35))</f>
        <v>0</v>
      </c>
      <c r="AO35" s="126">
        <f>IF(AO$7="",0,SUMIFS(Бюджет!AO:AO,Бюджет!$M:$M,$H35))</f>
        <v>0</v>
      </c>
      <c r="AP35" s="126">
        <f>IF(AP$7="",0,SUMIFS(Бюджет!AP:AP,Бюджет!$M:$M,$H35))</f>
        <v>0</v>
      </c>
      <c r="AQ35" s="126">
        <f>IF(AQ$7="",0,SUMIFS(Бюджет!AQ:AQ,Бюджет!$M:$M,$H35))</f>
        <v>0</v>
      </c>
      <c r="AR35" s="126">
        <f>IF(AR$7="",0,SUMIFS(Бюджет!AR:AR,Бюджет!$M:$M,$H35))</f>
        <v>0</v>
      </c>
      <c r="AS35" s="126">
        <f>IF(AS$7="",0,SUMIFS(Бюджет!AS:AS,Бюджет!$M:$M,$H35))</f>
        <v>0</v>
      </c>
      <c r="AT35" s="126">
        <f>IF(AT$7="",0,SUMIFS(Бюджет!AT:AT,Бюджет!$M:$M,$H35))</f>
        <v>0</v>
      </c>
      <c r="AU35" s="126">
        <f>IF(AU$7="",0,SUMIFS(Бюджет!AU:AU,Бюджет!$M:$M,$H35))</f>
        <v>0</v>
      </c>
      <c r="AV35" s="94"/>
      <c r="AW35" s="89"/>
    </row>
    <row r="36" spans="1:49" ht="3.9" customHeight="1" x14ac:dyDescent="0.25">
      <c r="A36" s="3"/>
      <c r="B36" s="269"/>
      <c r="C36" s="269"/>
      <c r="D36" s="3"/>
      <c r="E36" s="120"/>
      <c r="F36" s="167"/>
      <c r="G36" s="167" t="str">
        <f t="shared" si="0"/>
        <v>P&amp;L</v>
      </c>
      <c r="H36" s="3"/>
      <c r="I36" s="3"/>
      <c r="J36" s="3"/>
      <c r="K36" s="25"/>
      <c r="L36" s="12"/>
      <c r="M36" s="20"/>
      <c r="N36" s="20"/>
      <c r="O36" s="20"/>
      <c r="P36" s="3"/>
      <c r="Q36" s="3"/>
      <c r="R36" s="3"/>
      <c r="S36" s="3"/>
      <c r="T36" s="3"/>
      <c r="U36" s="3"/>
      <c r="V36" s="3"/>
      <c r="W36" s="49"/>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1"/>
      <c r="AW36" s="3"/>
    </row>
    <row r="37" spans="1:49" s="26" customFormat="1" ht="10.199999999999999" x14ac:dyDescent="0.2">
      <c r="A37" s="25"/>
      <c r="B37" s="281"/>
      <c r="C37" s="281"/>
      <c r="D37" s="25"/>
      <c r="E37" s="124"/>
      <c r="F37" s="196"/>
      <c r="G37" s="196" t="str">
        <f t="shared" si="0"/>
        <v>P&amp;L</v>
      </c>
      <c r="H37" s="282" t="str">
        <f>структура!$N$11</f>
        <v>Объект-1</v>
      </c>
      <c r="I37" s="25"/>
      <c r="J37" s="25"/>
      <c r="K37" s="278" t="str">
        <f>K35</f>
        <v>тыс.руб.</v>
      </c>
      <c r="L37" s="25"/>
      <c r="M37" s="283"/>
      <c r="N37" s="283"/>
      <c r="O37" s="283"/>
      <c r="P37" s="25"/>
      <c r="Q37" s="25"/>
      <c r="R37" s="284">
        <f>SUMIFS($W37:$AV37,$W$2:$AV$2,R$2)</f>
        <v>0</v>
      </c>
      <c r="S37" s="25"/>
      <c r="T37" s="284">
        <f>SUMIFS($W37:$AV37,$W$2:$AV$2,T$2)</f>
        <v>0</v>
      </c>
      <c r="U37" s="25"/>
      <c r="V37" s="25"/>
      <c r="W37" s="285"/>
      <c r="X37" s="286">
        <f>IF(X$7="",0,SUMIFS(Бюджет!X:X,Бюджет!$M:$M,$H$35,Бюджет!$E:$E,$H37))</f>
        <v>0</v>
      </c>
      <c r="Y37" s="286">
        <f>IF(Y$7="",0,SUMIFS(Бюджет!Y:Y,Бюджет!$M:$M,$H$35,Бюджет!$E:$E,$H37))</f>
        <v>0</v>
      </c>
      <c r="Z37" s="286">
        <f>IF(Z$7="",0,SUMIFS(Бюджет!Z:Z,Бюджет!$M:$M,$H$35,Бюджет!$E:$E,$H37))</f>
        <v>0</v>
      </c>
      <c r="AA37" s="286">
        <f>IF(AA$7="",0,SUMIFS(Бюджет!AA:AA,Бюджет!$M:$M,$H$35,Бюджет!$E:$E,$H37))</f>
        <v>0</v>
      </c>
      <c r="AB37" s="286">
        <f>IF(AB$7="",0,SUMIFS(Бюджет!AB:AB,Бюджет!$M:$M,$H$35,Бюджет!$E:$E,$H37))</f>
        <v>0</v>
      </c>
      <c r="AC37" s="286">
        <f>IF(AC$7="",0,SUMIFS(Бюджет!AC:AC,Бюджет!$M:$M,$H$35,Бюджет!$E:$E,$H37))</f>
        <v>0</v>
      </c>
      <c r="AD37" s="286">
        <f>IF(AD$7="",0,SUMIFS(Бюджет!AD:AD,Бюджет!$M:$M,$H$35,Бюджет!$E:$E,$H37))</f>
        <v>0</v>
      </c>
      <c r="AE37" s="286">
        <f>IF(AE$7="",0,SUMIFS(Бюджет!AE:AE,Бюджет!$M:$M,$H$35,Бюджет!$E:$E,$H37))</f>
        <v>0</v>
      </c>
      <c r="AF37" s="286">
        <f>IF(AF$7="",0,SUMIFS(Бюджет!AF:AF,Бюджет!$M:$M,$H$35,Бюджет!$E:$E,$H37))</f>
        <v>0</v>
      </c>
      <c r="AG37" s="286">
        <f>IF(AG$7="",0,SUMIFS(Бюджет!AG:AG,Бюджет!$M:$M,$H$35,Бюджет!$E:$E,$H37))</f>
        <v>0</v>
      </c>
      <c r="AH37" s="286">
        <f>IF(AH$7="",0,SUMIFS(Бюджет!AH:AH,Бюджет!$M:$M,$H$35,Бюджет!$E:$E,$H37))</f>
        <v>0</v>
      </c>
      <c r="AI37" s="286">
        <f>IF(AI$7="",0,SUMIFS(Бюджет!AI:AI,Бюджет!$M:$M,$H$35,Бюджет!$E:$E,$H37))</f>
        <v>0</v>
      </c>
      <c r="AJ37" s="286">
        <f>IF(AJ$7="",0,SUMIFS(Бюджет!AJ:AJ,Бюджет!$M:$M,$H$35,Бюджет!$E:$E,$H37))</f>
        <v>0</v>
      </c>
      <c r="AK37" s="286">
        <f>IF(AK$7="",0,SUMIFS(Бюджет!AK:AK,Бюджет!$M:$M,$H$35,Бюджет!$E:$E,$H37))</f>
        <v>0</v>
      </c>
      <c r="AL37" s="286">
        <f>IF(AL$7="",0,SUMIFS(Бюджет!AL:AL,Бюджет!$M:$M,$H$35,Бюджет!$E:$E,$H37))</f>
        <v>0</v>
      </c>
      <c r="AM37" s="286">
        <f>IF(AM$7="",0,SUMIFS(Бюджет!AM:AM,Бюджет!$M:$M,$H$35,Бюджет!$E:$E,$H37))</f>
        <v>0</v>
      </c>
      <c r="AN37" s="286">
        <f>IF(AN$7="",0,SUMIFS(Бюджет!AN:AN,Бюджет!$M:$M,$H$35,Бюджет!$E:$E,$H37))</f>
        <v>0</v>
      </c>
      <c r="AO37" s="286">
        <f>IF(AO$7="",0,SUMIFS(Бюджет!AO:AO,Бюджет!$M:$M,$H$35,Бюджет!$E:$E,$H37))</f>
        <v>0</v>
      </c>
      <c r="AP37" s="286">
        <f>IF(AP$7="",0,SUMIFS(Бюджет!AP:AP,Бюджет!$M:$M,$H$35,Бюджет!$E:$E,$H37))</f>
        <v>0</v>
      </c>
      <c r="AQ37" s="286">
        <f>IF(AQ$7="",0,SUMIFS(Бюджет!AQ:AQ,Бюджет!$M:$M,$H$35,Бюджет!$E:$E,$H37))</f>
        <v>0</v>
      </c>
      <c r="AR37" s="286">
        <f>IF(AR$7="",0,SUMIFS(Бюджет!AR:AR,Бюджет!$M:$M,$H$35,Бюджет!$E:$E,$H37))</f>
        <v>0</v>
      </c>
      <c r="AS37" s="286">
        <f>IF(AS$7="",0,SUMIFS(Бюджет!AS:AS,Бюджет!$M:$M,$H$35,Бюджет!$E:$E,$H37))</f>
        <v>0</v>
      </c>
      <c r="AT37" s="286">
        <f>IF(AT$7="",0,SUMIFS(Бюджет!AT:AT,Бюджет!$M:$M,$H$35,Бюджет!$E:$E,$H37))</f>
        <v>0</v>
      </c>
      <c r="AU37" s="286">
        <f>IF(AU$7="",0,SUMIFS(Бюджет!AU:AU,Бюджет!$M:$M,$H$35,Бюджет!$E:$E,$H37))</f>
        <v>0</v>
      </c>
      <c r="AV37" s="287"/>
      <c r="AW37" s="25"/>
    </row>
    <row r="38" spans="1:49" s="26" customFormat="1" ht="10.199999999999999" x14ac:dyDescent="0.2">
      <c r="A38" s="25"/>
      <c r="B38" s="281"/>
      <c r="C38" s="281"/>
      <c r="D38" s="25"/>
      <c r="E38" s="124"/>
      <c r="F38" s="196"/>
      <c r="G38" s="196" t="str">
        <f t="shared" si="0"/>
        <v>P&amp;L</v>
      </c>
      <c r="H38" s="282" t="str">
        <f>структура!$N$12</f>
        <v>Объект-2</v>
      </c>
      <c r="I38" s="25"/>
      <c r="J38" s="25"/>
      <c r="K38" s="278" t="str">
        <f>K35</f>
        <v>тыс.руб.</v>
      </c>
      <c r="L38" s="25"/>
      <c r="M38" s="283"/>
      <c r="N38" s="283"/>
      <c r="O38" s="283"/>
      <c r="P38" s="25"/>
      <c r="Q38" s="25"/>
      <c r="R38" s="284">
        <f>SUMIFS($W38:$AV38,$W$2:$AV$2,R$2)</f>
        <v>0</v>
      </c>
      <c r="S38" s="25"/>
      <c r="T38" s="284">
        <f t="shared" ref="T38:T41" si="5">SUMIFS($W38:$AV38,$W$2:$AV$2,T$2)</f>
        <v>0</v>
      </c>
      <c r="U38" s="25"/>
      <c r="V38" s="25"/>
      <c r="W38" s="285"/>
      <c r="X38" s="286">
        <f>IF(X$7="",0,SUMIFS(Бюджет!X:X,Бюджет!$M:$M,$H$35,Бюджет!$E:$E,$H38))</f>
        <v>0</v>
      </c>
      <c r="Y38" s="286">
        <f>IF(Y$7="",0,SUMIFS(Бюджет!Y:Y,Бюджет!$M:$M,$H$35,Бюджет!$E:$E,$H38))</f>
        <v>0</v>
      </c>
      <c r="Z38" s="286">
        <f>IF(Z$7="",0,SUMIFS(Бюджет!Z:Z,Бюджет!$M:$M,$H$35,Бюджет!$E:$E,$H38))</f>
        <v>0</v>
      </c>
      <c r="AA38" s="286">
        <f>IF(AA$7="",0,SUMIFS(Бюджет!AA:AA,Бюджет!$M:$M,$H$35,Бюджет!$E:$E,$H38))</f>
        <v>0</v>
      </c>
      <c r="AB38" s="286">
        <f>IF(AB$7="",0,SUMIFS(Бюджет!AB:AB,Бюджет!$M:$M,$H$35,Бюджет!$E:$E,$H38))</f>
        <v>0</v>
      </c>
      <c r="AC38" s="286">
        <f>IF(AC$7="",0,SUMIFS(Бюджет!AC:AC,Бюджет!$M:$M,$H$35,Бюджет!$E:$E,$H38))</f>
        <v>0</v>
      </c>
      <c r="AD38" s="286">
        <f>IF(AD$7="",0,SUMIFS(Бюджет!AD:AD,Бюджет!$M:$M,$H$35,Бюджет!$E:$E,$H38))</f>
        <v>0</v>
      </c>
      <c r="AE38" s="286">
        <f>IF(AE$7="",0,SUMIFS(Бюджет!AE:AE,Бюджет!$M:$M,$H$35,Бюджет!$E:$E,$H38))</f>
        <v>0</v>
      </c>
      <c r="AF38" s="286">
        <f>IF(AF$7="",0,SUMIFS(Бюджет!AF:AF,Бюджет!$M:$M,$H$35,Бюджет!$E:$E,$H38))</f>
        <v>0</v>
      </c>
      <c r="AG38" s="286">
        <f>IF(AG$7="",0,SUMIFS(Бюджет!AG:AG,Бюджет!$M:$M,$H$35,Бюджет!$E:$E,$H38))</f>
        <v>0</v>
      </c>
      <c r="AH38" s="286">
        <f>IF(AH$7="",0,SUMIFS(Бюджет!AH:AH,Бюджет!$M:$M,$H$35,Бюджет!$E:$E,$H38))</f>
        <v>0</v>
      </c>
      <c r="AI38" s="286">
        <f>IF(AI$7="",0,SUMIFS(Бюджет!AI:AI,Бюджет!$M:$M,$H$35,Бюджет!$E:$E,$H38))</f>
        <v>0</v>
      </c>
      <c r="AJ38" s="286">
        <f>IF(AJ$7="",0,SUMIFS(Бюджет!AJ:AJ,Бюджет!$M:$M,$H$35,Бюджет!$E:$E,$H38))</f>
        <v>0</v>
      </c>
      <c r="AK38" s="286">
        <f>IF(AK$7="",0,SUMIFS(Бюджет!AK:AK,Бюджет!$M:$M,$H$35,Бюджет!$E:$E,$H38))</f>
        <v>0</v>
      </c>
      <c r="AL38" s="286">
        <f>IF(AL$7="",0,SUMIFS(Бюджет!AL:AL,Бюджет!$M:$M,$H$35,Бюджет!$E:$E,$H38))</f>
        <v>0</v>
      </c>
      <c r="AM38" s="286">
        <f>IF(AM$7="",0,SUMIFS(Бюджет!AM:AM,Бюджет!$M:$M,$H$35,Бюджет!$E:$E,$H38))</f>
        <v>0</v>
      </c>
      <c r="AN38" s="286">
        <f>IF(AN$7="",0,SUMIFS(Бюджет!AN:AN,Бюджет!$M:$M,$H$35,Бюджет!$E:$E,$H38))</f>
        <v>0</v>
      </c>
      <c r="AO38" s="286">
        <f>IF(AO$7="",0,SUMIFS(Бюджет!AO:AO,Бюджет!$M:$M,$H$35,Бюджет!$E:$E,$H38))</f>
        <v>0</v>
      </c>
      <c r="AP38" s="286">
        <f>IF(AP$7="",0,SUMIFS(Бюджет!AP:AP,Бюджет!$M:$M,$H$35,Бюджет!$E:$E,$H38))</f>
        <v>0</v>
      </c>
      <c r="AQ38" s="286">
        <f>IF(AQ$7="",0,SUMIFS(Бюджет!AQ:AQ,Бюджет!$M:$M,$H$35,Бюджет!$E:$E,$H38))</f>
        <v>0</v>
      </c>
      <c r="AR38" s="286">
        <f>IF(AR$7="",0,SUMIFS(Бюджет!AR:AR,Бюджет!$M:$M,$H$35,Бюджет!$E:$E,$H38))</f>
        <v>0</v>
      </c>
      <c r="AS38" s="286">
        <f>IF(AS$7="",0,SUMIFS(Бюджет!AS:AS,Бюджет!$M:$M,$H$35,Бюджет!$E:$E,$H38))</f>
        <v>0</v>
      </c>
      <c r="AT38" s="286">
        <f>IF(AT$7="",0,SUMIFS(Бюджет!AT:AT,Бюджет!$M:$M,$H$35,Бюджет!$E:$E,$H38))</f>
        <v>0</v>
      </c>
      <c r="AU38" s="286">
        <f>IF(AU$7="",0,SUMIFS(Бюджет!AU:AU,Бюджет!$M:$M,$H$35,Бюджет!$E:$E,$H38))</f>
        <v>0</v>
      </c>
      <c r="AV38" s="287"/>
      <c r="AW38" s="25"/>
    </row>
    <row r="39" spans="1:49" s="26" customFormat="1" ht="10.199999999999999" x14ac:dyDescent="0.2">
      <c r="A39" s="25"/>
      <c r="B39" s="281"/>
      <c r="C39" s="281"/>
      <c r="D39" s="25"/>
      <c r="E39" s="124"/>
      <c r="F39" s="196"/>
      <c r="G39" s="196" t="str">
        <f t="shared" si="0"/>
        <v>P&amp;L</v>
      </c>
      <c r="H39" s="282" t="str">
        <f>структура!$N$13</f>
        <v>Объект-3</v>
      </c>
      <c r="I39" s="25"/>
      <c r="J39" s="25"/>
      <c r="K39" s="278" t="str">
        <f>K35</f>
        <v>тыс.руб.</v>
      </c>
      <c r="L39" s="25"/>
      <c r="M39" s="283"/>
      <c r="N39" s="283"/>
      <c r="O39" s="283"/>
      <c r="P39" s="25"/>
      <c r="Q39" s="25"/>
      <c r="R39" s="284">
        <f t="shared" ref="R39:R41" si="6">SUMIFS($W39:$AV39,$W$2:$AV$2,R$2)</f>
        <v>0</v>
      </c>
      <c r="S39" s="25"/>
      <c r="T39" s="284">
        <f t="shared" si="5"/>
        <v>0</v>
      </c>
      <c r="U39" s="25"/>
      <c r="V39" s="25"/>
      <c r="W39" s="285"/>
      <c r="X39" s="286">
        <f>IF(X$7="",0,SUMIFS(Бюджет!X:X,Бюджет!$M:$M,$H$35,Бюджет!$E:$E,$H39))</f>
        <v>0</v>
      </c>
      <c r="Y39" s="286">
        <f>IF(Y$7="",0,SUMIFS(Бюджет!Y:Y,Бюджет!$M:$M,$H$35,Бюджет!$E:$E,$H39))</f>
        <v>0</v>
      </c>
      <c r="Z39" s="286">
        <f>IF(Z$7="",0,SUMIFS(Бюджет!Z:Z,Бюджет!$M:$M,$H$35,Бюджет!$E:$E,$H39))</f>
        <v>0</v>
      </c>
      <c r="AA39" s="286">
        <f>IF(AA$7="",0,SUMIFS(Бюджет!AA:AA,Бюджет!$M:$M,$H$35,Бюджет!$E:$E,$H39))</f>
        <v>0</v>
      </c>
      <c r="AB39" s="286">
        <f>IF(AB$7="",0,SUMIFS(Бюджет!AB:AB,Бюджет!$M:$M,$H$35,Бюджет!$E:$E,$H39))</f>
        <v>0</v>
      </c>
      <c r="AC39" s="286">
        <f>IF(AC$7="",0,SUMIFS(Бюджет!AC:AC,Бюджет!$M:$M,$H$35,Бюджет!$E:$E,$H39))</f>
        <v>0</v>
      </c>
      <c r="AD39" s="286">
        <f>IF(AD$7="",0,SUMIFS(Бюджет!AD:AD,Бюджет!$M:$M,$H$35,Бюджет!$E:$E,$H39))</f>
        <v>0</v>
      </c>
      <c r="AE39" s="286">
        <f>IF(AE$7="",0,SUMIFS(Бюджет!AE:AE,Бюджет!$M:$M,$H$35,Бюджет!$E:$E,$H39))</f>
        <v>0</v>
      </c>
      <c r="AF39" s="286">
        <f>IF(AF$7="",0,SUMIFS(Бюджет!AF:AF,Бюджет!$M:$M,$H$35,Бюджет!$E:$E,$H39))</f>
        <v>0</v>
      </c>
      <c r="AG39" s="286">
        <f>IF(AG$7="",0,SUMIFS(Бюджет!AG:AG,Бюджет!$M:$M,$H$35,Бюджет!$E:$E,$H39))</f>
        <v>0</v>
      </c>
      <c r="AH39" s="286">
        <f>IF(AH$7="",0,SUMIFS(Бюджет!AH:AH,Бюджет!$M:$M,$H$35,Бюджет!$E:$E,$H39))</f>
        <v>0</v>
      </c>
      <c r="AI39" s="286">
        <f>IF(AI$7="",0,SUMIFS(Бюджет!AI:AI,Бюджет!$M:$M,$H$35,Бюджет!$E:$E,$H39))</f>
        <v>0</v>
      </c>
      <c r="AJ39" s="286">
        <f>IF(AJ$7="",0,SUMIFS(Бюджет!AJ:AJ,Бюджет!$M:$M,$H$35,Бюджет!$E:$E,$H39))</f>
        <v>0</v>
      </c>
      <c r="AK39" s="286">
        <f>IF(AK$7="",0,SUMIFS(Бюджет!AK:AK,Бюджет!$M:$M,$H$35,Бюджет!$E:$E,$H39))</f>
        <v>0</v>
      </c>
      <c r="AL39" s="286">
        <f>IF(AL$7="",0,SUMIFS(Бюджет!AL:AL,Бюджет!$M:$M,$H$35,Бюджет!$E:$E,$H39))</f>
        <v>0</v>
      </c>
      <c r="AM39" s="286">
        <f>IF(AM$7="",0,SUMIFS(Бюджет!AM:AM,Бюджет!$M:$M,$H$35,Бюджет!$E:$E,$H39))</f>
        <v>0</v>
      </c>
      <c r="AN39" s="286">
        <f>IF(AN$7="",0,SUMIFS(Бюджет!AN:AN,Бюджет!$M:$M,$H$35,Бюджет!$E:$E,$H39))</f>
        <v>0</v>
      </c>
      <c r="AO39" s="286">
        <f>IF(AO$7="",0,SUMIFS(Бюджет!AO:AO,Бюджет!$M:$M,$H$35,Бюджет!$E:$E,$H39))</f>
        <v>0</v>
      </c>
      <c r="AP39" s="286">
        <f>IF(AP$7="",0,SUMIFS(Бюджет!AP:AP,Бюджет!$M:$M,$H$35,Бюджет!$E:$E,$H39))</f>
        <v>0</v>
      </c>
      <c r="AQ39" s="286">
        <f>IF(AQ$7="",0,SUMIFS(Бюджет!AQ:AQ,Бюджет!$M:$M,$H$35,Бюджет!$E:$E,$H39))</f>
        <v>0</v>
      </c>
      <c r="AR39" s="286">
        <f>IF(AR$7="",0,SUMIFS(Бюджет!AR:AR,Бюджет!$M:$M,$H$35,Бюджет!$E:$E,$H39))</f>
        <v>0</v>
      </c>
      <c r="AS39" s="286">
        <f>IF(AS$7="",0,SUMIFS(Бюджет!AS:AS,Бюджет!$M:$M,$H$35,Бюджет!$E:$E,$H39))</f>
        <v>0</v>
      </c>
      <c r="AT39" s="286">
        <f>IF(AT$7="",0,SUMIFS(Бюджет!AT:AT,Бюджет!$M:$M,$H$35,Бюджет!$E:$E,$H39))</f>
        <v>0</v>
      </c>
      <c r="AU39" s="286">
        <f>IF(AU$7="",0,SUMIFS(Бюджет!AU:AU,Бюджет!$M:$M,$H$35,Бюджет!$E:$E,$H39))</f>
        <v>0</v>
      </c>
      <c r="AV39" s="287"/>
      <c r="AW39" s="25"/>
    </row>
    <row r="40" spans="1:49" s="26" customFormat="1" ht="10.199999999999999" x14ac:dyDescent="0.2">
      <c r="A40" s="25"/>
      <c r="B40" s="281"/>
      <c r="C40" s="281"/>
      <c r="D40" s="25"/>
      <c r="E40" s="124"/>
      <c r="F40" s="196"/>
      <c r="G40" s="196" t="str">
        <f t="shared" si="0"/>
        <v>P&amp;L</v>
      </c>
      <c r="H40" s="282" t="str">
        <f>структура!$N$14</f>
        <v>Объект-4</v>
      </c>
      <c r="I40" s="25"/>
      <c r="J40" s="25"/>
      <c r="K40" s="278" t="str">
        <f>K35</f>
        <v>тыс.руб.</v>
      </c>
      <c r="L40" s="25"/>
      <c r="M40" s="283"/>
      <c r="N40" s="283"/>
      <c r="O40" s="283"/>
      <c r="P40" s="25"/>
      <c r="Q40" s="25"/>
      <c r="R40" s="284">
        <f t="shared" si="6"/>
        <v>0</v>
      </c>
      <c r="S40" s="25"/>
      <c r="T40" s="284">
        <f t="shared" si="5"/>
        <v>0</v>
      </c>
      <c r="U40" s="25"/>
      <c r="V40" s="25"/>
      <c r="W40" s="285"/>
      <c r="X40" s="286">
        <f>IF(X$7="",0,SUMIFS(Бюджет!X:X,Бюджет!$M:$M,$H$35,Бюджет!$E:$E,$H40))</f>
        <v>0</v>
      </c>
      <c r="Y40" s="286">
        <f>IF(Y$7="",0,SUMIFS(Бюджет!Y:Y,Бюджет!$M:$M,$H$35,Бюджет!$E:$E,$H40))</f>
        <v>0</v>
      </c>
      <c r="Z40" s="286">
        <f>IF(Z$7="",0,SUMIFS(Бюджет!Z:Z,Бюджет!$M:$M,$H$35,Бюджет!$E:$E,$H40))</f>
        <v>0</v>
      </c>
      <c r="AA40" s="286">
        <f>IF(AA$7="",0,SUMIFS(Бюджет!AA:AA,Бюджет!$M:$M,$H$35,Бюджет!$E:$E,$H40))</f>
        <v>0</v>
      </c>
      <c r="AB40" s="286">
        <f>IF(AB$7="",0,SUMIFS(Бюджет!AB:AB,Бюджет!$M:$M,$H$35,Бюджет!$E:$E,$H40))</f>
        <v>0</v>
      </c>
      <c r="AC40" s="286">
        <f>IF(AC$7="",0,SUMIFS(Бюджет!AC:AC,Бюджет!$M:$M,$H$35,Бюджет!$E:$E,$H40))</f>
        <v>0</v>
      </c>
      <c r="AD40" s="286">
        <f>IF(AD$7="",0,SUMIFS(Бюджет!AD:AD,Бюджет!$M:$M,$H$35,Бюджет!$E:$E,$H40))</f>
        <v>0</v>
      </c>
      <c r="AE40" s="286">
        <f>IF(AE$7="",0,SUMIFS(Бюджет!AE:AE,Бюджет!$M:$M,$H$35,Бюджет!$E:$E,$H40))</f>
        <v>0</v>
      </c>
      <c r="AF40" s="286">
        <f>IF(AF$7="",0,SUMIFS(Бюджет!AF:AF,Бюджет!$M:$M,$H$35,Бюджет!$E:$E,$H40))</f>
        <v>0</v>
      </c>
      <c r="AG40" s="286">
        <f>IF(AG$7="",0,SUMIFS(Бюджет!AG:AG,Бюджет!$M:$M,$H$35,Бюджет!$E:$E,$H40))</f>
        <v>0</v>
      </c>
      <c r="AH40" s="286">
        <f>IF(AH$7="",0,SUMIFS(Бюджет!AH:AH,Бюджет!$M:$M,$H$35,Бюджет!$E:$E,$H40))</f>
        <v>0</v>
      </c>
      <c r="AI40" s="286">
        <f>IF(AI$7="",0,SUMIFS(Бюджет!AI:AI,Бюджет!$M:$M,$H$35,Бюджет!$E:$E,$H40))</f>
        <v>0</v>
      </c>
      <c r="AJ40" s="286">
        <f>IF(AJ$7="",0,SUMIFS(Бюджет!AJ:AJ,Бюджет!$M:$M,$H$35,Бюджет!$E:$E,$H40))</f>
        <v>0</v>
      </c>
      <c r="AK40" s="286">
        <f>IF(AK$7="",0,SUMIFS(Бюджет!AK:AK,Бюджет!$M:$M,$H$35,Бюджет!$E:$E,$H40))</f>
        <v>0</v>
      </c>
      <c r="AL40" s="286">
        <f>IF(AL$7="",0,SUMIFS(Бюджет!AL:AL,Бюджет!$M:$M,$H$35,Бюджет!$E:$E,$H40))</f>
        <v>0</v>
      </c>
      <c r="AM40" s="286">
        <f>IF(AM$7="",0,SUMIFS(Бюджет!AM:AM,Бюджет!$M:$M,$H$35,Бюджет!$E:$E,$H40))</f>
        <v>0</v>
      </c>
      <c r="AN40" s="286">
        <f>IF(AN$7="",0,SUMIFS(Бюджет!AN:AN,Бюджет!$M:$M,$H$35,Бюджет!$E:$E,$H40))</f>
        <v>0</v>
      </c>
      <c r="AO40" s="286">
        <f>IF(AO$7="",0,SUMIFS(Бюджет!AO:AO,Бюджет!$M:$M,$H$35,Бюджет!$E:$E,$H40))</f>
        <v>0</v>
      </c>
      <c r="AP40" s="286">
        <f>IF(AP$7="",0,SUMIFS(Бюджет!AP:AP,Бюджет!$M:$M,$H$35,Бюджет!$E:$E,$H40))</f>
        <v>0</v>
      </c>
      <c r="AQ40" s="286">
        <f>IF(AQ$7="",0,SUMIFS(Бюджет!AQ:AQ,Бюджет!$M:$M,$H$35,Бюджет!$E:$E,$H40))</f>
        <v>0</v>
      </c>
      <c r="AR40" s="286">
        <f>IF(AR$7="",0,SUMIFS(Бюджет!AR:AR,Бюджет!$M:$M,$H$35,Бюджет!$E:$E,$H40))</f>
        <v>0</v>
      </c>
      <c r="AS40" s="286">
        <f>IF(AS$7="",0,SUMIFS(Бюджет!AS:AS,Бюджет!$M:$M,$H$35,Бюджет!$E:$E,$H40))</f>
        <v>0</v>
      </c>
      <c r="AT40" s="286">
        <f>IF(AT$7="",0,SUMIFS(Бюджет!AT:AT,Бюджет!$M:$M,$H$35,Бюджет!$E:$E,$H40))</f>
        <v>0</v>
      </c>
      <c r="AU40" s="286">
        <f>IF(AU$7="",0,SUMIFS(Бюджет!AU:AU,Бюджет!$M:$M,$H$35,Бюджет!$E:$E,$H40))</f>
        <v>0</v>
      </c>
      <c r="AV40" s="287"/>
      <c r="AW40" s="25"/>
    </row>
    <row r="41" spans="1:49" s="26" customFormat="1" ht="10.199999999999999" x14ac:dyDescent="0.2">
      <c r="A41" s="25"/>
      <c r="B41" s="281"/>
      <c r="C41" s="281"/>
      <c r="D41" s="25"/>
      <c r="E41" s="124"/>
      <c r="F41" s="196"/>
      <c r="G41" s="196" t="str">
        <f t="shared" si="0"/>
        <v>P&amp;L</v>
      </c>
      <c r="H41" s="282" t="str">
        <f>структура!$N$15</f>
        <v>Объект-5</v>
      </c>
      <c r="I41" s="25"/>
      <c r="J41" s="25"/>
      <c r="K41" s="278" t="str">
        <f>K35</f>
        <v>тыс.руб.</v>
      </c>
      <c r="L41" s="25"/>
      <c r="M41" s="283"/>
      <c r="N41" s="283"/>
      <c r="O41" s="283"/>
      <c r="P41" s="25"/>
      <c r="Q41" s="25"/>
      <c r="R41" s="284">
        <f t="shared" si="6"/>
        <v>0</v>
      </c>
      <c r="S41" s="25"/>
      <c r="T41" s="284">
        <f t="shared" si="5"/>
        <v>0</v>
      </c>
      <c r="U41" s="25"/>
      <c r="V41" s="25"/>
      <c r="W41" s="285"/>
      <c r="X41" s="286">
        <f>IF(X$7="",0,SUMIFS(Бюджет!X:X,Бюджет!$M:$M,$H$35,Бюджет!$E:$E,$H41))</f>
        <v>0</v>
      </c>
      <c r="Y41" s="286">
        <f>IF(Y$7="",0,SUMIFS(Бюджет!Y:Y,Бюджет!$M:$M,$H$35,Бюджет!$E:$E,$H41))</f>
        <v>0</v>
      </c>
      <c r="Z41" s="286">
        <f>IF(Z$7="",0,SUMIFS(Бюджет!Z:Z,Бюджет!$M:$M,$H$35,Бюджет!$E:$E,$H41))</f>
        <v>0</v>
      </c>
      <c r="AA41" s="286">
        <f>IF(AA$7="",0,SUMIFS(Бюджет!AA:AA,Бюджет!$M:$M,$H$35,Бюджет!$E:$E,$H41))</f>
        <v>0</v>
      </c>
      <c r="AB41" s="286">
        <f>IF(AB$7="",0,SUMIFS(Бюджет!AB:AB,Бюджет!$M:$M,$H$35,Бюджет!$E:$E,$H41))</f>
        <v>0</v>
      </c>
      <c r="AC41" s="286">
        <f>IF(AC$7="",0,SUMIFS(Бюджет!AC:AC,Бюджет!$M:$M,$H$35,Бюджет!$E:$E,$H41))</f>
        <v>0</v>
      </c>
      <c r="AD41" s="286">
        <f>IF(AD$7="",0,SUMIFS(Бюджет!AD:AD,Бюджет!$M:$M,$H$35,Бюджет!$E:$E,$H41))</f>
        <v>0</v>
      </c>
      <c r="AE41" s="286">
        <f>IF(AE$7="",0,SUMIFS(Бюджет!AE:AE,Бюджет!$M:$M,$H$35,Бюджет!$E:$E,$H41))</f>
        <v>0</v>
      </c>
      <c r="AF41" s="286">
        <f>IF(AF$7="",0,SUMIFS(Бюджет!AF:AF,Бюджет!$M:$M,$H$35,Бюджет!$E:$E,$H41))</f>
        <v>0</v>
      </c>
      <c r="AG41" s="286">
        <f>IF(AG$7="",0,SUMIFS(Бюджет!AG:AG,Бюджет!$M:$M,$H$35,Бюджет!$E:$E,$H41))</f>
        <v>0</v>
      </c>
      <c r="AH41" s="286">
        <f>IF(AH$7="",0,SUMIFS(Бюджет!AH:AH,Бюджет!$M:$M,$H$35,Бюджет!$E:$E,$H41))</f>
        <v>0</v>
      </c>
      <c r="AI41" s="286">
        <f>IF(AI$7="",0,SUMIFS(Бюджет!AI:AI,Бюджет!$M:$M,$H$35,Бюджет!$E:$E,$H41))</f>
        <v>0</v>
      </c>
      <c r="AJ41" s="286">
        <f>IF(AJ$7="",0,SUMIFS(Бюджет!AJ:AJ,Бюджет!$M:$M,$H$35,Бюджет!$E:$E,$H41))</f>
        <v>0</v>
      </c>
      <c r="AK41" s="286">
        <f>IF(AK$7="",0,SUMIFS(Бюджет!AK:AK,Бюджет!$M:$M,$H$35,Бюджет!$E:$E,$H41))</f>
        <v>0</v>
      </c>
      <c r="AL41" s="286">
        <f>IF(AL$7="",0,SUMIFS(Бюджет!AL:AL,Бюджет!$M:$M,$H$35,Бюджет!$E:$E,$H41))</f>
        <v>0</v>
      </c>
      <c r="AM41" s="286">
        <f>IF(AM$7="",0,SUMIFS(Бюджет!AM:AM,Бюджет!$M:$M,$H$35,Бюджет!$E:$E,$H41))</f>
        <v>0</v>
      </c>
      <c r="AN41" s="286">
        <f>IF(AN$7="",0,SUMIFS(Бюджет!AN:AN,Бюджет!$M:$M,$H$35,Бюджет!$E:$E,$H41))</f>
        <v>0</v>
      </c>
      <c r="AO41" s="286">
        <f>IF(AO$7="",0,SUMIFS(Бюджет!AO:AO,Бюджет!$M:$M,$H$35,Бюджет!$E:$E,$H41))</f>
        <v>0</v>
      </c>
      <c r="AP41" s="286">
        <f>IF(AP$7="",0,SUMIFS(Бюджет!AP:AP,Бюджет!$M:$M,$H$35,Бюджет!$E:$E,$H41))</f>
        <v>0</v>
      </c>
      <c r="AQ41" s="286">
        <f>IF(AQ$7="",0,SUMIFS(Бюджет!AQ:AQ,Бюджет!$M:$M,$H$35,Бюджет!$E:$E,$H41))</f>
        <v>0</v>
      </c>
      <c r="AR41" s="286">
        <f>IF(AR$7="",0,SUMIFS(Бюджет!AR:AR,Бюджет!$M:$M,$H$35,Бюджет!$E:$E,$H41))</f>
        <v>0</v>
      </c>
      <c r="AS41" s="286">
        <f>IF(AS$7="",0,SUMIFS(Бюджет!AS:AS,Бюджет!$M:$M,$H$35,Бюджет!$E:$E,$H41))</f>
        <v>0</v>
      </c>
      <c r="AT41" s="286">
        <f>IF(AT$7="",0,SUMIFS(Бюджет!AT:AT,Бюджет!$M:$M,$H$35,Бюджет!$E:$E,$H41))</f>
        <v>0</v>
      </c>
      <c r="AU41" s="286">
        <f>IF(AU$7="",0,SUMIFS(Бюджет!AU:AU,Бюджет!$M:$M,$H$35,Бюджет!$E:$E,$H41))</f>
        <v>0</v>
      </c>
      <c r="AV41" s="287"/>
      <c r="AW41" s="25"/>
    </row>
    <row r="42" spans="1:49" ht="3.9" customHeight="1" x14ac:dyDescent="0.25">
      <c r="A42" s="3"/>
      <c r="B42" s="269"/>
      <c r="C42" s="269"/>
      <c r="D42" s="3"/>
      <c r="E42" s="120"/>
      <c r="F42" s="167"/>
      <c r="G42" s="167" t="str">
        <f t="shared" si="0"/>
        <v>P&amp;L</v>
      </c>
      <c r="H42" s="8"/>
      <c r="I42" s="3"/>
      <c r="J42" s="3"/>
      <c r="K42" s="191"/>
      <c r="L42" s="12"/>
      <c r="M42" s="20"/>
      <c r="N42" s="20"/>
      <c r="O42" s="20"/>
      <c r="P42" s="3"/>
      <c r="Q42" s="3"/>
      <c r="R42" s="8"/>
      <c r="S42" s="3"/>
      <c r="T42" s="8"/>
      <c r="U42" s="3"/>
      <c r="V42" s="3"/>
      <c r="W42" s="49"/>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41"/>
      <c r="AW42" s="3"/>
    </row>
    <row r="43" spans="1:49" x14ac:dyDescent="0.25">
      <c r="A43" s="3"/>
      <c r="B43" s="269"/>
      <c r="C43" s="269"/>
      <c r="D43" s="3"/>
      <c r="E43" s="120"/>
      <c r="F43" s="167"/>
      <c r="G43" s="167" t="str">
        <f t="shared" si="0"/>
        <v>P&amp;L</v>
      </c>
      <c r="H43" s="3"/>
      <c r="I43" s="3"/>
      <c r="J43" s="3"/>
      <c r="K43" s="130" t="str">
        <f>структура!$AL$28</f>
        <v>контроль</v>
      </c>
      <c r="L43" s="130"/>
      <c r="M43" s="131"/>
      <c r="N43" s="131"/>
      <c r="O43" s="131"/>
      <c r="P43" s="132"/>
      <c r="Q43" s="132"/>
      <c r="R43" s="133">
        <f>SUM(R36:R42)-R35</f>
        <v>0</v>
      </c>
      <c r="S43" s="132"/>
      <c r="T43" s="133">
        <f>SUM(T32:T42)-T31</f>
        <v>0</v>
      </c>
      <c r="U43" s="3"/>
      <c r="V43" s="3"/>
      <c r="W43" s="49"/>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
    </row>
    <row r="44" spans="1:49" ht="3.9" customHeight="1" x14ac:dyDescent="0.25">
      <c r="A44" s="3"/>
      <c r="B44" s="269"/>
      <c r="C44" s="269"/>
      <c r="D44" s="3"/>
      <c r="E44" s="120"/>
      <c r="F44" s="167"/>
      <c r="G44" s="167" t="str">
        <f t="shared" si="0"/>
        <v>P&amp;L</v>
      </c>
      <c r="H44" s="3"/>
      <c r="I44" s="3"/>
      <c r="J44" s="3"/>
      <c r="K44" s="25"/>
      <c r="L44" s="12"/>
      <c r="M44" s="20"/>
      <c r="N44" s="20"/>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s="95" customFormat="1" x14ac:dyDescent="0.25">
      <c r="A45" s="89"/>
      <c r="B45" s="269"/>
      <c r="C45" s="269"/>
      <c r="D45" s="89"/>
      <c r="E45" s="124"/>
      <c r="F45" s="167"/>
      <c r="G45" s="167" t="str">
        <f t="shared" si="0"/>
        <v>P&amp;L</v>
      </c>
      <c r="H45" s="129" t="str">
        <f>KPI!$E$150</f>
        <v>изготовление</v>
      </c>
      <c r="I45" s="89"/>
      <c r="J45" s="89"/>
      <c r="K45" s="125" t="str">
        <f>IF(H45="","",INDEX(KPI!$H:$H,SUMIFS(KPI!$C:$C,KPI!$E:$E,H45)))</f>
        <v>тыс.руб.</v>
      </c>
      <c r="L45" s="25"/>
      <c r="M45" s="117"/>
      <c r="N45" s="117"/>
      <c r="O45" s="117"/>
      <c r="P45" s="89"/>
      <c r="Q45" s="89"/>
      <c r="R45" s="123">
        <f>SUMIFS($W45:$AV45,$W$2:$AV$2,R$2)</f>
        <v>0</v>
      </c>
      <c r="S45" s="89"/>
      <c r="T45" s="123">
        <f t="shared" ref="T45:T95" si="7">SUMIFS($W45:$AV45,$W$2:$AV$2,T$2)</f>
        <v>0</v>
      </c>
      <c r="U45" s="89"/>
      <c r="V45" s="89"/>
      <c r="W45" s="116"/>
      <c r="X45" s="126">
        <f>IF(X$7="",0,SUMIFS(Бюджет!X:X,Бюджет!$M:$M,$H45))</f>
        <v>0</v>
      </c>
      <c r="Y45" s="126">
        <f>IF(Y$7="",0,SUMIFS(Бюджет!Y:Y,Бюджет!$M:$M,$H45))</f>
        <v>0</v>
      </c>
      <c r="Z45" s="126">
        <f>IF(Z$7="",0,SUMIFS(Бюджет!Z:Z,Бюджет!$M:$M,$H45))</f>
        <v>0</v>
      </c>
      <c r="AA45" s="126">
        <f>IF(AA$7="",0,SUMIFS(Бюджет!AA:AA,Бюджет!$M:$M,$H45))</f>
        <v>0</v>
      </c>
      <c r="AB45" s="126">
        <f>IF(AB$7="",0,SUMIFS(Бюджет!AB:AB,Бюджет!$M:$M,$H45))</f>
        <v>0</v>
      </c>
      <c r="AC45" s="126">
        <f>IF(AC$7="",0,SUMIFS(Бюджет!AC:AC,Бюджет!$M:$M,$H45))</f>
        <v>0</v>
      </c>
      <c r="AD45" s="126">
        <f>IF(AD$7="",0,SUMIFS(Бюджет!AD:AD,Бюджет!$M:$M,$H45))</f>
        <v>0</v>
      </c>
      <c r="AE45" s="126">
        <f>IF(AE$7="",0,SUMIFS(Бюджет!AE:AE,Бюджет!$M:$M,$H45))</f>
        <v>0</v>
      </c>
      <c r="AF45" s="126">
        <f>IF(AF$7="",0,SUMIFS(Бюджет!AF:AF,Бюджет!$M:$M,$H45))</f>
        <v>0</v>
      </c>
      <c r="AG45" s="126">
        <f>IF(AG$7="",0,SUMIFS(Бюджет!AG:AG,Бюджет!$M:$M,$H45))</f>
        <v>0</v>
      </c>
      <c r="AH45" s="126">
        <f>IF(AH$7="",0,SUMIFS(Бюджет!AH:AH,Бюджет!$M:$M,$H45))</f>
        <v>0</v>
      </c>
      <c r="AI45" s="126">
        <f>IF(AI$7="",0,SUMIFS(Бюджет!AI:AI,Бюджет!$M:$M,$H45))</f>
        <v>0</v>
      </c>
      <c r="AJ45" s="126">
        <f>IF(AJ$7="",0,SUMIFS(Бюджет!AJ:AJ,Бюджет!$M:$M,$H45))</f>
        <v>0</v>
      </c>
      <c r="AK45" s="126">
        <f>IF(AK$7="",0,SUMIFS(Бюджет!AK:AK,Бюджет!$M:$M,$H45))</f>
        <v>0</v>
      </c>
      <c r="AL45" s="126">
        <f>IF(AL$7="",0,SUMIFS(Бюджет!AL:AL,Бюджет!$M:$M,$H45))</f>
        <v>0</v>
      </c>
      <c r="AM45" s="126">
        <f>IF(AM$7="",0,SUMIFS(Бюджет!AM:AM,Бюджет!$M:$M,$H45))</f>
        <v>0</v>
      </c>
      <c r="AN45" s="126">
        <f>IF(AN$7="",0,SUMIFS(Бюджет!AN:AN,Бюджет!$M:$M,$H45))</f>
        <v>0</v>
      </c>
      <c r="AO45" s="126">
        <f>IF(AO$7="",0,SUMIFS(Бюджет!AO:AO,Бюджет!$M:$M,$H45))</f>
        <v>0</v>
      </c>
      <c r="AP45" s="126">
        <f>IF(AP$7="",0,SUMIFS(Бюджет!AP:AP,Бюджет!$M:$M,$H45))</f>
        <v>0</v>
      </c>
      <c r="AQ45" s="126">
        <f>IF(AQ$7="",0,SUMIFS(Бюджет!AQ:AQ,Бюджет!$M:$M,$H45))</f>
        <v>0</v>
      </c>
      <c r="AR45" s="126">
        <f>IF(AR$7="",0,SUMIFS(Бюджет!AR:AR,Бюджет!$M:$M,$H45))</f>
        <v>0</v>
      </c>
      <c r="AS45" s="126">
        <f>IF(AS$7="",0,SUMIFS(Бюджет!AS:AS,Бюджет!$M:$M,$H45))</f>
        <v>0</v>
      </c>
      <c r="AT45" s="126">
        <f>IF(AT$7="",0,SUMIFS(Бюджет!AT:AT,Бюджет!$M:$M,$H45))</f>
        <v>0</v>
      </c>
      <c r="AU45" s="126">
        <f>IF(AU$7="",0,SUMIFS(Бюджет!AU:AU,Бюджет!$M:$M,$H45))</f>
        <v>0</v>
      </c>
      <c r="AV45" s="94"/>
      <c r="AW45" s="89"/>
    </row>
    <row r="46" spans="1:49" ht="3.9" customHeight="1" x14ac:dyDescent="0.25">
      <c r="A46" s="3"/>
      <c r="B46" s="269"/>
      <c r="C46" s="269"/>
      <c r="D46" s="3"/>
      <c r="E46" s="120"/>
      <c r="F46" s="167"/>
      <c r="G46" s="167" t="str">
        <f t="shared" si="0"/>
        <v>P&amp;L</v>
      </c>
      <c r="H46" s="3"/>
      <c r="I46" s="3"/>
      <c r="J46" s="3"/>
      <c r="K46" s="25"/>
      <c r="L46" s="12"/>
      <c r="M46" s="20"/>
      <c r="N46" s="20"/>
      <c r="O46" s="20"/>
      <c r="P46" s="3"/>
      <c r="Q46" s="3"/>
      <c r="R46" s="3"/>
      <c r="S46" s="3"/>
      <c r="T46" s="3"/>
      <c r="U46" s="3"/>
      <c r="V46" s="3"/>
      <c r="W46" s="49"/>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1"/>
      <c r="AW46" s="3"/>
    </row>
    <row r="47" spans="1:49" s="26" customFormat="1" ht="10.199999999999999" x14ac:dyDescent="0.2">
      <c r="A47" s="25"/>
      <c r="B47" s="281"/>
      <c r="C47" s="281"/>
      <c r="D47" s="25"/>
      <c r="E47" s="124"/>
      <c r="F47" s="196"/>
      <c r="G47" s="196" t="str">
        <f t="shared" si="0"/>
        <v>P&amp;L</v>
      </c>
      <c r="H47" s="282" t="str">
        <f>структура!$N$11</f>
        <v>Объект-1</v>
      </c>
      <c r="I47" s="25"/>
      <c r="J47" s="25"/>
      <c r="K47" s="278" t="str">
        <f>K45</f>
        <v>тыс.руб.</v>
      </c>
      <c r="L47" s="25"/>
      <c r="M47" s="283"/>
      <c r="N47" s="283"/>
      <c r="O47" s="283"/>
      <c r="P47" s="25"/>
      <c r="Q47" s="25"/>
      <c r="R47" s="284">
        <f>SUMIFS($W47:$AV47,$W$2:$AV$2,R$2)</f>
        <v>0</v>
      </c>
      <c r="S47" s="25"/>
      <c r="T47" s="284">
        <f>SUMIFS($W47:$AV47,$W$2:$AV$2,T$2)</f>
        <v>0</v>
      </c>
      <c r="U47" s="25"/>
      <c r="V47" s="25"/>
      <c r="W47" s="285"/>
      <c r="X47" s="286">
        <f>IF(X$7="",0,SUMIFS(Бюджет!X:X,Бюджет!$M:$M,$H$45,Бюджет!$E:$E,$H47))</f>
        <v>0</v>
      </c>
      <c r="Y47" s="286">
        <f>IF(Y$7="",0,SUMIFS(Бюджет!Y:Y,Бюджет!$M:$M,$H$45,Бюджет!$E:$E,$H47))</f>
        <v>0</v>
      </c>
      <c r="Z47" s="286">
        <f>IF(Z$7="",0,SUMIFS(Бюджет!Z:Z,Бюджет!$M:$M,$H$45,Бюджет!$E:$E,$H47))</f>
        <v>0</v>
      </c>
      <c r="AA47" s="286">
        <f>IF(AA$7="",0,SUMIFS(Бюджет!AA:AA,Бюджет!$M:$M,$H$45,Бюджет!$E:$E,$H47))</f>
        <v>0</v>
      </c>
      <c r="AB47" s="286">
        <f>IF(AB$7="",0,SUMIFS(Бюджет!AB:AB,Бюджет!$M:$M,$H$45,Бюджет!$E:$E,$H47))</f>
        <v>0</v>
      </c>
      <c r="AC47" s="286">
        <f>IF(AC$7="",0,SUMIFS(Бюджет!AC:AC,Бюджет!$M:$M,$H$45,Бюджет!$E:$E,$H47))</f>
        <v>0</v>
      </c>
      <c r="AD47" s="286">
        <f>IF(AD$7="",0,SUMIFS(Бюджет!AD:AD,Бюджет!$M:$M,$H$45,Бюджет!$E:$E,$H47))</f>
        <v>0</v>
      </c>
      <c r="AE47" s="286">
        <f>IF(AE$7="",0,SUMIFS(Бюджет!AE:AE,Бюджет!$M:$M,$H$45,Бюджет!$E:$E,$H47))</f>
        <v>0</v>
      </c>
      <c r="AF47" s="286">
        <f>IF(AF$7="",0,SUMIFS(Бюджет!AF:AF,Бюджет!$M:$M,$H$45,Бюджет!$E:$E,$H47))</f>
        <v>0</v>
      </c>
      <c r="AG47" s="286">
        <f>IF(AG$7="",0,SUMIFS(Бюджет!AG:AG,Бюджет!$M:$M,$H$45,Бюджет!$E:$E,$H47))</f>
        <v>0</v>
      </c>
      <c r="AH47" s="286">
        <f>IF(AH$7="",0,SUMIFS(Бюджет!AH:AH,Бюджет!$M:$M,$H$45,Бюджет!$E:$E,$H47))</f>
        <v>0</v>
      </c>
      <c r="AI47" s="286">
        <f>IF(AI$7="",0,SUMIFS(Бюджет!AI:AI,Бюджет!$M:$M,$H$45,Бюджет!$E:$E,$H47))</f>
        <v>0</v>
      </c>
      <c r="AJ47" s="286">
        <f>IF(AJ$7="",0,SUMIFS(Бюджет!AJ:AJ,Бюджет!$M:$M,$H$45,Бюджет!$E:$E,$H47))</f>
        <v>0</v>
      </c>
      <c r="AK47" s="286">
        <f>IF(AK$7="",0,SUMIFS(Бюджет!AK:AK,Бюджет!$M:$M,$H$45,Бюджет!$E:$E,$H47))</f>
        <v>0</v>
      </c>
      <c r="AL47" s="286">
        <f>IF(AL$7="",0,SUMIFS(Бюджет!AL:AL,Бюджет!$M:$M,$H$45,Бюджет!$E:$E,$H47))</f>
        <v>0</v>
      </c>
      <c r="AM47" s="286">
        <f>IF(AM$7="",0,SUMIFS(Бюджет!AM:AM,Бюджет!$M:$M,$H$45,Бюджет!$E:$E,$H47))</f>
        <v>0</v>
      </c>
      <c r="AN47" s="286">
        <f>IF(AN$7="",0,SUMIFS(Бюджет!AN:AN,Бюджет!$M:$M,$H$45,Бюджет!$E:$E,$H47))</f>
        <v>0</v>
      </c>
      <c r="AO47" s="286">
        <f>IF(AO$7="",0,SUMIFS(Бюджет!AO:AO,Бюджет!$M:$M,$H$45,Бюджет!$E:$E,$H47))</f>
        <v>0</v>
      </c>
      <c r="AP47" s="286">
        <f>IF(AP$7="",0,SUMIFS(Бюджет!AP:AP,Бюджет!$M:$M,$H$45,Бюджет!$E:$E,$H47))</f>
        <v>0</v>
      </c>
      <c r="AQ47" s="286">
        <f>IF(AQ$7="",0,SUMIFS(Бюджет!AQ:AQ,Бюджет!$M:$M,$H$45,Бюджет!$E:$E,$H47))</f>
        <v>0</v>
      </c>
      <c r="AR47" s="286">
        <f>IF(AR$7="",0,SUMIFS(Бюджет!AR:AR,Бюджет!$M:$M,$H$45,Бюджет!$E:$E,$H47))</f>
        <v>0</v>
      </c>
      <c r="AS47" s="286">
        <f>IF(AS$7="",0,SUMIFS(Бюджет!AS:AS,Бюджет!$M:$M,$H$45,Бюджет!$E:$E,$H47))</f>
        <v>0</v>
      </c>
      <c r="AT47" s="286">
        <f>IF(AT$7="",0,SUMIFS(Бюджет!AT:AT,Бюджет!$M:$M,$H$45,Бюджет!$E:$E,$H47))</f>
        <v>0</v>
      </c>
      <c r="AU47" s="286">
        <f>IF(AU$7="",0,SUMIFS(Бюджет!AU:AU,Бюджет!$M:$M,$H$45,Бюджет!$E:$E,$H47))</f>
        <v>0</v>
      </c>
      <c r="AV47" s="287"/>
      <c r="AW47" s="25"/>
    </row>
    <row r="48" spans="1:49" s="26" customFormat="1" ht="10.199999999999999" x14ac:dyDescent="0.2">
      <c r="A48" s="25"/>
      <c r="B48" s="281"/>
      <c r="C48" s="281"/>
      <c r="D48" s="25"/>
      <c r="E48" s="124"/>
      <c r="F48" s="196"/>
      <c r="G48" s="196" t="str">
        <f t="shared" si="0"/>
        <v>P&amp;L</v>
      </c>
      <c r="H48" s="282" t="str">
        <f>структура!$N$12</f>
        <v>Объект-2</v>
      </c>
      <c r="I48" s="25"/>
      <c r="J48" s="25"/>
      <c r="K48" s="278" t="str">
        <f>K45</f>
        <v>тыс.руб.</v>
      </c>
      <c r="L48" s="25"/>
      <c r="M48" s="283"/>
      <c r="N48" s="283"/>
      <c r="O48" s="283"/>
      <c r="P48" s="25"/>
      <c r="Q48" s="25"/>
      <c r="R48" s="284">
        <f>SUMIFS($W48:$AV48,$W$2:$AV$2,R$2)</f>
        <v>0</v>
      </c>
      <c r="S48" s="25"/>
      <c r="T48" s="284">
        <f t="shared" ref="T48:T51" si="8">SUMIFS($W48:$AV48,$W$2:$AV$2,T$2)</f>
        <v>0</v>
      </c>
      <c r="U48" s="25"/>
      <c r="V48" s="25"/>
      <c r="W48" s="285"/>
      <c r="X48" s="286">
        <f>IF(X$7="",0,SUMIFS(Бюджет!X:X,Бюджет!$M:$M,$H$45,Бюджет!$E:$E,$H48))</f>
        <v>0</v>
      </c>
      <c r="Y48" s="286">
        <f>IF(Y$7="",0,SUMIFS(Бюджет!Y:Y,Бюджет!$M:$M,$H$45,Бюджет!$E:$E,$H48))</f>
        <v>0</v>
      </c>
      <c r="Z48" s="286">
        <f>IF(Z$7="",0,SUMIFS(Бюджет!Z:Z,Бюджет!$M:$M,$H$45,Бюджет!$E:$E,$H48))</f>
        <v>0</v>
      </c>
      <c r="AA48" s="286">
        <f>IF(AA$7="",0,SUMIFS(Бюджет!AA:AA,Бюджет!$M:$M,$H$45,Бюджет!$E:$E,$H48))</f>
        <v>0</v>
      </c>
      <c r="AB48" s="286">
        <f>IF(AB$7="",0,SUMIFS(Бюджет!AB:AB,Бюджет!$M:$M,$H$45,Бюджет!$E:$E,$H48))</f>
        <v>0</v>
      </c>
      <c r="AC48" s="286">
        <f>IF(AC$7="",0,SUMIFS(Бюджет!AC:AC,Бюджет!$M:$M,$H$45,Бюджет!$E:$E,$H48))</f>
        <v>0</v>
      </c>
      <c r="AD48" s="286">
        <f>IF(AD$7="",0,SUMIFS(Бюджет!AD:AD,Бюджет!$M:$M,$H$45,Бюджет!$E:$E,$H48))</f>
        <v>0</v>
      </c>
      <c r="AE48" s="286">
        <f>IF(AE$7="",0,SUMIFS(Бюджет!AE:AE,Бюджет!$M:$M,$H$45,Бюджет!$E:$E,$H48))</f>
        <v>0</v>
      </c>
      <c r="AF48" s="286">
        <f>IF(AF$7="",0,SUMIFS(Бюджет!AF:AF,Бюджет!$M:$M,$H$45,Бюджет!$E:$E,$H48))</f>
        <v>0</v>
      </c>
      <c r="AG48" s="286">
        <f>IF(AG$7="",0,SUMIFS(Бюджет!AG:AG,Бюджет!$M:$M,$H$45,Бюджет!$E:$E,$H48))</f>
        <v>0</v>
      </c>
      <c r="AH48" s="286">
        <f>IF(AH$7="",0,SUMIFS(Бюджет!AH:AH,Бюджет!$M:$M,$H$45,Бюджет!$E:$E,$H48))</f>
        <v>0</v>
      </c>
      <c r="AI48" s="286">
        <f>IF(AI$7="",0,SUMIFS(Бюджет!AI:AI,Бюджет!$M:$M,$H$45,Бюджет!$E:$E,$H48))</f>
        <v>0</v>
      </c>
      <c r="AJ48" s="286">
        <f>IF(AJ$7="",0,SUMIFS(Бюджет!AJ:AJ,Бюджет!$M:$M,$H$45,Бюджет!$E:$E,$H48))</f>
        <v>0</v>
      </c>
      <c r="AK48" s="286">
        <f>IF(AK$7="",0,SUMIFS(Бюджет!AK:AK,Бюджет!$M:$M,$H$45,Бюджет!$E:$E,$H48))</f>
        <v>0</v>
      </c>
      <c r="AL48" s="286">
        <f>IF(AL$7="",0,SUMIFS(Бюджет!AL:AL,Бюджет!$M:$M,$H$45,Бюджет!$E:$E,$H48))</f>
        <v>0</v>
      </c>
      <c r="AM48" s="286">
        <f>IF(AM$7="",0,SUMIFS(Бюджет!AM:AM,Бюджет!$M:$M,$H$45,Бюджет!$E:$E,$H48))</f>
        <v>0</v>
      </c>
      <c r="AN48" s="286">
        <f>IF(AN$7="",0,SUMIFS(Бюджет!AN:AN,Бюджет!$M:$M,$H$45,Бюджет!$E:$E,$H48))</f>
        <v>0</v>
      </c>
      <c r="AO48" s="286">
        <f>IF(AO$7="",0,SUMIFS(Бюджет!AO:AO,Бюджет!$M:$M,$H$45,Бюджет!$E:$E,$H48))</f>
        <v>0</v>
      </c>
      <c r="AP48" s="286">
        <f>IF(AP$7="",0,SUMIFS(Бюджет!AP:AP,Бюджет!$M:$M,$H$45,Бюджет!$E:$E,$H48))</f>
        <v>0</v>
      </c>
      <c r="AQ48" s="286">
        <f>IF(AQ$7="",0,SUMIFS(Бюджет!AQ:AQ,Бюджет!$M:$M,$H$45,Бюджет!$E:$E,$H48))</f>
        <v>0</v>
      </c>
      <c r="AR48" s="286">
        <f>IF(AR$7="",0,SUMIFS(Бюджет!AR:AR,Бюджет!$M:$M,$H$45,Бюджет!$E:$E,$H48))</f>
        <v>0</v>
      </c>
      <c r="AS48" s="286">
        <f>IF(AS$7="",0,SUMIFS(Бюджет!AS:AS,Бюджет!$M:$M,$H$45,Бюджет!$E:$E,$H48))</f>
        <v>0</v>
      </c>
      <c r="AT48" s="286">
        <f>IF(AT$7="",0,SUMIFS(Бюджет!AT:AT,Бюджет!$M:$M,$H$45,Бюджет!$E:$E,$H48))</f>
        <v>0</v>
      </c>
      <c r="AU48" s="286">
        <f>IF(AU$7="",0,SUMIFS(Бюджет!AU:AU,Бюджет!$M:$M,$H$45,Бюджет!$E:$E,$H48))</f>
        <v>0</v>
      </c>
      <c r="AV48" s="287"/>
      <c r="AW48" s="25"/>
    </row>
    <row r="49" spans="1:49" s="26" customFormat="1" ht="10.199999999999999" x14ac:dyDescent="0.2">
      <c r="A49" s="25"/>
      <c r="B49" s="281"/>
      <c r="C49" s="281"/>
      <c r="D49" s="25"/>
      <c r="E49" s="124"/>
      <c r="F49" s="196"/>
      <c r="G49" s="196" t="str">
        <f t="shared" si="0"/>
        <v>P&amp;L</v>
      </c>
      <c r="H49" s="282" t="str">
        <f>структура!$N$13</f>
        <v>Объект-3</v>
      </c>
      <c r="I49" s="25"/>
      <c r="J49" s="25"/>
      <c r="K49" s="278" t="str">
        <f>K45</f>
        <v>тыс.руб.</v>
      </c>
      <c r="L49" s="25"/>
      <c r="M49" s="283"/>
      <c r="N49" s="283"/>
      <c r="O49" s="283"/>
      <c r="P49" s="25"/>
      <c r="Q49" s="25"/>
      <c r="R49" s="284">
        <f t="shared" ref="R49:R51" si="9">SUMIFS($W49:$AV49,$W$2:$AV$2,R$2)</f>
        <v>0</v>
      </c>
      <c r="S49" s="25"/>
      <c r="T49" s="284">
        <f t="shared" si="8"/>
        <v>0</v>
      </c>
      <c r="U49" s="25"/>
      <c r="V49" s="25"/>
      <c r="W49" s="285"/>
      <c r="X49" s="286">
        <f>IF(X$7="",0,SUMIFS(Бюджет!X:X,Бюджет!$M:$M,$H$45,Бюджет!$E:$E,$H49))</f>
        <v>0</v>
      </c>
      <c r="Y49" s="286">
        <f>IF(Y$7="",0,SUMIFS(Бюджет!Y:Y,Бюджет!$M:$M,$H$45,Бюджет!$E:$E,$H49))</f>
        <v>0</v>
      </c>
      <c r="Z49" s="286">
        <f>IF(Z$7="",0,SUMIFS(Бюджет!Z:Z,Бюджет!$M:$M,$H$45,Бюджет!$E:$E,$H49))</f>
        <v>0</v>
      </c>
      <c r="AA49" s="286">
        <f>IF(AA$7="",0,SUMIFS(Бюджет!AA:AA,Бюджет!$M:$M,$H$45,Бюджет!$E:$E,$H49))</f>
        <v>0</v>
      </c>
      <c r="AB49" s="286">
        <f>IF(AB$7="",0,SUMIFS(Бюджет!AB:AB,Бюджет!$M:$M,$H$45,Бюджет!$E:$E,$H49))</f>
        <v>0</v>
      </c>
      <c r="AC49" s="286">
        <f>IF(AC$7="",0,SUMIFS(Бюджет!AC:AC,Бюджет!$M:$M,$H$45,Бюджет!$E:$E,$H49))</f>
        <v>0</v>
      </c>
      <c r="AD49" s="286">
        <f>IF(AD$7="",0,SUMIFS(Бюджет!AD:AD,Бюджет!$M:$M,$H$45,Бюджет!$E:$E,$H49))</f>
        <v>0</v>
      </c>
      <c r="AE49" s="286">
        <f>IF(AE$7="",0,SUMIFS(Бюджет!AE:AE,Бюджет!$M:$M,$H$45,Бюджет!$E:$E,$H49))</f>
        <v>0</v>
      </c>
      <c r="AF49" s="286">
        <f>IF(AF$7="",0,SUMIFS(Бюджет!AF:AF,Бюджет!$M:$M,$H$45,Бюджет!$E:$E,$H49))</f>
        <v>0</v>
      </c>
      <c r="AG49" s="286">
        <f>IF(AG$7="",0,SUMIFS(Бюджет!AG:AG,Бюджет!$M:$M,$H$45,Бюджет!$E:$E,$H49))</f>
        <v>0</v>
      </c>
      <c r="AH49" s="286">
        <f>IF(AH$7="",0,SUMIFS(Бюджет!AH:AH,Бюджет!$M:$M,$H$45,Бюджет!$E:$E,$H49))</f>
        <v>0</v>
      </c>
      <c r="AI49" s="286">
        <f>IF(AI$7="",0,SUMIFS(Бюджет!AI:AI,Бюджет!$M:$M,$H$45,Бюджет!$E:$E,$H49))</f>
        <v>0</v>
      </c>
      <c r="AJ49" s="286">
        <f>IF(AJ$7="",0,SUMIFS(Бюджет!AJ:AJ,Бюджет!$M:$M,$H$45,Бюджет!$E:$E,$H49))</f>
        <v>0</v>
      </c>
      <c r="AK49" s="286">
        <f>IF(AK$7="",0,SUMIFS(Бюджет!AK:AK,Бюджет!$M:$M,$H$45,Бюджет!$E:$E,$H49))</f>
        <v>0</v>
      </c>
      <c r="AL49" s="286">
        <f>IF(AL$7="",0,SUMIFS(Бюджет!AL:AL,Бюджет!$M:$M,$H$45,Бюджет!$E:$E,$H49))</f>
        <v>0</v>
      </c>
      <c r="AM49" s="286">
        <f>IF(AM$7="",0,SUMIFS(Бюджет!AM:AM,Бюджет!$M:$M,$H$45,Бюджет!$E:$E,$H49))</f>
        <v>0</v>
      </c>
      <c r="AN49" s="286">
        <f>IF(AN$7="",0,SUMIFS(Бюджет!AN:AN,Бюджет!$M:$M,$H$45,Бюджет!$E:$E,$H49))</f>
        <v>0</v>
      </c>
      <c r="AO49" s="286">
        <f>IF(AO$7="",0,SUMIFS(Бюджет!AO:AO,Бюджет!$M:$M,$H$45,Бюджет!$E:$E,$H49))</f>
        <v>0</v>
      </c>
      <c r="AP49" s="286">
        <f>IF(AP$7="",0,SUMIFS(Бюджет!AP:AP,Бюджет!$M:$M,$H$45,Бюджет!$E:$E,$H49))</f>
        <v>0</v>
      </c>
      <c r="AQ49" s="286">
        <f>IF(AQ$7="",0,SUMIFS(Бюджет!AQ:AQ,Бюджет!$M:$M,$H$45,Бюджет!$E:$E,$H49))</f>
        <v>0</v>
      </c>
      <c r="AR49" s="286">
        <f>IF(AR$7="",0,SUMIFS(Бюджет!AR:AR,Бюджет!$M:$M,$H$45,Бюджет!$E:$E,$H49))</f>
        <v>0</v>
      </c>
      <c r="AS49" s="286">
        <f>IF(AS$7="",0,SUMIFS(Бюджет!AS:AS,Бюджет!$M:$M,$H$45,Бюджет!$E:$E,$H49))</f>
        <v>0</v>
      </c>
      <c r="AT49" s="286">
        <f>IF(AT$7="",0,SUMIFS(Бюджет!AT:AT,Бюджет!$M:$M,$H$45,Бюджет!$E:$E,$H49))</f>
        <v>0</v>
      </c>
      <c r="AU49" s="286">
        <f>IF(AU$7="",0,SUMIFS(Бюджет!AU:AU,Бюджет!$M:$M,$H$45,Бюджет!$E:$E,$H49))</f>
        <v>0</v>
      </c>
      <c r="AV49" s="287"/>
      <c r="AW49" s="25"/>
    </row>
    <row r="50" spans="1:49" s="26" customFormat="1" ht="10.199999999999999" x14ac:dyDescent="0.2">
      <c r="A50" s="25"/>
      <c r="B50" s="281"/>
      <c r="C50" s="281"/>
      <c r="D50" s="25"/>
      <c r="E50" s="124"/>
      <c r="F50" s="196"/>
      <c r="G50" s="196" t="str">
        <f t="shared" si="0"/>
        <v>P&amp;L</v>
      </c>
      <c r="H50" s="282" t="str">
        <f>структура!$N$14</f>
        <v>Объект-4</v>
      </c>
      <c r="I50" s="25"/>
      <c r="J50" s="25"/>
      <c r="K50" s="278" t="str">
        <f>K45</f>
        <v>тыс.руб.</v>
      </c>
      <c r="L50" s="25"/>
      <c r="M50" s="283"/>
      <c r="N50" s="283"/>
      <c r="O50" s="283"/>
      <c r="P50" s="25"/>
      <c r="Q50" s="25"/>
      <c r="R50" s="284">
        <f t="shared" si="9"/>
        <v>0</v>
      </c>
      <c r="S50" s="25"/>
      <c r="T50" s="284">
        <f t="shared" si="8"/>
        <v>0</v>
      </c>
      <c r="U50" s="25"/>
      <c r="V50" s="25"/>
      <c r="W50" s="285"/>
      <c r="X50" s="286">
        <f>IF(X$7="",0,SUMIFS(Бюджет!X:X,Бюджет!$M:$M,$H$45,Бюджет!$E:$E,$H50))</f>
        <v>0</v>
      </c>
      <c r="Y50" s="286">
        <f>IF(Y$7="",0,SUMIFS(Бюджет!Y:Y,Бюджет!$M:$M,$H$45,Бюджет!$E:$E,$H50))</f>
        <v>0</v>
      </c>
      <c r="Z50" s="286">
        <f>IF(Z$7="",0,SUMIFS(Бюджет!Z:Z,Бюджет!$M:$M,$H$45,Бюджет!$E:$E,$H50))</f>
        <v>0</v>
      </c>
      <c r="AA50" s="286">
        <f>IF(AA$7="",0,SUMIFS(Бюджет!AA:AA,Бюджет!$M:$M,$H$45,Бюджет!$E:$E,$H50))</f>
        <v>0</v>
      </c>
      <c r="AB50" s="286">
        <f>IF(AB$7="",0,SUMIFS(Бюджет!AB:AB,Бюджет!$M:$M,$H$45,Бюджет!$E:$E,$H50))</f>
        <v>0</v>
      </c>
      <c r="AC50" s="286">
        <f>IF(AC$7="",0,SUMIFS(Бюджет!AC:AC,Бюджет!$M:$M,$H$45,Бюджет!$E:$E,$H50))</f>
        <v>0</v>
      </c>
      <c r="AD50" s="286">
        <f>IF(AD$7="",0,SUMIFS(Бюджет!AD:AD,Бюджет!$M:$M,$H$45,Бюджет!$E:$E,$H50))</f>
        <v>0</v>
      </c>
      <c r="AE50" s="286">
        <f>IF(AE$7="",0,SUMIFS(Бюджет!AE:AE,Бюджет!$M:$M,$H$45,Бюджет!$E:$E,$H50))</f>
        <v>0</v>
      </c>
      <c r="AF50" s="286">
        <f>IF(AF$7="",0,SUMIFS(Бюджет!AF:AF,Бюджет!$M:$M,$H$45,Бюджет!$E:$E,$H50))</f>
        <v>0</v>
      </c>
      <c r="AG50" s="286">
        <f>IF(AG$7="",0,SUMIFS(Бюджет!AG:AG,Бюджет!$M:$M,$H$45,Бюджет!$E:$E,$H50))</f>
        <v>0</v>
      </c>
      <c r="AH50" s="286">
        <f>IF(AH$7="",0,SUMIFS(Бюджет!AH:AH,Бюджет!$M:$M,$H$45,Бюджет!$E:$E,$H50))</f>
        <v>0</v>
      </c>
      <c r="AI50" s="286">
        <f>IF(AI$7="",0,SUMIFS(Бюджет!AI:AI,Бюджет!$M:$M,$H$45,Бюджет!$E:$E,$H50))</f>
        <v>0</v>
      </c>
      <c r="AJ50" s="286">
        <f>IF(AJ$7="",0,SUMIFS(Бюджет!AJ:AJ,Бюджет!$M:$M,$H$45,Бюджет!$E:$E,$H50))</f>
        <v>0</v>
      </c>
      <c r="AK50" s="286">
        <f>IF(AK$7="",0,SUMIFS(Бюджет!AK:AK,Бюджет!$M:$M,$H$45,Бюджет!$E:$E,$H50))</f>
        <v>0</v>
      </c>
      <c r="AL50" s="286">
        <f>IF(AL$7="",0,SUMIFS(Бюджет!AL:AL,Бюджет!$M:$M,$H$45,Бюджет!$E:$E,$H50))</f>
        <v>0</v>
      </c>
      <c r="AM50" s="286">
        <f>IF(AM$7="",0,SUMIFS(Бюджет!AM:AM,Бюджет!$M:$M,$H$45,Бюджет!$E:$E,$H50))</f>
        <v>0</v>
      </c>
      <c r="AN50" s="286">
        <f>IF(AN$7="",0,SUMIFS(Бюджет!AN:AN,Бюджет!$M:$M,$H$45,Бюджет!$E:$E,$H50))</f>
        <v>0</v>
      </c>
      <c r="AO50" s="286">
        <f>IF(AO$7="",0,SUMIFS(Бюджет!AO:AO,Бюджет!$M:$M,$H$45,Бюджет!$E:$E,$H50))</f>
        <v>0</v>
      </c>
      <c r="AP50" s="286">
        <f>IF(AP$7="",0,SUMIFS(Бюджет!AP:AP,Бюджет!$M:$M,$H$45,Бюджет!$E:$E,$H50))</f>
        <v>0</v>
      </c>
      <c r="AQ50" s="286">
        <f>IF(AQ$7="",0,SUMIFS(Бюджет!AQ:AQ,Бюджет!$M:$M,$H$45,Бюджет!$E:$E,$H50))</f>
        <v>0</v>
      </c>
      <c r="AR50" s="286">
        <f>IF(AR$7="",0,SUMIFS(Бюджет!AR:AR,Бюджет!$M:$M,$H$45,Бюджет!$E:$E,$H50))</f>
        <v>0</v>
      </c>
      <c r="AS50" s="286">
        <f>IF(AS$7="",0,SUMIFS(Бюджет!AS:AS,Бюджет!$M:$M,$H$45,Бюджет!$E:$E,$H50))</f>
        <v>0</v>
      </c>
      <c r="AT50" s="286">
        <f>IF(AT$7="",0,SUMIFS(Бюджет!AT:AT,Бюджет!$M:$M,$H$45,Бюджет!$E:$E,$H50))</f>
        <v>0</v>
      </c>
      <c r="AU50" s="286">
        <f>IF(AU$7="",0,SUMIFS(Бюджет!AU:AU,Бюджет!$M:$M,$H$45,Бюджет!$E:$E,$H50))</f>
        <v>0</v>
      </c>
      <c r="AV50" s="287"/>
      <c r="AW50" s="25"/>
    </row>
    <row r="51" spans="1:49" s="26" customFormat="1" ht="10.199999999999999" x14ac:dyDescent="0.2">
      <c r="A51" s="25"/>
      <c r="B51" s="281"/>
      <c r="C51" s="281"/>
      <c r="D51" s="25"/>
      <c r="E51" s="124"/>
      <c r="F51" s="196"/>
      <c r="G51" s="196" t="str">
        <f t="shared" si="0"/>
        <v>P&amp;L</v>
      </c>
      <c r="H51" s="282" t="str">
        <f>структура!$N$15</f>
        <v>Объект-5</v>
      </c>
      <c r="I51" s="25"/>
      <c r="J51" s="25"/>
      <c r="K51" s="278" t="str">
        <f>K45</f>
        <v>тыс.руб.</v>
      </c>
      <c r="L51" s="25"/>
      <c r="M51" s="283"/>
      <c r="N51" s="283"/>
      <c r="O51" s="283"/>
      <c r="P51" s="25"/>
      <c r="Q51" s="25"/>
      <c r="R51" s="284">
        <f t="shared" si="9"/>
        <v>0</v>
      </c>
      <c r="S51" s="25"/>
      <c r="T51" s="284">
        <f t="shared" si="8"/>
        <v>0</v>
      </c>
      <c r="U51" s="25"/>
      <c r="V51" s="25"/>
      <c r="W51" s="285"/>
      <c r="X51" s="286">
        <f>IF(X$7="",0,SUMIFS(Бюджет!X:X,Бюджет!$M:$M,$H$45,Бюджет!$E:$E,$H51))</f>
        <v>0</v>
      </c>
      <c r="Y51" s="286">
        <f>IF(Y$7="",0,SUMIFS(Бюджет!Y:Y,Бюджет!$M:$M,$H$45,Бюджет!$E:$E,$H51))</f>
        <v>0</v>
      </c>
      <c r="Z51" s="286">
        <f>IF(Z$7="",0,SUMIFS(Бюджет!Z:Z,Бюджет!$M:$M,$H$45,Бюджет!$E:$E,$H51))</f>
        <v>0</v>
      </c>
      <c r="AA51" s="286">
        <f>IF(AA$7="",0,SUMIFS(Бюджет!AA:AA,Бюджет!$M:$M,$H$45,Бюджет!$E:$E,$H51))</f>
        <v>0</v>
      </c>
      <c r="AB51" s="286">
        <f>IF(AB$7="",0,SUMIFS(Бюджет!AB:AB,Бюджет!$M:$M,$H$45,Бюджет!$E:$E,$H51))</f>
        <v>0</v>
      </c>
      <c r="AC51" s="286">
        <f>IF(AC$7="",0,SUMIFS(Бюджет!AC:AC,Бюджет!$M:$M,$H$45,Бюджет!$E:$E,$H51))</f>
        <v>0</v>
      </c>
      <c r="AD51" s="286">
        <f>IF(AD$7="",0,SUMIFS(Бюджет!AD:AD,Бюджет!$M:$M,$H$45,Бюджет!$E:$E,$H51))</f>
        <v>0</v>
      </c>
      <c r="AE51" s="286">
        <f>IF(AE$7="",0,SUMIFS(Бюджет!AE:AE,Бюджет!$M:$M,$H$45,Бюджет!$E:$E,$H51))</f>
        <v>0</v>
      </c>
      <c r="AF51" s="286">
        <f>IF(AF$7="",0,SUMIFS(Бюджет!AF:AF,Бюджет!$M:$M,$H$45,Бюджет!$E:$E,$H51))</f>
        <v>0</v>
      </c>
      <c r="AG51" s="286">
        <f>IF(AG$7="",0,SUMIFS(Бюджет!AG:AG,Бюджет!$M:$M,$H$45,Бюджет!$E:$E,$H51))</f>
        <v>0</v>
      </c>
      <c r="AH51" s="286">
        <f>IF(AH$7="",0,SUMIFS(Бюджет!AH:AH,Бюджет!$M:$M,$H$45,Бюджет!$E:$E,$H51))</f>
        <v>0</v>
      </c>
      <c r="AI51" s="286">
        <f>IF(AI$7="",0,SUMIFS(Бюджет!AI:AI,Бюджет!$M:$M,$H$45,Бюджет!$E:$E,$H51))</f>
        <v>0</v>
      </c>
      <c r="AJ51" s="286">
        <f>IF(AJ$7="",0,SUMIFS(Бюджет!AJ:AJ,Бюджет!$M:$M,$H$45,Бюджет!$E:$E,$H51))</f>
        <v>0</v>
      </c>
      <c r="AK51" s="286">
        <f>IF(AK$7="",0,SUMIFS(Бюджет!AK:AK,Бюджет!$M:$M,$H$45,Бюджет!$E:$E,$H51))</f>
        <v>0</v>
      </c>
      <c r="AL51" s="286">
        <f>IF(AL$7="",0,SUMIFS(Бюджет!AL:AL,Бюджет!$M:$M,$H$45,Бюджет!$E:$E,$H51))</f>
        <v>0</v>
      </c>
      <c r="AM51" s="286">
        <f>IF(AM$7="",0,SUMIFS(Бюджет!AM:AM,Бюджет!$M:$M,$H$45,Бюджет!$E:$E,$H51))</f>
        <v>0</v>
      </c>
      <c r="AN51" s="286">
        <f>IF(AN$7="",0,SUMIFS(Бюджет!AN:AN,Бюджет!$M:$M,$H$45,Бюджет!$E:$E,$H51))</f>
        <v>0</v>
      </c>
      <c r="AO51" s="286">
        <f>IF(AO$7="",0,SUMIFS(Бюджет!AO:AO,Бюджет!$M:$M,$H$45,Бюджет!$E:$E,$H51))</f>
        <v>0</v>
      </c>
      <c r="AP51" s="286">
        <f>IF(AP$7="",0,SUMIFS(Бюджет!AP:AP,Бюджет!$M:$M,$H$45,Бюджет!$E:$E,$H51))</f>
        <v>0</v>
      </c>
      <c r="AQ51" s="286">
        <f>IF(AQ$7="",0,SUMIFS(Бюджет!AQ:AQ,Бюджет!$M:$M,$H$45,Бюджет!$E:$E,$H51))</f>
        <v>0</v>
      </c>
      <c r="AR51" s="286">
        <f>IF(AR$7="",0,SUMIFS(Бюджет!AR:AR,Бюджет!$M:$M,$H$45,Бюджет!$E:$E,$H51))</f>
        <v>0</v>
      </c>
      <c r="AS51" s="286">
        <f>IF(AS$7="",0,SUMIFS(Бюджет!AS:AS,Бюджет!$M:$M,$H$45,Бюджет!$E:$E,$H51))</f>
        <v>0</v>
      </c>
      <c r="AT51" s="286">
        <f>IF(AT$7="",0,SUMIFS(Бюджет!AT:AT,Бюджет!$M:$M,$H$45,Бюджет!$E:$E,$H51))</f>
        <v>0</v>
      </c>
      <c r="AU51" s="286">
        <f>IF(AU$7="",0,SUMIFS(Бюджет!AU:AU,Бюджет!$M:$M,$H$45,Бюджет!$E:$E,$H51))</f>
        <v>0</v>
      </c>
      <c r="AV51" s="287"/>
      <c r="AW51" s="25"/>
    </row>
    <row r="52" spans="1:49" ht="3.9" customHeight="1" x14ac:dyDescent="0.25">
      <c r="A52" s="3"/>
      <c r="B52" s="269"/>
      <c r="C52" s="269"/>
      <c r="D52" s="3"/>
      <c r="E52" s="120"/>
      <c r="F52" s="167"/>
      <c r="G52" s="167" t="str">
        <f t="shared" si="0"/>
        <v>P&amp;L</v>
      </c>
      <c r="H52" s="8"/>
      <c r="I52" s="3"/>
      <c r="J52" s="3"/>
      <c r="K52" s="191"/>
      <c r="L52" s="12"/>
      <c r="M52" s="20"/>
      <c r="N52" s="20"/>
      <c r="O52" s="20"/>
      <c r="P52" s="3"/>
      <c r="Q52" s="3"/>
      <c r="R52" s="8"/>
      <c r="S52" s="3"/>
      <c r="T52" s="8"/>
      <c r="U52" s="3"/>
      <c r="V52" s="3"/>
      <c r="W52" s="49"/>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41"/>
      <c r="AW52" s="3"/>
    </row>
    <row r="53" spans="1:49" x14ac:dyDescent="0.25">
      <c r="A53" s="3"/>
      <c r="B53" s="269"/>
      <c r="C53" s="269"/>
      <c r="D53" s="3"/>
      <c r="E53" s="120"/>
      <c r="F53" s="167"/>
      <c r="G53" s="167" t="str">
        <f t="shared" si="0"/>
        <v>P&amp;L</v>
      </c>
      <c r="H53" s="3"/>
      <c r="I53" s="3"/>
      <c r="J53" s="3"/>
      <c r="K53" s="130" t="str">
        <f>структура!$AL$28</f>
        <v>контроль</v>
      </c>
      <c r="L53" s="130"/>
      <c r="M53" s="131"/>
      <c r="N53" s="131"/>
      <c r="O53" s="131"/>
      <c r="P53" s="132"/>
      <c r="Q53" s="132"/>
      <c r="R53" s="133">
        <f>SUM(R46:R52)-R45</f>
        <v>0</v>
      </c>
      <c r="S53" s="132"/>
      <c r="T53" s="133">
        <f>SUM(T42:T52)-T41</f>
        <v>0</v>
      </c>
      <c r="U53" s="3"/>
      <c r="V53" s="3"/>
      <c r="W53" s="49"/>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1"/>
      <c r="AW53" s="3"/>
    </row>
    <row r="54" spans="1:49" ht="3.9" customHeight="1" x14ac:dyDescent="0.25">
      <c r="A54" s="3"/>
      <c r="B54" s="269"/>
      <c r="C54" s="269"/>
      <c r="D54" s="3"/>
      <c r="E54" s="120"/>
      <c r="F54" s="167"/>
      <c r="G54" s="167" t="str">
        <f t="shared" si="0"/>
        <v>P&amp;L</v>
      </c>
      <c r="H54" s="3"/>
      <c r="I54" s="3"/>
      <c r="J54" s="3"/>
      <c r="K54" s="25"/>
      <c r="L54" s="12"/>
      <c r="M54" s="20"/>
      <c r="N54" s="20"/>
      <c r="O54" s="20"/>
      <c r="P54" s="3"/>
      <c r="Q54" s="3"/>
      <c r="R54" s="3"/>
      <c r="S54" s="3"/>
      <c r="T54" s="3"/>
      <c r="U54" s="3"/>
      <c r="V54" s="3"/>
      <c r="W54" s="49"/>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3"/>
    </row>
    <row r="55" spans="1:49" s="95" customFormat="1" x14ac:dyDescent="0.25">
      <c r="A55" s="89"/>
      <c r="B55" s="269"/>
      <c r="C55" s="269"/>
      <c r="D55" s="89"/>
      <c r="E55" s="124"/>
      <c r="F55" s="167"/>
      <c r="G55" s="167" t="str">
        <f t="shared" si="0"/>
        <v>P&amp;L</v>
      </c>
      <c r="H55" s="129" t="str">
        <f>KPI!$E$151</f>
        <v>подрядные работы</v>
      </c>
      <c r="I55" s="89"/>
      <c r="J55" s="89"/>
      <c r="K55" s="125" t="str">
        <f>IF(H55="","",INDEX(KPI!$H:$H,SUMIFS(KPI!$C:$C,KPI!$E:$E,H55)))</f>
        <v>тыс.руб.</v>
      </c>
      <c r="L55" s="25"/>
      <c r="M55" s="117"/>
      <c r="N55" s="117"/>
      <c r="O55" s="117"/>
      <c r="P55" s="89"/>
      <c r="Q55" s="89"/>
      <c r="R55" s="123">
        <f t="shared" ref="R55:R95" si="10">SUMIFS($W55:$AV55,$W$2:$AV$2,R$2)</f>
        <v>0</v>
      </c>
      <c r="S55" s="89"/>
      <c r="T55" s="123">
        <f t="shared" si="7"/>
        <v>0</v>
      </c>
      <c r="U55" s="89"/>
      <c r="V55" s="89"/>
      <c r="W55" s="116"/>
      <c r="X55" s="126">
        <f>IF(X$7="",0,SUMIFS(Бюджет!X:X,Бюджет!$M:$M,$H55))</f>
        <v>0</v>
      </c>
      <c r="Y55" s="126">
        <f>IF(Y$7="",0,SUMIFS(Бюджет!Y:Y,Бюджет!$M:$M,$H55))</f>
        <v>0</v>
      </c>
      <c r="Z55" s="126">
        <f>IF(Z$7="",0,SUMIFS(Бюджет!Z:Z,Бюджет!$M:$M,$H55))</f>
        <v>0</v>
      </c>
      <c r="AA55" s="126">
        <f>IF(AA$7="",0,SUMIFS(Бюджет!AA:AA,Бюджет!$M:$M,$H55))</f>
        <v>0</v>
      </c>
      <c r="AB55" s="126">
        <f>IF(AB$7="",0,SUMIFS(Бюджет!AB:AB,Бюджет!$M:$M,$H55))</f>
        <v>0</v>
      </c>
      <c r="AC55" s="126">
        <f>IF(AC$7="",0,SUMIFS(Бюджет!AC:AC,Бюджет!$M:$M,$H55))</f>
        <v>0</v>
      </c>
      <c r="AD55" s="126">
        <f>IF(AD$7="",0,SUMIFS(Бюджет!AD:AD,Бюджет!$M:$M,$H55))</f>
        <v>0</v>
      </c>
      <c r="AE55" s="126">
        <f>IF(AE$7="",0,SUMIFS(Бюджет!AE:AE,Бюджет!$M:$M,$H55))</f>
        <v>0</v>
      </c>
      <c r="AF55" s="126">
        <f>IF(AF$7="",0,SUMIFS(Бюджет!AF:AF,Бюджет!$M:$M,$H55))</f>
        <v>0</v>
      </c>
      <c r="AG55" s="126">
        <f>IF(AG$7="",0,SUMIFS(Бюджет!AG:AG,Бюджет!$M:$M,$H55))</f>
        <v>0</v>
      </c>
      <c r="AH55" s="126">
        <f>IF(AH$7="",0,SUMIFS(Бюджет!AH:AH,Бюджет!$M:$M,$H55))</f>
        <v>0</v>
      </c>
      <c r="AI55" s="126">
        <f>IF(AI$7="",0,SUMIFS(Бюджет!AI:AI,Бюджет!$M:$M,$H55))</f>
        <v>0</v>
      </c>
      <c r="AJ55" s="126">
        <f>IF(AJ$7="",0,SUMIFS(Бюджет!AJ:AJ,Бюджет!$M:$M,$H55))</f>
        <v>0</v>
      </c>
      <c r="AK55" s="126">
        <f>IF(AK$7="",0,SUMIFS(Бюджет!AK:AK,Бюджет!$M:$M,$H55))</f>
        <v>0</v>
      </c>
      <c r="AL55" s="126">
        <f>IF(AL$7="",0,SUMIFS(Бюджет!AL:AL,Бюджет!$M:$M,$H55))</f>
        <v>0</v>
      </c>
      <c r="AM55" s="126">
        <f>IF(AM$7="",0,SUMIFS(Бюджет!AM:AM,Бюджет!$M:$M,$H55))</f>
        <v>0</v>
      </c>
      <c r="AN55" s="126">
        <f>IF(AN$7="",0,SUMIFS(Бюджет!AN:AN,Бюджет!$M:$M,$H55))</f>
        <v>0</v>
      </c>
      <c r="AO55" s="126">
        <f>IF(AO$7="",0,SUMIFS(Бюджет!AO:AO,Бюджет!$M:$M,$H55))</f>
        <v>0</v>
      </c>
      <c r="AP55" s="126">
        <f>IF(AP$7="",0,SUMIFS(Бюджет!AP:AP,Бюджет!$M:$M,$H55))</f>
        <v>0</v>
      </c>
      <c r="AQ55" s="126">
        <f>IF(AQ$7="",0,SUMIFS(Бюджет!AQ:AQ,Бюджет!$M:$M,$H55))</f>
        <v>0</v>
      </c>
      <c r="AR55" s="126">
        <f>IF(AR$7="",0,SUMIFS(Бюджет!AR:AR,Бюджет!$M:$M,$H55))</f>
        <v>0</v>
      </c>
      <c r="AS55" s="126">
        <f>IF(AS$7="",0,SUMIFS(Бюджет!AS:AS,Бюджет!$M:$M,$H55))</f>
        <v>0</v>
      </c>
      <c r="AT55" s="126">
        <f>IF(AT$7="",0,SUMIFS(Бюджет!AT:AT,Бюджет!$M:$M,$H55))</f>
        <v>0</v>
      </c>
      <c r="AU55" s="126">
        <f>IF(AU$7="",0,SUMIFS(Бюджет!AU:AU,Бюджет!$M:$M,$H55))</f>
        <v>0</v>
      </c>
      <c r="AV55" s="94"/>
      <c r="AW55" s="89"/>
    </row>
    <row r="56" spans="1:49" ht="3.9" customHeight="1" x14ac:dyDescent="0.25">
      <c r="A56" s="3"/>
      <c r="B56" s="269"/>
      <c r="C56" s="269"/>
      <c r="D56" s="3"/>
      <c r="E56" s="120"/>
      <c r="F56" s="167"/>
      <c r="G56" s="167" t="str">
        <f t="shared" si="0"/>
        <v>P&amp;L</v>
      </c>
      <c r="H56" s="3"/>
      <c r="I56" s="3"/>
      <c r="J56" s="3"/>
      <c r="K56" s="25"/>
      <c r="L56" s="12"/>
      <c r="M56" s="20"/>
      <c r="N56" s="20"/>
      <c r="O56" s="20"/>
      <c r="P56" s="3"/>
      <c r="Q56" s="3"/>
      <c r="R56" s="3"/>
      <c r="S56" s="3"/>
      <c r="T56" s="3"/>
      <c r="U56" s="3"/>
      <c r="V56" s="3"/>
      <c r="W56" s="49"/>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1"/>
      <c r="AW56" s="3"/>
    </row>
    <row r="57" spans="1:49" s="26" customFormat="1" ht="10.199999999999999" x14ac:dyDescent="0.2">
      <c r="A57" s="25"/>
      <c r="B57" s="281"/>
      <c r="C57" s="281"/>
      <c r="D57" s="25"/>
      <c r="E57" s="124"/>
      <c r="F57" s="196"/>
      <c r="G57" s="196" t="str">
        <f t="shared" si="0"/>
        <v>P&amp;L</v>
      </c>
      <c r="H57" s="282" t="str">
        <f>структура!$N$11</f>
        <v>Объект-1</v>
      </c>
      <c r="I57" s="25"/>
      <c r="J57" s="25"/>
      <c r="K57" s="278" t="str">
        <f>K55</f>
        <v>тыс.руб.</v>
      </c>
      <c r="L57" s="25"/>
      <c r="M57" s="283"/>
      <c r="N57" s="283"/>
      <c r="O57" s="283"/>
      <c r="P57" s="25"/>
      <c r="Q57" s="25"/>
      <c r="R57" s="284">
        <f>SUMIFS($W57:$AV57,$W$2:$AV$2,R$2)</f>
        <v>0</v>
      </c>
      <c r="S57" s="25"/>
      <c r="T57" s="284">
        <f>SUMIFS($W57:$AV57,$W$2:$AV$2,T$2)</f>
        <v>0</v>
      </c>
      <c r="U57" s="25"/>
      <c r="V57" s="25"/>
      <c r="W57" s="285"/>
      <c r="X57" s="286">
        <f>IF(X$7="",0,SUMIFS(Бюджет!X:X,Бюджет!$M:$M,$H$55,Бюджет!$E:$E,$H57))</f>
        <v>0</v>
      </c>
      <c r="Y57" s="286">
        <f>IF(Y$7="",0,SUMIFS(Бюджет!Y:Y,Бюджет!$M:$M,$H$55,Бюджет!$E:$E,$H57))</f>
        <v>0</v>
      </c>
      <c r="Z57" s="286">
        <f>IF(Z$7="",0,SUMIFS(Бюджет!Z:Z,Бюджет!$M:$M,$H$55,Бюджет!$E:$E,$H57))</f>
        <v>0</v>
      </c>
      <c r="AA57" s="286">
        <f>IF(AA$7="",0,SUMIFS(Бюджет!AA:AA,Бюджет!$M:$M,$H$55,Бюджет!$E:$E,$H57))</f>
        <v>0</v>
      </c>
      <c r="AB57" s="286">
        <f>IF(AB$7="",0,SUMIFS(Бюджет!AB:AB,Бюджет!$M:$M,$H$55,Бюджет!$E:$E,$H57))</f>
        <v>0</v>
      </c>
      <c r="AC57" s="286">
        <f>IF(AC$7="",0,SUMIFS(Бюджет!AC:AC,Бюджет!$M:$M,$H$55,Бюджет!$E:$E,$H57))</f>
        <v>0</v>
      </c>
      <c r="AD57" s="286">
        <f>IF(AD$7="",0,SUMIFS(Бюджет!AD:AD,Бюджет!$M:$M,$H$55,Бюджет!$E:$E,$H57))</f>
        <v>0</v>
      </c>
      <c r="AE57" s="286">
        <f>IF(AE$7="",0,SUMIFS(Бюджет!AE:AE,Бюджет!$M:$M,$H$55,Бюджет!$E:$E,$H57))</f>
        <v>0</v>
      </c>
      <c r="AF57" s="286">
        <f>IF(AF$7="",0,SUMIFS(Бюджет!AF:AF,Бюджет!$M:$M,$H$55,Бюджет!$E:$E,$H57))</f>
        <v>0</v>
      </c>
      <c r="AG57" s="286">
        <f>IF(AG$7="",0,SUMIFS(Бюджет!AG:AG,Бюджет!$M:$M,$H$55,Бюджет!$E:$E,$H57))</f>
        <v>0</v>
      </c>
      <c r="AH57" s="286">
        <f>IF(AH$7="",0,SUMIFS(Бюджет!AH:AH,Бюджет!$M:$M,$H$55,Бюджет!$E:$E,$H57))</f>
        <v>0</v>
      </c>
      <c r="AI57" s="286">
        <f>IF(AI$7="",0,SUMIFS(Бюджет!AI:AI,Бюджет!$M:$M,$H$55,Бюджет!$E:$E,$H57))</f>
        <v>0</v>
      </c>
      <c r="AJ57" s="286">
        <f>IF(AJ$7="",0,SUMIFS(Бюджет!AJ:AJ,Бюджет!$M:$M,$H$55,Бюджет!$E:$E,$H57))</f>
        <v>0</v>
      </c>
      <c r="AK57" s="286">
        <f>IF(AK$7="",0,SUMIFS(Бюджет!AK:AK,Бюджет!$M:$M,$H$55,Бюджет!$E:$E,$H57))</f>
        <v>0</v>
      </c>
      <c r="AL57" s="286">
        <f>IF(AL$7="",0,SUMIFS(Бюджет!AL:AL,Бюджет!$M:$M,$H$55,Бюджет!$E:$E,$H57))</f>
        <v>0</v>
      </c>
      <c r="AM57" s="286">
        <f>IF(AM$7="",0,SUMIFS(Бюджет!AM:AM,Бюджет!$M:$M,$H$55,Бюджет!$E:$E,$H57))</f>
        <v>0</v>
      </c>
      <c r="AN57" s="286">
        <f>IF(AN$7="",0,SUMIFS(Бюджет!AN:AN,Бюджет!$M:$M,$H$55,Бюджет!$E:$E,$H57))</f>
        <v>0</v>
      </c>
      <c r="AO57" s="286">
        <f>IF(AO$7="",0,SUMIFS(Бюджет!AO:AO,Бюджет!$M:$M,$H$55,Бюджет!$E:$E,$H57))</f>
        <v>0</v>
      </c>
      <c r="AP57" s="286">
        <f>IF(AP$7="",0,SUMIFS(Бюджет!AP:AP,Бюджет!$M:$M,$H$55,Бюджет!$E:$E,$H57))</f>
        <v>0</v>
      </c>
      <c r="AQ57" s="286">
        <f>IF(AQ$7="",0,SUMIFS(Бюджет!AQ:AQ,Бюджет!$M:$M,$H$55,Бюджет!$E:$E,$H57))</f>
        <v>0</v>
      </c>
      <c r="AR57" s="286">
        <f>IF(AR$7="",0,SUMIFS(Бюджет!AR:AR,Бюджет!$M:$M,$H$55,Бюджет!$E:$E,$H57))</f>
        <v>0</v>
      </c>
      <c r="AS57" s="286">
        <f>IF(AS$7="",0,SUMIFS(Бюджет!AS:AS,Бюджет!$M:$M,$H$55,Бюджет!$E:$E,$H57))</f>
        <v>0</v>
      </c>
      <c r="AT57" s="286">
        <f>IF(AT$7="",0,SUMIFS(Бюджет!AT:AT,Бюджет!$M:$M,$H$55,Бюджет!$E:$E,$H57))</f>
        <v>0</v>
      </c>
      <c r="AU57" s="286">
        <f>IF(AU$7="",0,SUMIFS(Бюджет!AU:AU,Бюджет!$M:$M,$H$55,Бюджет!$E:$E,$H57))</f>
        <v>0</v>
      </c>
      <c r="AV57" s="287"/>
      <c r="AW57" s="25"/>
    </row>
    <row r="58" spans="1:49" s="26" customFormat="1" ht="10.199999999999999" x14ac:dyDescent="0.2">
      <c r="A58" s="25"/>
      <c r="B58" s="281"/>
      <c r="C58" s="281"/>
      <c r="D58" s="25"/>
      <c r="E58" s="124"/>
      <c r="F58" s="196"/>
      <c r="G58" s="196" t="str">
        <f t="shared" si="0"/>
        <v>P&amp;L</v>
      </c>
      <c r="H58" s="282" t="str">
        <f>структура!$N$12</f>
        <v>Объект-2</v>
      </c>
      <c r="I58" s="25"/>
      <c r="J58" s="25"/>
      <c r="K58" s="278" t="str">
        <f>K55</f>
        <v>тыс.руб.</v>
      </c>
      <c r="L58" s="25"/>
      <c r="M58" s="283"/>
      <c r="N58" s="283"/>
      <c r="O58" s="283"/>
      <c r="P58" s="25"/>
      <c r="Q58" s="25"/>
      <c r="R58" s="284">
        <f>SUMIFS($W58:$AV58,$W$2:$AV$2,R$2)</f>
        <v>0</v>
      </c>
      <c r="S58" s="25"/>
      <c r="T58" s="284">
        <f t="shared" ref="T58:T61" si="11">SUMIFS($W58:$AV58,$W$2:$AV$2,T$2)</f>
        <v>0</v>
      </c>
      <c r="U58" s="25"/>
      <c r="V58" s="25"/>
      <c r="W58" s="285"/>
      <c r="X58" s="286">
        <f>IF(X$7="",0,SUMIFS(Бюджет!X:X,Бюджет!$M:$M,$H$55,Бюджет!$E:$E,$H58))</f>
        <v>0</v>
      </c>
      <c r="Y58" s="286">
        <f>IF(Y$7="",0,SUMIFS(Бюджет!Y:Y,Бюджет!$M:$M,$H$55,Бюджет!$E:$E,$H58))</f>
        <v>0</v>
      </c>
      <c r="Z58" s="286">
        <f>IF(Z$7="",0,SUMIFS(Бюджет!Z:Z,Бюджет!$M:$M,$H$55,Бюджет!$E:$E,$H58))</f>
        <v>0</v>
      </c>
      <c r="AA58" s="286">
        <f>IF(AA$7="",0,SUMIFS(Бюджет!AA:AA,Бюджет!$M:$M,$H$55,Бюджет!$E:$E,$H58))</f>
        <v>0</v>
      </c>
      <c r="AB58" s="286">
        <f>IF(AB$7="",0,SUMIFS(Бюджет!AB:AB,Бюджет!$M:$M,$H$55,Бюджет!$E:$E,$H58))</f>
        <v>0</v>
      </c>
      <c r="AC58" s="286">
        <f>IF(AC$7="",0,SUMIFS(Бюджет!AC:AC,Бюджет!$M:$M,$H$55,Бюджет!$E:$E,$H58))</f>
        <v>0</v>
      </c>
      <c r="AD58" s="286">
        <f>IF(AD$7="",0,SUMIFS(Бюджет!AD:AD,Бюджет!$M:$M,$H$55,Бюджет!$E:$E,$H58))</f>
        <v>0</v>
      </c>
      <c r="AE58" s="286">
        <f>IF(AE$7="",0,SUMIFS(Бюджет!AE:AE,Бюджет!$M:$M,$H$55,Бюджет!$E:$E,$H58))</f>
        <v>0</v>
      </c>
      <c r="AF58" s="286">
        <f>IF(AF$7="",0,SUMIFS(Бюджет!AF:AF,Бюджет!$M:$M,$H$55,Бюджет!$E:$E,$H58))</f>
        <v>0</v>
      </c>
      <c r="AG58" s="286">
        <f>IF(AG$7="",0,SUMIFS(Бюджет!AG:AG,Бюджет!$M:$M,$H$55,Бюджет!$E:$E,$H58))</f>
        <v>0</v>
      </c>
      <c r="AH58" s="286">
        <f>IF(AH$7="",0,SUMIFS(Бюджет!AH:AH,Бюджет!$M:$M,$H$55,Бюджет!$E:$E,$H58))</f>
        <v>0</v>
      </c>
      <c r="AI58" s="286">
        <f>IF(AI$7="",0,SUMIFS(Бюджет!AI:AI,Бюджет!$M:$M,$H$55,Бюджет!$E:$E,$H58))</f>
        <v>0</v>
      </c>
      <c r="AJ58" s="286">
        <f>IF(AJ$7="",0,SUMIFS(Бюджет!AJ:AJ,Бюджет!$M:$M,$H$55,Бюджет!$E:$E,$H58))</f>
        <v>0</v>
      </c>
      <c r="AK58" s="286">
        <f>IF(AK$7="",0,SUMIFS(Бюджет!AK:AK,Бюджет!$M:$M,$H$55,Бюджет!$E:$E,$H58))</f>
        <v>0</v>
      </c>
      <c r="AL58" s="286">
        <f>IF(AL$7="",0,SUMIFS(Бюджет!AL:AL,Бюджет!$M:$M,$H$55,Бюджет!$E:$E,$H58))</f>
        <v>0</v>
      </c>
      <c r="AM58" s="286">
        <f>IF(AM$7="",0,SUMIFS(Бюджет!AM:AM,Бюджет!$M:$M,$H$55,Бюджет!$E:$E,$H58))</f>
        <v>0</v>
      </c>
      <c r="AN58" s="286">
        <f>IF(AN$7="",0,SUMIFS(Бюджет!AN:AN,Бюджет!$M:$M,$H$55,Бюджет!$E:$E,$H58))</f>
        <v>0</v>
      </c>
      <c r="AO58" s="286">
        <f>IF(AO$7="",0,SUMIFS(Бюджет!AO:AO,Бюджет!$M:$M,$H$55,Бюджет!$E:$E,$H58))</f>
        <v>0</v>
      </c>
      <c r="AP58" s="286">
        <f>IF(AP$7="",0,SUMIFS(Бюджет!AP:AP,Бюджет!$M:$M,$H$55,Бюджет!$E:$E,$H58))</f>
        <v>0</v>
      </c>
      <c r="AQ58" s="286">
        <f>IF(AQ$7="",0,SUMIFS(Бюджет!AQ:AQ,Бюджет!$M:$M,$H$55,Бюджет!$E:$E,$H58))</f>
        <v>0</v>
      </c>
      <c r="AR58" s="286">
        <f>IF(AR$7="",0,SUMIFS(Бюджет!AR:AR,Бюджет!$M:$M,$H$55,Бюджет!$E:$E,$H58))</f>
        <v>0</v>
      </c>
      <c r="AS58" s="286">
        <f>IF(AS$7="",0,SUMIFS(Бюджет!AS:AS,Бюджет!$M:$M,$H$55,Бюджет!$E:$E,$H58))</f>
        <v>0</v>
      </c>
      <c r="AT58" s="286">
        <f>IF(AT$7="",0,SUMIFS(Бюджет!AT:AT,Бюджет!$M:$M,$H$55,Бюджет!$E:$E,$H58))</f>
        <v>0</v>
      </c>
      <c r="AU58" s="286">
        <f>IF(AU$7="",0,SUMIFS(Бюджет!AU:AU,Бюджет!$M:$M,$H$55,Бюджет!$E:$E,$H58))</f>
        <v>0</v>
      </c>
      <c r="AV58" s="287"/>
      <c r="AW58" s="25"/>
    </row>
    <row r="59" spans="1:49" s="26" customFormat="1" ht="10.199999999999999" x14ac:dyDescent="0.2">
      <c r="A59" s="25"/>
      <c r="B59" s="281"/>
      <c r="C59" s="281"/>
      <c r="D59" s="25"/>
      <c r="E59" s="124"/>
      <c r="F59" s="196"/>
      <c r="G59" s="196" t="str">
        <f t="shared" si="0"/>
        <v>P&amp;L</v>
      </c>
      <c r="H59" s="282" t="str">
        <f>структура!$N$13</f>
        <v>Объект-3</v>
      </c>
      <c r="I59" s="25"/>
      <c r="J59" s="25"/>
      <c r="K59" s="278" t="str">
        <f>K55</f>
        <v>тыс.руб.</v>
      </c>
      <c r="L59" s="25"/>
      <c r="M59" s="283"/>
      <c r="N59" s="283"/>
      <c r="O59" s="283"/>
      <c r="P59" s="25"/>
      <c r="Q59" s="25"/>
      <c r="R59" s="284">
        <f t="shared" ref="R59:R61" si="12">SUMIFS($W59:$AV59,$W$2:$AV$2,R$2)</f>
        <v>0</v>
      </c>
      <c r="S59" s="25"/>
      <c r="T59" s="284">
        <f t="shared" si="11"/>
        <v>0</v>
      </c>
      <c r="U59" s="25"/>
      <c r="V59" s="25"/>
      <c r="W59" s="285"/>
      <c r="X59" s="286">
        <f>IF(X$7="",0,SUMIFS(Бюджет!X:X,Бюджет!$M:$M,$H$55,Бюджет!$E:$E,$H59))</f>
        <v>0</v>
      </c>
      <c r="Y59" s="286">
        <f>IF(Y$7="",0,SUMIFS(Бюджет!Y:Y,Бюджет!$M:$M,$H$55,Бюджет!$E:$E,$H59))</f>
        <v>0</v>
      </c>
      <c r="Z59" s="286">
        <f>IF(Z$7="",0,SUMIFS(Бюджет!Z:Z,Бюджет!$M:$M,$H$55,Бюджет!$E:$E,$H59))</f>
        <v>0</v>
      </c>
      <c r="AA59" s="286">
        <f>IF(AA$7="",0,SUMIFS(Бюджет!AA:AA,Бюджет!$M:$M,$H$55,Бюджет!$E:$E,$H59))</f>
        <v>0</v>
      </c>
      <c r="AB59" s="286">
        <f>IF(AB$7="",0,SUMIFS(Бюджет!AB:AB,Бюджет!$M:$M,$H$55,Бюджет!$E:$E,$H59))</f>
        <v>0</v>
      </c>
      <c r="AC59" s="286">
        <f>IF(AC$7="",0,SUMIFS(Бюджет!AC:AC,Бюджет!$M:$M,$H$55,Бюджет!$E:$E,$H59))</f>
        <v>0</v>
      </c>
      <c r="AD59" s="286">
        <f>IF(AD$7="",0,SUMIFS(Бюджет!AD:AD,Бюджет!$M:$M,$H$55,Бюджет!$E:$E,$H59))</f>
        <v>0</v>
      </c>
      <c r="AE59" s="286">
        <f>IF(AE$7="",0,SUMIFS(Бюджет!AE:AE,Бюджет!$M:$M,$H$55,Бюджет!$E:$E,$H59))</f>
        <v>0</v>
      </c>
      <c r="AF59" s="286">
        <f>IF(AF$7="",0,SUMIFS(Бюджет!AF:AF,Бюджет!$M:$M,$H$55,Бюджет!$E:$E,$H59))</f>
        <v>0</v>
      </c>
      <c r="AG59" s="286">
        <f>IF(AG$7="",0,SUMIFS(Бюджет!AG:AG,Бюджет!$M:$M,$H$55,Бюджет!$E:$E,$H59))</f>
        <v>0</v>
      </c>
      <c r="AH59" s="286">
        <f>IF(AH$7="",0,SUMIFS(Бюджет!AH:AH,Бюджет!$M:$M,$H$55,Бюджет!$E:$E,$H59))</f>
        <v>0</v>
      </c>
      <c r="AI59" s="286">
        <f>IF(AI$7="",0,SUMIFS(Бюджет!AI:AI,Бюджет!$M:$M,$H$55,Бюджет!$E:$E,$H59))</f>
        <v>0</v>
      </c>
      <c r="AJ59" s="286">
        <f>IF(AJ$7="",0,SUMIFS(Бюджет!AJ:AJ,Бюджет!$M:$M,$H$55,Бюджет!$E:$E,$H59))</f>
        <v>0</v>
      </c>
      <c r="AK59" s="286">
        <f>IF(AK$7="",0,SUMIFS(Бюджет!AK:AK,Бюджет!$M:$M,$H$55,Бюджет!$E:$E,$H59))</f>
        <v>0</v>
      </c>
      <c r="AL59" s="286">
        <f>IF(AL$7="",0,SUMIFS(Бюджет!AL:AL,Бюджет!$M:$M,$H$55,Бюджет!$E:$E,$H59))</f>
        <v>0</v>
      </c>
      <c r="AM59" s="286">
        <f>IF(AM$7="",0,SUMIFS(Бюджет!AM:AM,Бюджет!$M:$M,$H$55,Бюджет!$E:$E,$H59))</f>
        <v>0</v>
      </c>
      <c r="AN59" s="286">
        <f>IF(AN$7="",0,SUMIFS(Бюджет!AN:AN,Бюджет!$M:$M,$H$55,Бюджет!$E:$E,$H59))</f>
        <v>0</v>
      </c>
      <c r="AO59" s="286">
        <f>IF(AO$7="",0,SUMIFS(Бюджет!AO:AO,Бюджет!$M:$M,$H$55,Бюджет!$E:$E,$H59))</f>
        <v>0</v>
      </c>
      <c r="AP59" s="286">
        <f>IF(AP$7="",0,SUMIFS(Бюджет!AP:AP,Бюджет!$M:$M,$H$55,Бюджет!$E:$E,$H59))</f>
        <v>0</v>
      </c>
      <c r="AQ59" s="286">
        <f>IF(AQ$7="",0,SUMIFS(Бюджет!AQ:AQ,Бюджет!$M:$M,$H$55,Бюджет!$E:$E,$H59))</f>
        <v>0</v>
      </c>
      <c r="AR59" s="286">
        <f>IF(AR$7="",0,SUMIFS(Бюджет!AR:AR,Бюджет!$M:$M,$H$55,Бюджет!$E:$E,$H59))</f>
        <v>0</v>
      </c>
      <c r="AS59" s="286">
        <f>IF(AS$7="",0,SUMIFS(Бюджет!AS:AS,Бюджет!$M:$M,$H$55,Бюджет!$E:$E,$H59))</f>
        <v>0</v>
      </c>
      <c r="AT59" s="286">
        <f>IF(AT$7="",0,SUMIFS(Бюджет!AT:AT,Бюджет!$M:$M,$H$55,Бюджет!$E:$E,$H59))</f>
        <v>0</v>
      </c>
      <c r="AU59" s="286">
        <f>IF(AU$7="",0,SUMIFS(Бюджет!AU:AU,Бюджет!$M:$M,$H$55,Бюджет!$E:$E,$H59))</f>
        <v>0</v>
      </c>
      <c r="AV59" s="287"/>
      <c r="AW59" s="25"/>
    </row>
    <row r="60" spans="1:49" s="26" customFormat="1" ht="10.199999999999999" x14ac:dyDescent="0.2">
      <c r="A60" s="25"/>
      <c r="B60" s="281"/>
      <c r="C60" s="281"/>
      <c r="D60" s="25"/>
      <c r="E60" s="124"/>
      <c r="F60" s="196"/>
      <c r="G60" s="196" t="str">
        <f t="shared" si="0"/>
        <v>P&amp;L</v>
      </c>
      <c r="H60" s="282" t="str">
        <f>структура!$N$14</f>
        <v>Объект-4</v>
      </c>
      <c r="I60" s="25"/>
      <c r="J60" s="25"/>
      <c r="K60" s="278" t="str">
        <f>K55</f>
        <v>тыс.руб.</v>
      </c>
      <c r="L60" s="25"/>
      <c r="M60" s="283"/>
      <c r="N60" s="283"/>
      <c r="O60" s="283"/>
      <c r="P60" s="25"/>
      <c r="Q60" s="25"/>
      <c r="R60" s="284">
        <f t="shared" si="12"/>
        <v>0</v>
      </c>
      <c r="S60" s="25"/>
      <c r="T60" s="284">
        <f t="shared" si="11"/>
        <v>0</v>
      </c>
      <c r="U60" s="25"/>
      <c r="V60" s="25"/>
      <c r="W60" s="285"/>
      <c r="X60" s="286">
        <f>IF(X$7="",0,SUMIFS(Бюджет!X:X,Бюджет!$M:$M,$H$55,Бюджет!$E:$E,$H60))</f>
        <v>0</v>
      </c>
      <c r="Y60" s="286">
        <f>IF(Y$7="",0,SUMIFS(Бюджет!Y:Y,Бюджет!$M:$M,$H$55,Бюджет!$E:$E,$H60))</f>
        <v>0</v>
      </c>
      <c r="Z60" s="286">
        <f>IF(Z$7="",0,SUMIFS(Бюджет!Z:Z,Бюджет!$M:$M,$H$55,Бюджет!$E:$E,$H60))</f>
        <v>0</v>
      </c>
      <c r="AA60" s="286">
        <f>IF(AA$7="",0,SUMIFS(Бюджет!AA:AA,Бюджет!$M:$M,$H$55,Бюджет!$E:$E,$H60))</f>
        <v>0</v>
      </c>
      <c r="AB60" s="286">
        <f>IF(AB$7="",0,SUMIFS(Бюджет!AB:AB,Бюджет!$M:$M,$H$55,Бюджет!$E:$E,$H60))</f>
        <v>0</v>
      </c>
      <c r="AC60" s="286">
        <f>IF(AC$7="",0,SUMIFS(Бюджет!AC:AC,Бюджет!$M:$M,$H$55,Бюджет!$E:$E,$H60))</f>
        <v>0</v>
      </c>
      <c r="AD60" s="286">
        <f>IF(AD$7="",0,SUMIFS(Бюджет!AD:AD,Бюджет!$M:$M,$H$55,Бюджет!$E:$E,$H60))</f>
        <v>0</v>
      </c>
      <c r="AE60" s="286">
        <f>IF(AE$7="",0,SUMIFS(Бюджет!AE:AE,Бюджет!$M:$M,$H$55,Бюджет!$E:$E,$H60))</f>
        <v>0</v>
      </c>
      <c r="AF60" s="286">
        <f>IF(AF$7="",0,SUMIFS(Бюджет!AF:AF,Бюджет!$M:$M,$H$55,Бюджет!$E:$E,$H60))</f>
        <v>0</v>
      </c>
      <c r="AG60" s="286">
        <f>IF(AG$7="",0,SUMIFS(Бюджет!AG:AG,Бюджет!$M:$M,$H$55,Бюджет!$E:$E,$H60))</f>
        <v>0</v>
      </c>
      <c r="AH60" s="286">
        <f>IF(AH$7="",0,SUMIFS(Бюджет!AH:AH,Бюджет!$M:$M,$H$55,Бюджет!$E:$E,$H60))</f>
        <v>0</v>
      </c>
      <c r="AI60" s="286">
        <f>IF(AI$7="",0,SUMIFS(Бюджет!AI:AI,Бюджет!$M:$M,$H$55,Бюджет!$E:$E,$H60))</f>
        <v>0</v>
      </c>
      <c r="AJ60" s="286">
        <f>IF(AJ$7="",0,SUMIFS(Бюджет!AJ:AJ,Бюджет!$M:$M,$H$55,Бюджет!$E:$E,$H60))</f>
        <v>0</v>
      </c>
      <c r="AK60" s="286">
        <f>IF(AK$7="",0,SUMIFS(Бюджет!AK:AK,Бюджет!$M:$M,$H$55,Бюджет!$E:$E,$H60))</f>
        <v>0</v>
      </c>
      <c r="AL60" s="286">
        <f>IF(AL$7="",0,SUMIFS(Бюджет!AL:AL,Бюджет!$M:$M,$H$55,Бюджет!$E:$E,$H60))</f>
        <v>0</v>
      </c>
      <c r="AM60" s="286">
        <f>IF(AM$7="",0,SUMIFS(Бюджет!AM:AM,Бюджет!$M:$M,$H$55,Бюджет!$E:$E,$H60))</f>
        <v>0</v>
      </c>
      <c r="AN60" s="286">
        <f>IF(AN$7="",0,SUMIFS(Бюджет!AN:AN,Бюджет!$M:$M,$H$55,Бюджет!$E:$E,$H60))</f>
        <v>0</v>
      </c>
      <c r="AO60" s="286">
        <f>IF(AO$7="",0,SUMIFS(Бюджет!AO:AO,Бюджет!$M:$M,$H$55,Бюджет!$E:$E,$H60))</f>
        <v>0</v>
      </c>
      <c r="AP60" s="286">
        <f>IF(AP$7="",0,SUMIFS(Бюджет!AP:AP,Бюджет!$M:$M,$H$55,Бюджет!$E:$E,$H60))</f>
        <v>0</v>
      </c>
      <c r="AQ60" s="286">
        <f>IF(AQ$7="",0,SUMIFS(Бюджет!AQ:AQ,Бюджет!$M:$M,$H$55,Бюджет!$E:$E,$H60))</f>
        <v>0</v>
      </c>
      <c r="AR60" s="286">
        <f>IF(AR$7="",0,SUMIFS(Бюджет!AR:AR,Бюджет!$M:$M,$H$55,Бюджет!$E:$E,$H60))</f>
        <v>0</v>
      </c>
      <c r="AS60" s="286">
        <f>IF(AS$7="",0,SUMIFS(Бюджет!AS:AS,Бюджет!$M:$M,$H$55,Бюджет!$E:$E,$H60))</f>
        <v>0</v>
      </c>
      <c r="AT60" s="286">
        <f>IF(AT$7="",0,SUMIFS(Бюджет!AT:AT,Бюджет!$M:$M,$H$55,Бюджет!$E:$E,$H60))</f>
        <v>0</v>
      </c>
      <c r="AU60" s="286">
        <f>IF(AU$7="",0,SUMIFS(Бюджет!AU:AU,Бюджет!$M:$M,$H$55,Бюджет!$E:$E,$H60))</f>
        <v>0</v>
      </c>
      <c r="AV60" s="287"/>
      <c r="AW60" s="25"/>
    </row>
    <row r="61" spans="1:49" s="26" customFormat="1" ht="10.199999999999999" x14ac:dyDescent="0.2">
      <c r="A61" s="25"/>
      <c r="B61" s="281"/>
      <c r="C61" s="281"/>
      <c r="D61" s="25"/>
      <c r="E61" s="124"/>
      <c r="F61" s="196"/>
      <c r="G61" s="196" t="str">
        <f t="shared" si="0"/>
        <v>P&amp;L</v>
      </c>
      <c r="H61" s="282" t="str">
        <f>структура!$N$15</f>
        <v>Объект-5</v>
      </c>
      <c r="I61" s="25"/>
      <c r="J61" s="25"/>
      <c r="K61" s="278" t="str">
        <f>K55</f>
        <v>тыс.руб.</v>
      </c>
      <c r="L61" s="25"/>
      <c r="M61" s="283"/>
      <c r="N61" s="283"/>
      <c r="O61" s="283"/>
      <c r="P61" s="25"/>
      <c r="Q61" s="25"/>
      <c r="R61" s="284">
        <f t="shared" si="12"/>
        <v>0</v>
      </c>
      <c r="S61" s="25"/>
      <c r="T61" s="284">
        <f t="shared" si="11"/>
        <v>0</v>
      </c>
      <c r="U61" s="25"/>
      <c r="V61" s="25"/>
      <c r="W61" s="285"/>
      <c r="X61" s="286">
        <f>IF(X$7="",0,SUMIFS(Бюджет!X:X,Бюджет!$M:$M,$H$55,Бюджет!$E:$E,$H61))</f>
        <v>0</v>
      </c>
      <c r="Y61" s="286">
        <f>IF(Y$7="",0,SUMIFS(Бюджет!Y:Y,Бюджет!$M:$M,$H$55,Бюджет!$E:$E,$H61))</f>
        <v>0</v>
      </c>
      <c r="Z61" s="286">
        <f>IF(Z$7="",0,SUMIFS(Бюджет!Z:Z,Бюджет!$M:$M,$H$55,Бюджет!$E:$E,$H61))</f>
        <v>0</v>
      </c>
      <c r="AA61" s="286">
        <f>IF(AA$7="",0,SUMIFS(Бюджет!AA:AA,Бюджет!$M:$M,$H$55,Бюджет!$E:$E,$H61))</f>
        <v>0</v>
      </c>
      <c r="AB61" s="286">
        <f>IF(AB$7="",0,SUMIFS(Бюджет!AB:AB,Бюджет!$M:$M,$H$55,Бюджет!$E:$E,$H61))</f>
        <v>0</v>
      </c>
      <c r="AC61" s="286">
        <f>IF(AC$7="",0,SUMIFS(Бюджет!AC:AC,Бюджет!$M:$M,$H$55,Бюджет!$E:$E,$H61))</f>
        <v>0</v>
      </c>
      <c r="AD61" s="286">
        <f>IF(AD$7="",0,SUMIFS(Бюджет!AD:AD,Бюджет!$M:$M,$H$55,Бюджет!$E:$E,$H61))</f>
        <v>0</v>
      </c>
      <c r="AE61" s="286">
        <f>IF(AE$7="",0,SUMIFS(Бюджет!AE:AE,Бюджет!$M:$M,$H$55,Бюджет!$E:$E,$H61))</f>
        <v>0</v>
      </c>
      <c r="AF61" s="286">
        <f>IF(AF$7="",0,SUMIFS(Бюджет!AF:AF,Бюджет!$M:$M,$H$55,Бюджет!$E:$E,$H61))</f>
        <v>0</v>
      </c>
      <c r="AG61" s="286">
        <f>IF(AG$7="",0,SUMIFS(Бюджет!AG:AG,Бюджет!$M:$M,$H$55,Бюджет!$E:$E,$H61))</f>
        <v>0</v>
      </c>
      <c r="AH61" s="286">
        <f>IF(AH$7="",0,SUMIFS(Бюджет!AH:AH,Бюджет!$M:$M,$H$55,Бюджет!$E:$E,$H61))</f>
        <v>0</v>
      </c>
      <c r="AI61" s="286">
        <f>IF(AI$7="",0,SUMIFS(Бюджет!AI:AI,Бюджет!$M:$M,$H$55,Бюджет!$E:$E,$H61))</f>
        <v>0</v>
      </c>
      <c r="AJ61" s="286">
        <f>IF(AJ$7="",0,SUMIFS(Бюджет!AJ:AJ,Бюджет!$M:$M,$H$55,Бюджет!$E:$E,$H61))</f>
        <v>0</v>
      </c>
      <c r="AK61" s="286">
        <f>IF(AK$7="",0,SUMIFS(Бюджет!AK:AK,Бюджет!$M:$M,$H$55,Бюджет!$E:$E,$H61))</f>
        <v>0</v>
      </c>
      <c r="AL61" s="286">
        <f>IF(AL$7="",0,SUMIFS(Бюджет!AL:AL,Бюджет!$M:$M,$H$55,Бюджет!$E:$E,$H61))</f>
        <v>0</v>
      </c>
      <c r="AM61" s="286">
        <f>IF(AM$7="",0,SUMIFS(Бюджет!AM:AM,Бюджет!$M:$M,$H$55,Бюджет!$E:$E,$H61))</f>
        <v>0</v>
      </c>
      <c r="AN61" s="286">
        <f>IF(AN$7="",0,SUMIFS(Бюджет!AN:AN,Бюджет!$M:$M,$H$55,Бюджет!$E:$E,$H61))</f>
        <v>0</v>
      </c>
      <c r="AO61" s="286">
        <f>IF(AO$7="",0,SUMIFS(Бюджет!AO:AO,Бюджет!$M:$M,$H$55,Бюджет!$E:$E,$H61))</f>
        <v>0</v>
      </c>
      <c r="AP61" s="286">
        <f>IF(AP$7="",0,SUMIFS(Бюджет!AP:AP,Бюджет!$M:$M,$H$55,Бюджет!$E:$E,$H61))</f>
        <v>0</v>
      </c>
      <c r="AQ61" s="286">
        <f>IF(AQ$7="",0,SUMIFS(Бюджет!AQ:AQ,Бюджет!$M:$M,$H$55,Бюджет!$E:$E,$H61))</f>
        <v>0</v>
      </c>
      <c r="AR61" s="286">
        <f>IF(AR$7="",0,SUMIFS(Бюджет!AR:AR,Бюджет!$M:$M,$H$55,Бюджет!$E:$E,$H61))</f>
        <v>0</v>
      </c>
      <c r="AS61" s="286">
        <f>IF(AS$7="",0,SUMIFS(Бюджет!AS:AS,Бюджет!$M:$M,$H$55,Бюджет!$E:$E,$H61))</f>
        <v>0</v>
      </c>
      <c r="AT61" s="286">
        <f>IF(AT$7="",0,SUMIFS(Бюджет!AT:AT,Бюджет!$M:$M,$H$55,Бюджет!$E:$E,$H61))</f>
        <v>0</v>
      </c>
      <c r="AU61" s="286">
        <f>IF(AU$7="",0,SUMIFS(Бюджет!AU:AU,Бюджет!$M:$M,$H$55,Бюджет!$E:$E,$H61))</f>
        <v>0</v>
      </c>
      <c r="AV61" s="287"/>
      <c r="AW61" s="25"/>
    </row>
    <row r="62" spans="1:49" ht="3.9" customHeight="1" x14ac:dyDescent="0.25">
      <c r="A62" s="3"/>
      <c r="B62" s="269"/>
      <c r="C62" s="269"/>
      <c r="D62" s="3"/>
      <c r="E62" s="120"/>
      <c r="F62" s="167"/>
      <c r="G62" s="167" t="str">
        <f t="shared" si="0"/>
        <v>P&amp;L</v>
      </c>
      <c r="H62" s="8"/>
      <c r="I62" s="3"/>
      <c r="J62" s="3"/>
      <c r="K62" s="191"/>
      <c r="L62" s="12"/>
      <c r="M62" s="20"/>
      <c r="N62" s="20"/>
      <c r="O62" s="20"/>
      <c r="P62" s="3"/>
      <c r="Q62" s="3"/>
      <c r="R62" s="8"/>
      <c r="S62" s="3"/>
      <c r="T62" s="8"/>
      <c r="U62" s="3"/>
      <c r="V62" s="3"/>
      <c r="W62" s="49"/>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41"/>
      <c r="AW62" s="3"/>
    </row>
    <row r="63" spans="1:49" x14ac:dyDescent="0.25">
      <c r="A63" s="3"/>
      <c r="B63" s="269"/>
      <c r="C63" s="269"/>
      <c r="D63" s="3"/>
      <c r="E63" s="120"/>
      <c r="F63" s="167"/>
      <c r="G63" s="167" t="str">
        <f t="shared" si="0"/>
        <v>P&amp;L</v>
      </c>
      <c r="H63" s="3"/>
      <c r="I63" s="3"/>
      <c r="J63" s="3"/>
      <c r="K63" s="130" t="str">
        <f>структура!$AL$28</f>
        <v>контроль</v>
      </c>
      <c r="L63" s="130"/>
      <c r="M63" s="131"/>
      <c r="N63" s="131"/>
      <c r="O63" s="131"/>
      <c r="P63" s="132"/>
      <c r="Q63" s="132"/>
      <c r="R63" s="133">
        <f>SUM(R56:R62)-R55</f>
        <v>0</v>
      </c>
      <c r="S63" s="132"/>
      <c r="T63" s="133">
        <f>SUM(T52:T62)-T51</f>
        <v>0</v>
      </c>
      <c r="U63" s="3"/>
      <c r="V63" s="3"/>
      <c r="W63" s="49"/>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1"/>
      <c r="AW63" s="3"/>
    </row>
    <row r="64" spans="1:49" ht="3.9" customHeight="1" x14ac:dyDescent="0.25">
      <c r="A64" s="3"/>
      <c r="B64" s="269"/>
      <c r="C64" s="269"/>
      <c r="D64" s="3"/>
      <c r="E64" s="120"/>
      <c r="F64" s="167"/>
      <c r="G64" s="167" t="str">
        <f t="shared" si="0"/>
        <v>P&amp;L</v>
      </c>
      <c r="H64" s="3"/>
      <c r="I64" s="3"/>
      <c r="J64" s="3"/>
      <c r="K64" s="25"/>
      <c r="L64" s="12"/>
      <c r="M64" s="20"/>
      <c r="N64" s="20"/>
      <c r="O64" s="20"/>
      <c r="P64" s="3"/>
      <c r="Q64" s="3"/>
      <c r="R64" s="3"/>
      <c r="S64" s="3"/>
      <c r="T64" s="3"/>
      <c r="U64" s="3"/>
      <c r="V64" s="3"/>
      <c r="W64" s="49"/>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
    </row>
    <row r="65" spans="1:49" s="95" customFormat="1" x14ac:dyDescent="0.25">
      <c r="A65" s="89"/>
      <c r="B65" s="269"/>
      <c r="C65" s="269"/>
      <c r="D65" s="89"/>
      <c r="E65" s="124"/>
      <c r="F65" s="167"/>
      <c r="G65" s="167" t="str">
        <f t="shared" si="0"/>
        <v>P&amp;L</v>
      </c>
      <c r="H65" s="129" t="str">
        <f>KPI!$E$152</f>
        <v>ФОТ</v>
      </c>
      <c r="I65" s="89"/>
      <c r="J65" s="89"/>
      <c r="K65" s="125" t="str">
        <f>IF(H65="","",INDEX(KPI!$H:$H,SUMIFS(KPI!$C:$C,KPI!$E:$E,H65)))</f>
        <v>тыс.руб.</v>
      </c>
      <c r="L65" s="25"/>
      <c r="M65" s="117"/>
      <c r="N65" s="117"/>
      <c r="O65" s="117"/>
      <c r="P65" s="89"/>
      <c r="Q65" s="89"/>
      <c r="R65" s="123">
        <f t="shared" si="10"/>
        <v>0</v>
      </c>
      <c r="S65" s="89"/>
      <c r="T65" s="123">
        <f t="shared" si="7"/>
        <v>0</v>
      </c>
      <c r="U65" s="89"/>
      <c r="V65" s="89"/>
      <c r="W65" s="116"/>
      <c r="X65" s="126">
        <f>IF(X$7="",0,SUMIFS(Бюджет!X:X,Бюджет!$M:$M,$H65))</f>
        <v>0</v>
      </c>
      <c r="Y65" s="126">
        <f>IF(Y$7="",0,SUMIFS(Бюджет!Y:Y,Бюджет!$M:$M,$H65))</f>
        <v>0</v>
      </c>
      <c r="Z65" s="126">
        <f>IF(Z$7="",0,SUMIFS(Бюджет!Z:Z,Бюджет!$M:$M,$H65))</f>
        <v>0</v>
      </c>
      <c r="AA65" s="126">
        <f>IF(AA$7="",0,SUMIFS(Бюджет!AA:AA,Бюджет!$M:$M,$H65))</f>
        <v>0</v>
      </c>
      <c r="AB65" s="126">
        <f>IF(AB$7="",0,SUMIFS(Бюджет!AB:AB,Бюджет!$M:$M,$H65))</f>
        <v>0</v>
      </c>
      <c r="AC65" s="126">
        <f>IF(AC$7="",0,SUMIFS(Бюджет!AC:AC,Бюджет!$M:$M,$H65))</f>
        <v>0</v>
      </c>
      <c r="AD65" s="126">
        <f>IF(AD$7="",0,SUMIFS(Бюджет!AD:AD,Бюджет!$M:$M,$H65))</f>
        <v>0</v>
      </c>
      <c r="AE65" s="126">
        <f>IF(AE$7="",0,SUMIFS(Бюджет!AE:AE,Бюджет!$M:$M,$H65))</f>
        <v>0</v>
      </c>
      <c r="AF65" s="126">
        <f>IF(AF$7="",0,SUMIFS(Бюджет!AF:AF,Бюджет!$M:$M,$H65))</f>
        <v>0</v>
      </c>
      <c r="AG65" s="126">
        <f>IF(AG$7="",0,SUMIFS(Бюджет!AG:AG,Бюджет!$M:$M,$H65))</f>
        <v>0</v>
      </c>
      <c r="AH65" s="126">
        <f>IF(AH$7="",0,SUMIFS(Бюджет!AH:AH,Бюджет!$M:$M,$H65))</f>
        <v>0</v>
      </c>
      <c r="AI65" s="126">
        <f>IF(AI$7="",0,SUMIFS(Бюджет!AI:AI,Бюджет!$M:$M,$H65))</f>
        <v>0</v>
      </c>
      <c r="AJ65" s="126">
        <f>IF(AJ$7="",0,SUMIFS(Бюджет!AJ:AJ,Бюджет!$M:$M,$H65))</f>
        <v>0</v>
      </c>
      <c r="AK65" s="126">
        <f>IF(AK$7="",0,SUMIFS(Бюджет!AK:AK,Бюджет!$M:$M,$H65))</f>
        <v>0</v>
      </c>
      <c r="AL65" s="126">
        <f>IF(AL$7="",0,SUMIFS(Бюджет!AL:AL,Бюджет!$M:$M,$H65))</f>
        <v>0</v>
      </c>
      <c r="AM65" s="126">
        <f>IF(AM$7="",0,SUMIFS(Бюджет!AM:AM,Бюджет!$M:$M,$H65))</f>
        <v>0</v>
      </c>
      <c r="AN65" s="126">
        <f>IF(AN$7="",0,SUMIFS(Бюджет!AN:AN,Бюджет!$M:$M,$H65))</f>
        <v>0</v>
      </c>
      <c r="AO65" s="126">
        <f>IF(AO$7="",0,SUMIFS(Бюджет!AO:AO,Бюджет!$M:$M,$H65))</f>
        <v>0</v>
      </c>
      <c r="AP65" s="126">
        <f>IF(AP$7="",0,SUMIFS(Бюджет!AP:AP,Бюджет!$M:$M,$H65))</f>
        <v>0</v>
      </c>
      <c r="AQ65" s="126">
        <f>IF(AQ$7="",0,SUMIFS(Бюджет!AQ:AQ,Бюджет!$M:$M,$H65))</f>
        <v>0</v>
      </c>
      <c r="AR65" s="126">
        <f>IF(AR$7="",0,SUMIFS(Бюджет!AR:AR,Бюджет!$M:$M,$H65))</f>
        <v>0</v>
      </c>
      <c r="AS65" s="126">
        <f>IF(AS$7="",0,SUMIFS(Бюджет!AS:AS,Бюджет!$M:$M,$H65))</f>
        <v>0</v>
      </c>
      <c r="AT65" s="126">
        <f>IF(AT$7="",0,SUMIFS(Бюджет!AT:AT,Бюджет!$M:$M,$H65))</f>
        <v>0</v>
      </c>
      <c r="AU65" s="126">
        <f>IF(AU$7="",0,SUMIFS(Бюджет!AU:AU,Бюджет!$M:$M,$H65))</f>
        <v>0</v>
      </c>
      <c r="AV65" s="94"/>
      <c r="AW65" s="89"/>
    </row>
    <row r="66" spans="1:49" ht="3.9" customHeight="1" x14ac:dyDescent="0.25">
      <c r="A66" s="3"/>
      <c r="B66" s="269"/>
      <c r="C66" s="269"/>
      <c r="D66" s="3"/>
      <c r="E66" s="120"/>
      <c r="F66" s="167"/>
      <c r="G66" s="167" t="str">
        <f t="shared" si="0"/>
        <v>P&amp;L</v>
      </c>
      <c r="H66" s="3"/>
      <c r="I66" s="3"/>
      <c r="J66" s="3"/>
      <c r="K66" s="25"/>
      <c r="L66" s="12"/>
      <c r="M66" s="20"/>
      <c r="N66" s="20"/>
      <c r="O66" s="20"/>
      <c r="P66" s="3"/>
      <c r="Q66" s="3"/>
      <c r="R66" s="3"/>
      <c r="S66" s="3"/>
      <c r="T66" s="3"/>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s="26" customFormat="1" ht="10.199999999999999" x14ac:dyDescent="0.2">
      <c r="A67" s="25"/>
      <c r="B67" s="281"/>
      <c r="C67" s="281"/>
      <c r="D67" s="25"/>
      <c r="E67" s="124"/>
      <c r="F67" s="196"/>
      <c r="G67" s="196" t="str">
        <f t="shared" si="0"/>
        <v>P&amp;L</v>
      </c>
      <c r="H67" s="282" t="str">
        <f>структура!$N$11</f>
        <v>Объект-1</v>
      </c>
      <c r="I67" s="25"/>
      <c r="J67" s="25"/>
      <c r="K67" s="278" t="str">
        <f>K65</f>
        <v>тыс.руб.</v>
      </c>
      <c r="L67" s="25"/>
      <c r="M67" s="283"/>
      <c r="N67" s="283"/>
      <c r="O67" s="283"/>
      <c r="P67" s="25"/>
      <c r="Q67" s="25"/>
      <c r="R67" s="284">
        <f>SUMIFS($W67:$AV67,$W$2:$AV$2,R$2)</f>
        <v>0</v>
      </c>
      <c r="S67" s="25"/>
      <c r="T67" s="284">
        <f>SUMIFS($W67:$AV67,$W$2:$AV$2,T$2)</f>
        <v>0</v>
      </c>
      <c r="U67" s="25"/>
      <c r="V67" s="25"/>
      <c r="W67" s="285"/>
      <c r="X67" s="286">
        <f>IF(X$7="",0,SUMIFS(Бюджет!X:X,Бюджет!$M:$M,$H$65,Бюджет!$E:$E,$H67))</f>
        <v>0</v>
      </c>
      <c r="Y67" s="286">
        <f>IF(Y$7="",0,SUMIFS(Бюджет!Y:Y,Бюджет!$M:$M,$H$65,Бюджет!$E:$E,$H67))</f>
        <v>0</v>
      </c>
      <c r="Z67" s="286">
        <f>IF(Z$7="",0,SUMIFS(Бюджет!Z:Z,Бюджет!$M:$M,$H$65,Бюджет!$E:$E,$H67))</f>
        <v>0</v>
      </c>
      <c r="AA67" s="286">
        <f>IF(AA$7="",0,SUMIFS(Бюджет!AA:AA,Бюджет!$M:$M,$H$65,Бюджет!$E:$E,$H67))</f>
        <v>0</v>
      </c>
      <c r="AB67" s="286">
        <f>IF(AB$7="",0,SUMIFS(Бюджет!AB:AB,Бюджет!$M:$M,$H$65,Бюджет!$E:$E,$H67))</f>
        <v>0</v>
      </c>
      <c r="AC67" s="286">
        <f>IF(AC$7="",0,SUMIFS(Бюджет!AC:AC,Бюджет!$M:$M,$H$65,Бюджет!$E:$E,$H67))</f>
        <v>0</v>
      </c>
      <c r="AD67" s="286">
        <f>IF(AD$7="",0,SUMIFS(Бюджет!AD:AD,Бюджет!$M:$M,$H$65,Бюджет!$E:$E,$H67))</f>
        <v>0</v>
      </c>
      <c r="AE67" s="286">
        <f>IF(AE$7="",0,SUMIFS(Бюджет!AE:AE,Бюджет!$M:$M,$H$65,Бюджет!$E:$E,$H67))</f>
        <v>0</v>
      </c>
      <c r="AF67" s="286">
        <f>IF(AF$7="",0,SUMIFS(Бюджет!AF:AF,Бюджет!$M:$M,$H$65,Бюджет!$E:$E,$H67))</f>
        <v>0</v>
      </c>
      <c r="AG67" s="286">
        <f>IF(AG$7="",0,SUMIFS(Бюджет!AG:AG,Бюджет!$M:$M,$H$65,Бюджет!$E:$E,$H67))</f>
        <v>0</v>
      </c>
      <c r="AH67" s="286">
        <f>IF(AH$7="",0,SUMIFS(Бюджет!AH:AH,Бюджет!$M:$M,$H$65,Бюджет!$E:$E,$H67))</f>
        <v>0</v>
      </c>
      <c r="AI67" s="286">
        <f>IF(AI$7="",0,SUMIFS(Бюджет!AI:AI,Бюджет!$M:$M,$H$65,Бюджет!$E:$E,$H67))</f>
        <v>0</v>
      </c>
      <c r="AJ67" s="286">
        <f>IF(AJ$7="",0,SUMIFS(Бюджет!AJ:AJ,Бюджет!$M:$M,$H$65,Бюджет!$E:$E,$H67))</f>
        <v>0</v>
      </c>
      <c r="AK67" s="286">
        <f>IF(AK$7="",0,SUMIFS(Бюджет!AK:AK,Бюджет!$M:$M,$H$65,Бюджет!$E:$E,$H67))</f>
        <v>0</v>
      </c>
      <c r="AL67" s="286">
        <f>IF(AL$7="",0,SUMIFS(Бюджет!AL:AL,Бюджет!$M:$M,$H$65,Бюджет!$E:$E,$H67))</f>
        <v>0</v>
      </c>
      <c r="AM67" s="286">
        <f>IF(AM$7="",0,SUMIFS(Бюджет!AM:AM,Бюджет!$M:$M,$H$65,Бюджет!$E:$E,$H67))</f>
        <v>0</v>
      </c>
      <c r="AN67" s="286">
        <f>IF(AN$7="",0,SUMIFS(Бюджет!AN:AN,Бюджет!$M:$M,$H$65,Бюджет!$E:$E,$H67))</f>
        <v>0</v>
      </c>
      <c r="AO67" s="286">
        <f>IF(AO$7="",0,SUMIFS(Бюджет!AO:AO,Бюджет!$M:$M,$H$65,Бюджет!$E:$E,$H67))</f>
        <v>0</v>
      </c>
      <c r="AP67" s="286">
        <f>IF(AP$7="",0,SUMIFS(Бюджет!AP:AP,Бюджет!$M:$M,$H$65,Бюджет!$E:$E,$H67))</f>
        <v>0</v>
      </c>
      <c r="AQ67" s="286">
        <f>IF(AQ$7="",0,SUMIFS(Бюджет!AQ:AQ,Бюджет!$M:$M,$H$65,Бюджет!$E:$E,$H67))</f>
        <v>0</v>
      </c>
      <c r="AR67" s="286">
        <f>IF(AR$7="",0,SUMIFS(Бюджет!AR:AR,Бюджет!$M:$M,$H$65,Бюджет!$E:$E,$H67))</f>
        <v>0</v>
      </c>
      <c r="AS67" s="286">
        <f>IF(AS$7="",0,SUMIFS(Бюджет!AS:AS,Бюджет!$M:$M,$H$65,Бюджет!$E:$E,$H67))</f>
        <v>0</v>
      </c>
      <c r="AT67" s="286">
        <f>IF(AT$7="",0,SUMIFS(Бюджет!AT:AT,Бюджет!$M:$M,$H$65,Бюджет!$E:$E,$H67))</f>
        <v>0</v>
      </c>
      <c r="AU67" s="286">
        <f>IF(AU$7="",0,SUMIFS(Бюджет!AU:AU,Бюджет!$M:$M,$H$65,Бюджет!$E:$E,$H67))</f>
        <v>0</v>
      </c>
      <c r="AV67" s="287"/>
      <c r="AW67" s="25"/>
    </row>
    <row r="68" spans="1:49" s="26" customFormat="1" ht="10.199999999999999" x14ac:dyDescent="0.2">
      <c r="A68" s="25"/>
      <c r="B68" s="281"/>
      <c r="C68" s="281"/>
      <c r="D68" s="25"/>
      <c r="E68" s="124"/>
      <c r="F68" s="196"/>
      <c r="G68" s="196" t="str">
        <f t="shared" si="0"/>
        <v>P&amp;L</v>
      </c>
      <c r="H68" s="282" t="str">
        <f>структура!$N$12</f>
        <v>Объект-2</v>
      </c>
      <c r="I68" s="25"/>
      <c r="J68" s="25"/>
      <c r="K68" s="278" t="str">
        <f>K65</f>
        <v>тыс.руб.</v>
      </c>
      <c r="L68" s="25"/>
      <c r="M68" s="283"/>
      <c r="N68" s="283"/>
      <c r="O68" s="283"/>
      <c r="P68" s="25"/>
      <c r="Q68" s="25"/>
      <c r="R68" s="284">
        <f>SUMIFS($W68:$AV68,$W$2:$AV$2,R$2)</f>
        <v>0</v>
      </c>
      <c r="S68" s="25"/>
      <c r="T68" s="284">
        <f t="shared" ref="T68:T71" si="13">SUMIFS($W68:$AV68,$W$2:$AV$2,T$2)</f>
        <v>0</v>
      </c>
      <c r="U68" s="25"/>
      <c r="V68" s="25"/>
      <c r="W68" s="285"/>
      <c r="X68" s="286">
        <f>IF(X$7="",0,SUMIFS(Бюджет!X:X,Бюджет!$M:$M,$H$65,Бюджет!$E:$E,$H68))</f>
        <v>0</v>
      </c>
      <c r="Y68" s="286">
        <f>IF(Y$7="",0,SUMIFS(Бюджет!Y:Y,Бюджет!$M:$M,$H$65,Бюджет!$E:$E,$H68))</f>
        <v>0</v>
      </c>
      <c r="Z68" s="286">
        <f>IF(Z$7="",0,SUMIFS(Бюджет!Z:Z,Бюджет!$M:$M,$H$65,Бюджет!$E:$E,$H68))</f>
        <v>0</v>
      </c>
      <c r="AA68" s="286">
        <f>IF(AA$7="",0,SUMIFS(Бюджет!AA:AA,Бюджет!$M:$M,$H$65,Бюджет!$E:$E,$H68))</f>
        <v>0</v>
      </c>
      <c r="AB68" s="286">
        <f>IF(AB$7="",0,SUMIFS(Бюджет!AB:AB,Бюджет!$M:$M,$H$65,Бюджет!$E:$E,$H68))</f>
        <v>0</v>
      </c>
      <c r="AC68" s="286">
        <f>IF(AC$7="",0,SUMIFS(Бюджет!AC:AC,Бюджет!$M:$M,$H$65,Бюджет!$E:$E,$H68))</f>
        <v>0</v>
      </c>
      <c r="AD68" s="286">
        <f>IF(AD$7="",0,SUMIFS(Бюджет!AD:AD,Бюджет!$M:$M,$H$65,Бюджет!$E:$E,$H68))</f>
        <v>0</v>
      </c>
      <c r="AE68" s="286">
        <f>IF(AE$7="",0,SUMIFS(Бюджет!AE:AE,Бюджет!$M:$M,$H$65,Бюджет!$E:$E,$H68))</f>
        <v>0</v>
      </c>
      <c r="AF68" s="286">
        <f>IF(AF$7="",0,SUMIFS(Бюджет!AF:AF,Бюджет!$M:$M,$H$65,Бюджет!$E:$E,$H68))</f>
        <v>0</v>
      </c>
      <c r="AG68" s="286">
        <f>IF(AG$7="",0,SUMIFS(Бюджет!AG:AG,Бюджет!$M:$M,$H$65,Бюджет!$E:$E,$H68))</f>
        <v>0</v>
      </c>
      <c r="AH68" s="286">
        <f>IF(AH$7="",0,SUMIFS(Бюджет!AH:AH,Бюджет!$M:$M,$H$65,Бюджет!$E:$E,$H68))</f>
        <v>0</v>
      </c>
      <c r="AI68" s="286">
        <f>IF(AI$7="",0,SUMIFS(Бюджет!AI:AI,Бюджет!$M:$M,$H$65,Бюджет!$E:$E,$H68))</f>
        <v>0</v>
      </c>
      <c r="AJ68" s="286">
        <f>IF(AJ$7="",0,SUMIFS(Бюджет!AJ:AJ,Бюджет!$M:$M,$H$65,Бюджет!$E:$E,$H68))</f>
        <v>0</v>
      </c>
      <c r="AK68" s="286">
        <f>IF(AK$7="",0,SUMIFS(Бюджет!AK:AK,Бюджет!$M:$M,$H$65,Бюджет!$E:$E,$H68))</f>
        <v>0</v>
      </c>
      <c r="AL68" s="286">
        <f>IF(AL$7="",0,SUMIFS(Бюджет!AL:AL,Бюджет!$M:$M,$H$65,Бюджет!$E:$E,$H68))</f>
        <v>0</v>
      </c>
      <c r="AM68" s="286">
        <f>IF(AM$7="",0,SUMIFS(Бюджет!AM:AM,Бюджет!$M:$M,$H$65,Бюджет!$E:$E,$H68))</f>
        <v>0</v>
      </c>
      <c r="AN68" s="286">
        <f>IF(AN$7="",0,SUMIFS(Бюджет!AN:AN,Бюджет!$M:$M,$H$65,Бюджет!$E:$E,$H68))</f>
        <v>0</v>
      </c>
      <c r="AO68" s="286">
        <f>IF(AO$7="",0,SUMIFS(Бюджет!AO:AO,Бюджет!$M:$M,$H$65,Бюджет!$E:$E,$H68))</f>
        <v>0</v>
      </c>
      <c r="AP68" s="286">
        <f>IF(AP$7="",0,SUMIFS(Бюджет!AP:AP,Бюджет!$M:$M,$H$65,Бюджет!$E:$E,$H68))</f>
        <v>0</v>
      </c>
      <c r="AQ68" s="286">
        <f>IF(AQ$7="",0,SUMIFS(Бюджет!AQ:AQ,Бюджет!$M:$M,$H$65,Бюджет!$E:$E,$H68))</f>
        <v>0</v>
      </c>
      <c r="AR68" s="286">
        <f>IF(AR$7="",0,SUMIFS(Бюджет!AR:AR,Бюджет!$M:$M,$H$65,Бюджет!$E:$E,$H68))</f>
        <v>0</v>
      </c>
      <c r="AS68" s="286">
        <f>IF(AS$7="",0,SUMIFS(Бюджет!AS:AS,Бюджет!$M:$M,$H$65,Бюджет!$E:$E,$H68))</f>
        <v>0</v>
      </c>
      <c r="AT68" s="286">
        <f>IF(AT$7="",0,SUMIFS(Бюджет!AT:AT,Бюджет!$M:$M,$H$65,Бюджет!$E:$E,$H68))</f>
        <v>0</v>
      </c>
      <c r="AU68" s="286">
        <f>IF(AU$7="",0,SUMIFS(Бюджет!AU:AU,Бюджет!$M:$M,$H$65,Бюджет!$E:$E,$H68))</f>
        <v>0</v>
      </c>
      <c r="AV68" s="287"/>
      <c r="AW68" s="25"/>
    </row>
    <row r="69" spans="1:49" s="26" customFormat="1" ht="10.199999999999999" x14ac:dyDescent="0.2">
      <c r="A69" s="25"/>
      <c r="B69" s="281"/>
      <c r="C69" s="281"/>
      <c r="D69" s="25"/>
      <c r="E69" s="124"/>
      <c r="F69" s="196"/>
      <c r="G69" s="196" t="str">
        <f t="shared" si="0"/>
        <v>P&amp;L</v>
      </c>
      <c r="H69" s="282" t="str">
        <f>структура!$N$13</f>
        <v>Объект-3</v>
      </c>
      <c r="I69" s="25"/>
      <c r="J69" s="25"/>
      <c r="K69" s="278" t="str">
        <f>K65</f>
        <v>тыс.руб.</v>
      </c>
      <c r="L69" s="25"/>
      <c r="M69" s="283"/>
      <c r="N69" s="283"/>
      <c r="O69" s="283"/>
      <c r="P69" s="25"/>
      <c r="Q69" s="25"/>
      <c r="R69" s="284">
        <f t="shared" ref="R69:R71" si="14">SUMIFS($W69:$AV69,$W$2:$AV$2,R$2)</f>
        <v>0</v>
      </c>
      <c r="S69" s="25"/>
      <c r="T69" s="284">
        <f t="shared" si="13"/>
        <v>0</v>
      </c>
      <c r="U69" s="25"/>
      <c r="V69" s="25"/>
      <c r="W69" s="285"/>
      <c r="X69" s="286">
        <f>IF(X$7="",0,SUMIFS(Бюджет!X:X,Бюджет!$M:$M,$H$65,Бюджет!$E:$E,$H69))</f>
        <v>0</v>
      </c>
      <c r="Y69" s="286">
        <f>IF(Y$7="",0,SUMIFS(Бюджет!Y:Y,Бюджет!$M:$M,$H$65,Бюджет!$E:$E,$H69))</f>
        <v>0</v>
      </c>
      <c r="Z69" s="286">
        <f>IF(Z$7="",0,SUMIFS(Бюджет!Z:Z,Бюджет!$M:$M,$H$65,Бюджет!$E:$E,$H69))</f>
        <v>0</v>
      </c>
      <c r="AA69" s="286">
        <f>IF(AA$7="",0,SUMIFS(Бюджет!AA:AA,Бюджет!$M:$M,$H$65,Бюджет!$E:$E,$H69))</f>
        <v>0</v>
      </c>
      <c r="AB69" s="286">
        <f>IF(AB$7="",0,SUMIFS(Бюджет!AB:AB,Бюджет!$M:$M,$H$65,Бюджет!$E:$E,$H69))</f>
        <v>0</v>
      </c>
      <c r="AC69" s="286">
        <f>IF(AC$7="",0,SUMIFS(Бюджет!AC:AC,Бюджет!$M:$M,$H$65,Бюджет!$E:$E,$H69))</f>
        <v>0</v>
      </c>
      <c r="AD69" s="286">
        <f>IF(AD$7="",0,SUMIFS(Бюджет!AD:AD,Бюджет!$M:$M,$H$65,Бюджет!$E:$E,$H69))</f>
        <v>0</v>
      </c>
      <c r="AE69" s="286">
        <f>IF(AE$7="",0,SUMIFS(Бюджет!AE:AE,Бюджет!$M:$M,$H$65,Бюджет!$E:$E,$H69))</f>
        <v>0</v>
      </c>
      <c r="AF69" s="286">
        <f>IF(AF$7="",0,SUMIFS(Бюджет!AF:AF,Бюджет!$M:$M,$H$65,Бюджет!$E:$E,$H69))</f>
        <v>0</v>
      </c>
      <c r="AG69" s="286">
        <f>IF(AG$7="",0,SUMIFS(Бюджет!AG:AG,Бюджет!$M:$M,$H$65,Бюджет!$E:$E,$H69))</f>
        <v>0</v>
      </c>
      <c r="AH69" s="286">
        <f>IF(AH$7="",0,SUMIFS(Бюджет!AH:AH,Бюджет!$M:$M,$H$65,Бюджет!$E:$E,$H69))</f>
        <v>0</v>
      </c>
      <c r="AI69" s="286">
        <f>IF(AI$7="",0,SUMIFS(Бюджет!AI:AI,Бюджет!$M:$M,$H$65,Бюджет!$E:$E,$H69))</f>
        <v>0</v>
      </c>
      <c r="AJ69" s="286">
        <f>IF(AJ$7="",0,SUMIFS(Бюджет!AJ:AJ,Бюджет!$M:$M,$H$65,Бюджет!$E:$E,$H69))</f>
        <v>0</v>
      </c>
      <c r="AK69" s="286">
        <f>IF(AK$7="",0,SUMIFS(Бюджет!AK:AK,Бюджет!$M:$M,$H$65,Бюджет!$E:$E,$H69))</f>
        <v>0</v>
      </c>
      <c r="AL69" s="286">
        <f>IF(AL$7="",0,SUMIFS(Бюджет!AL:AL,Бюджет!$M:$M,$H$65,Бюджет!$E:$E,$H69))</f>
        <v>0</v>
      </c>
      <c r="AM69" s="286">
        <f>IF(AM$7="",0,SUMIFS(Бюджет!AM:AM,Бюджет!$M:$M,$H$65,Бюджет!$E:$E,$H69))</f>
        <v>0</v>
      </c>
      <c r="AN69" s="286">
        <f>IF(AN$7="",0,SUMIFS(Бюджет!AN:AN,Бюджет!$M:$M,$H$65,Бюджет!$E:$E,$H69))</f>
        <v>0</v>
      </c>
      <c r="AO69" s="286">
        <f>IF(AO$7="",0,SUMIFS(Бюджет!AO:AO,Бюджет!$M:$M,$H$65,Бюджет!$E:$E,$H69))</f>
        <v>0</v>
      </c>
      <c r="AP69" s="286">
        <f>IF(AP$7="",0,SUMIFS(Бюджет!AP:AP,Бюджет!$M:$M,$H$65,Бюджет!$E:$E,$H69))</f>
        <v>0</v>
      </c>
      <c r="AQ69" s="286">
        <f>IF(AQ$7="",0,SUMIFS(Бюджет!AQ:AQ,Бюджет!$M:$M,$H$65,Бюджет!$E:$E,$H69))</f>
        <v>0</v>
      </c>
      <c r="AR69" s="286">
        <f>IF(AR$7="",0,SUMIFS(Бюджет!AR:AR,Бюджет!$M:$M,$H$65,Бюджет!$E:$E,$H69))</f>
        <v>0</v>
      </c>
      <c r="AS69" s="286">
        <f>IF(AS$7="",0,SUMIFS(Бюджет!AS:AS,Бюджет!$M:$M,$H$65,Бюджет!$E:$E,$H69))</f>
        <v>0</v>
      </c>
      <c r="AT69" s="286">
        <f>IF(AT$7="",0,SUMIFS(Бюджет!AT:AT,Бюджет!$M:$M,$H$65,Бюджет!$E:$E,$H69))</f>
        <v>0</v>
      </c>
      <c r="AU69" s="286">
        <f>IF(AU$7="",0,SUMIFS(Бюджет!AU:AU,Бюджет!$M:$M,$H$65,Бюджет!$E:$E,$H69))</f>
        <v>0</v>
      </c>
      <c r="AV69" s="287"/>
      <c r="AW69" s="25"/>
    </row>
    <row r="70" spans="1:49" s="26" customFormat="1" ht="10.199999999999999" x14ac:dyDescent="0.2">
      <c r="A70" s="25"/>
      <c r="B70" s="281"/>
      <c r="C70" s="281"/>
      <c r="D70" s="25"/>
      <c r="E70" s="124"/>
      <c r="F70" s="196"/>
      <c r="G70" s="196" t="str">
        <f t="shared" si="0"/>
        <v>P&amp;L</v>
      </c>
      <c r="H70" s="282" t="str">
        <f>структура!$N$14</f>
        <v>Объект-4</v>
      </c>
      <c r="I70" s="25"/>
      <c r="J70" s="25"/>
      <c r="K70" s="278" t="str">
        <f>K65</f>
        <v>тыс.руб.</v>
      </c>
      <c r="L70" s="25"/>
      <c r="M70" s="283"/>
      <c r="N70" s="283"/>
      <c r="O70" s="283"/>
      <c r="P70" s="25"/>
      <c r="Q70" s="25"/>
      <c r="R70" s="284">
        <f t="shared" si="14"/>
        <v>0</v>
      </c>
      <c r="S70" s="25"/>
      <c r="T70" s="284">
        <f t="shared" si="13"/>
        <v>0</v>
      </c>
      <c r="U70" s="25"/>
      <c r="V70" s="25"/>
      <c r="W70" s="285"/>
      <c r="X70" s="286">
        <f>IF(X$7="",0,SUMIFS(Бюджет!X:X,Бюджет!$M:$M,$H$65,Бюджет!$E:$E,$H70))</f>
        <v>0</v>
      </c>
      <c r="Y70" s="286">
        <f>IF(Y$7="",0,SUMIFS(Бюджет!Y:Y,Бюджет!$M:$M,$H$65,Бюджет!$E:$E,$H70))</f>
        <v>0</v>
      </c>
      <c r="Z70" s="286">
        <f>IF(Z$7="",0,SUMIFS(Бюджет!Z:Z,Бюджет!$M:$M,$H$65,Бюджет!$E:$E,$H70))</f>
        <v>0</v>
      </c>
      <c r="AA70" s="286">
        <f>IF(AA$7="",0,SUMIFS(Бюджет!AA:AA,Бюджет!$M:$M,$H$65,Бюджет!$E:$E,$H70))</f>
        <v>0</v>
      </c>
      <c r="AB70" s="286">
        <f>IF(AB$7="",0,SUMIFS(Бюджет!AB:AB,Бюджет!$M:$M,$H$65,Бюджет!$E:$E,$H70))</f>
        <v>0</v>
      </c>
      <c r="AC70" s="286">
        <f>IF(AC$7="",0,SUMIFS(Бюджет!AC:AC,Бюджет!$M:$M,$H$65,Бюджет!$E:$E,$H70))</f>
        <v>0</v>
      </c>
      <c r="AD70" s="286">
        <f>IF(AD$7="",0,SUMIFS(Бюджет!AD:AD,Бюджет!$M:$M,$H$65,Бюджет!$E:$E,$H70))</f>
        <v>0</v>
      </c>
      <c r="AE70" s="286">
        <f>IF(AE$7="",0,SUMIFS(Бюджет!AE:AE,Бюджет!$M:$M,$H$65,Бюджет!$E:$E,$H70))</f>
        <v>0</v>
      </c>
      <c r="AF70" s="286">
        <f>IF(AF$7="",0,SUMIFS(Бюджет!AF:AF,Бюджет!$M:$M,$H$65,Бюджет!$E:$E,$H70))</f>
        <v>0</v>
      </c>
      <c r="AG70" s="286">
        <f>IF(AG$7="",0,SUMIFS(Бюджет!AG:AG,Бюджет!$M:$M,$H$65,Бюджет!$E:$E,$H70))</f>
        <v>0</v>
      </c>
      <c r="AH70" s="286">
        <f>IF(AH$7="",0,SUMIFS(Бюджет!AH:AH,Бюджет!$M:$M,$H$65,Бюджет!$E:$E,$H70))</f>
        <v>0</v>
      </c>
      <c r="AI70" s="286">
        <f>IF(AI$7="",0,SUMIFS(Бюджет!AI:AI,Бюджет!$M:$M,$H$65,Бюджет!$E:$E,$H70))</f>
        <v>0</v>
      </c>
      <c r="AJ70" s="286">
        <f>IF(AJ$7="",0,SUMIFS(Бюджет!AJ:AJ,Бюджет!$M:$M,$H$65,Бюджет!$E:$E,$H70))</f>
        <v>0</v>
      </c>
      <c r="AK70" s="286">
        <f>IF(AK$7="",0,SUMIFS(Бюджет!AK:AK,Бюджет!$M:$M,$H$65,Бюджет!$E:$E,$H70))</f>
        <v>0</v>
      </c>
      <c r="AL70" s="286">
        <f>IF(AL$7="",0,SUMIFS(Бюджет!AL:AL,Бюджет!$M:$M,$H$65,Бюджет!$E:$E,$H70))</f>
        <v>0</v>
      </c>
      <c r="AM70" s="286">
        <f>IF(AM$7="",0,SUMIFS(Бюджет!AM:AM,Бюджет!$M:$M,$H$65,Бюджет!$E:$E,$H70))</f>
        <v>0</v>
      </c>
      <c r="AN70" s="286">
        <f>IF(AN$7="",0,SUMIFS(Бюджет!AN:AN,Бюджет!$M:$M,$H$65,Бюджет!$E:$E,$H70))</f>
        <v>0</v>
      </c>
      <c r="AO70" s="286">
        <f>IF(AO$7="",0,SUMIFS(Бюджет!AO:AO,Бюджет!$M:$M,$H$65,Бюджет!$E:$E,$H70))</f>
        <v>0</v>
      </c>
      <c r="AP70" s="286">
        <f>IF(AP$7="",0,SUMIFS(Бюджет!AP:AP,Бюджет!$M:$M,$H$65,Бюджет!$E:$E,$H70))</f>
        <v>0</v>
      </c>
      <c r="AQ70" s="286">
        <f>IF(AQ$7="",0,SUMIFS(Бюджет!AQ:AQ,Бюджет!$M:$M,$H$65,Бюджет!$E:$E,$H70))</f>
        <v>0</v>
      </c>
      <c r="AR70" s="286">
        <f>IF(AR$7="",0,SUMIFS(Бюджет!AR:AR,Бюджет!$M:$M,$H$65,Бюджет!$E:$E,$H70))</f>
        <v>0</v>
      </c>
      <c r="AS70" s="286">
        <f>IF(AS$7="",0,SUMIFS(Бюджет!AS:AS,Бюджет!$M:$M,$H$65,Бюджет!$E:$E,$H70))</f>
        <v>0</v>
      </c>
      <c r="AT70" s="286">
        <f>IF(AT$7="",0,SUMIFS(Бюджет!AT:AT,Бюджет!$M:$M,$H$65,Бюджет!$E:$E,$H70))</f>
        <v>0</v>
      </c>
      <c r="AU70" s="286">
        <f>IF(AU$7="",0,SUMIFS(Бюджет!AU:AU,Бюджет!$M:$M,$H$65,Бюджет!$E:$E,$H70))</f>
        <v>0</v>
      </c>
      <c r="AV70" s="287"/>
      <c r="AW70" s="25"/>
    </row>
    <row r="71" spans="1:49" s="26" customFormat="1" ht="10.199999999999999" x14ac:dyDescent="0.2">
      <c r="A71" s="25"/>
      <c r="B71" s="281"/>
      <c r="C71" s="281"/>
      <c r="D71" s="25"/>
      <c r="E71" s="124"/>
      <c r="F71" s="196"/>
      <c r="G71" s="196" t="str">
        <f t="shared" si="0"/>
        <v>P&amp;L</v>
      </c>
      <c r="H71" s="282" t="str">
        <f>структура!$N$15</f>
        <v>Объект-5</v>
      </c>
      <c r="I71" s="25"/>
      <c r="J71" s="25"/>
      <c r="K71" s="278" t="str">
        <f>K65</f>
        <v>тыс.руб.</v>
      </c>
      <c r="L71" s="25"/>
      <c r="M71" s="283"/>
      <c r="N71" s="283"/>
      <c r="O71" s="283"/>
      <c r="P71" s="25"/>
      <c r="Q71" s="25"/>
      <c r="R71" s="284">
        <f t="shared" si="14"/>
        <v>0</v>
      </c>
      <c r="S71" s="25"/>
      <c r="T71" s="284">
        <f t="shared" si="13"/>
        <v>0</v>
      </c>
      <c r="U71" s="25"/>
      <c r="V71" s="25"/>
      <c r="W71" s="285"/>
      <c r="X71" s="286">
        <f>IF(X$7="",0,SUMIFS(Бюджет!X:X,Бюджет!$M:$M,$H$65,Бюджет!$E:$E,$H71))</f>
        <v>0</v>
      </c>
      <c r="Y71" s="286">
        <f>IF(Y$7="",0,SUMIFS(Бюджет!Y:Y,Бюджет!$M:$M,$H$65,Бюджет!$E:$E,$H71))</f>
        <v>0</v>
      </c>
      <c r="Z71" s="286">
        <f>IF(Z$7="",0,SUMIFS(Бюджет!Z:Z,Бюджет!$M:$M,$H$65,Бюджет!$E:$E,$H71))</f>
        <v>0</v>
      </c>
      <c r="AA71" s="286">
        <f>IF(AA$7="",0,SUMIFS(Бюджет!AA:AA,Бюджет!$M:$M,$H$65,Бюджет!$E:$E,$H71))</f>
        <v>0</v>
      </c>
      <c r="AB71" s="286">
        <f>IF(AB$7="",0,SUMIFS(Бюджет!AB:AB,Бюджет!$M:$M,$H$65,Бюджет!$E:$E,$H71))</f>
        <v>0</v>
      </c>
      <c r="AC71" s="286">
        <f>IF(AC$7="",0,SUMIFS(Бюджет!AC:AC,Бюджет!$M:$M,$H$65,Бюджет!$E:$E,$H71))</f>
        <v>0</v>
      </c>
      <c r="AD71" s="286">
        <f>IF(AD$7="",0,SUMIFS(Бюджет!AD:AD,Бюджет!$M:$M,$H$65,Бюджет!$E:$E,$H71))</f>
        <v>0</v>
      </c>
      <c r="AE71" s="286">
        <f>IF(AE$7="",0,SUMIFS(Бюджет!AE:AE,Бюджет!$M:$M,$H$65,Бюджет!$E:$E,$H71))</f>
        <v>0</v>
      </c>
      <c r="AF71" s="286">
        <f>IF(AF$7="",0,SUMIFS(Бюджет!AF:AF,Бюджет!$M:$M,$H$65,Бюджет!$E:$E,$H71))</f>
        <v>0</v>
      </c>
      <c r="AG71" s="286">
        <f>IF(AG$7="",0,SUMIFS(Бюджет!AG:AG,Бюджет!$M:$M,$H$65,Бюджет!$E:$E,$H71))</f>
        <v>0</v>
      </c>
      <c r="AH71" s="286">
        <f>IF(AH$7="",0,SUMIFS(Бюджет!AH:AH,Бюджет!$M:$M,$H$65,Бюджет!$E:$E,$H71))</f>
        <v>0</v>
      </c>
      <c r="AI71" s="286">
        <f>IF(AI$7="",0,SUMIFS(Бюджет!AI:AI,Бюджет!$M:$M,$H$65,Бюджет!$E:$E,$H71))</f>
        <v>0</v>
      </c>
      <c r="AJ71" s="286">
        <f>IF(AJ$7="",0,SUMIFS(Бюджет!AJ:AJ,Бюджет!$M:$M,$H$65,Бюджет!$E:$E,$H71))</f>
        <v>0</v>
      </c>
      <c r="AK71" s="286">
        <f>IF(AK$7="",0,SUMIFS(Бюджет!AK:AK,Бюджет!$M:$M,$H$65,Бюджет!$E:$E,$H71))</f>
        <v>0</v>
      </c>
      <c r="AL71" s="286">
        <f>IF(AL$7="",0,SUMIFS(Бюджет!AL:AL,Бюджет!$M:$M,$H$65,Бюджет!$E:$E,$H71))</f>
        <v>0</v>
      </c>
      <c r="AM71" s="286">
        <f>IF(AM$7="",0,SUMIFS(Бюджет!AM:AM,Бюджет!$M:$M,$H$65,Бюджет!$E:$E,$H71))</f>
        <v>0</v>
      </c>
      <c r="AN71" s="286">
        <f>IF(AN$7="",0,SUMIFS(Бюджет!AN:AN,Бюджет!$M:$M,$H$65,Бюджет!$E:$E,$H71))</f>
        <v>0</v>
      </c>
      <c r="AO71" s="286">
        <f>IF(AO$7="",0,SUMIFS(Бюджет!AO:AO,Бюджет!$M:$M,$H$65,Бюджет!$E:$E,$H71))</f>
        <v>0</v>
      </c>
      <c r="AP71" s="286">
        <f>IF(AP$7="",0,SUMIFS(Бюджет!AP:AP,Бюджет!$M:$M,$H$65,Бюджет!$E:$E,$H71))</f>
        <v>0</v>
      </c>
      <c r="AQ71" s="286">
        <f>IF(AQ$7="",0,SUMIFS(Бюджет!AQ:AQ,Бюджет!$M:$M,$H$65,Бюджет!$E:$E,$H71))</f>
        <v>0</v>
      </c>
      <c r="AR71" s="286">
        <f>IF(AR$7="",0,SUMIFS(Бюджет!AR:AR,Бюджет!$M:$M,$H$65,Бюджет!$E:$E,$H71))</f>
        <v>0</v>
      </c>
      <c r="AS71" s="286">
        <f>IF(AS$7="",0,SUMIFS(Бюджет!AS:AS,Бюджет!$M:$M,$H$65,Бюджет!$E:$E,$H71))</f>
        <v>0</v>
      </c>
      <c r="AT71" s="286">
        <f>IF(AT$7="",0,SUMIFS(Бюджет!AT:AT,Бюджет!$M:$M,$H$65,Бюджет!$E:$E,$H71))</f>
        <v>0</v>
      </c>
      <c r="AU71" s="286">
        <f>IF(AU$7="",0,SUMIFS(Бюджет!AU:AU,Бюджет!$M:$M,$H$65,Бюджет!$E:$E,$H71))</f>
        <v>0</v>
      </c>
      <c r="AV71" s="287"/>
      <c r="AW71" s="25"/>
    </row>
    <row r="72" spans="1:49" ht="3.9" customHeight="1" x14ac:dyDescent="0.25">
      <c r="A72" s="3"/>
      <c r="B72" s="269"/>
      <c r="C72" s="269"/>
      <c r="D72" s="3"/>
      <c r="E72" s="120"/>
      <c r="F72" s="167"/>
      <c r="G72" s="167" t="str">
        <f t="shared" si="0"/>
        <v>P&amp;L</v>
      </c>
      <c r="H72" s="8"/>
      <c r="I72" s="3"/>
      <c r="J72" s="3"/>
      <c r="K72" s="191"/>
      <c r="L72" s="12"/>
      <c r="M72" s="20"/>
      <c r="N72" s="20"/>
      <c r="O72" s="20"/>
      <c r="P72" s="3"/>
      <c r="Q72" s="3"/>
      <c r="R72" s="8"/>
      <c r="S72" s="3"/>
      <c r="T72" s="8"/>
      <c r="U72" s="3"/>
      <c r="V72" s="3"/>
      <c r="W72" s="49"/>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41"/>
      <c r="AW72" s="3"/>
    </row>
    <row r="73" spans="1:49" x14ac:dyDescent="0.25">
      <c r="A73" s="3"/>
      <c r="B73" s="269"/>
      <c r="C73" s="269"/>
      <c r="D73" s="3"/>
      <c r="E73" s="120"/>
      <c r="F73" s="167"/>
      <c r="G73" s="167" t="str">
        <f t="shared" si="0"/>
        <v>P&amp;L</v>
      </c>
      <c r="H73" s="3"/>
      <c r="I73" s="3"/>
      <c r="J73" s="3"/>
      <c r="K73" s="130" t="str">
        <f>структура!$AL$28</f>
        <v>контроль</v>
      </c>
      <c r="L73" s="130"/>
      <c r="M73" s="131"/>
      <c r="N73" s="131"/>
      <c r="O73" s="131"/>
      <c r="P73" s="132"/>
      <c r="Q73" s="132"/>
      <c r="R73" s="133">
        <f>SUM(R66:R72)-R65</f>
        <v>0</v>
      </c>
      <c r="S73" s="132"/>
      <c r="T73" s="133">
        <f>SUM(T62:T72)-T61</f>
        <v>0</v>
      </c>
      <c r="U73" s="3"/>
      <c r="V73" s="3"/>
      <c r="W73" s="49"/>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1"/>
      <c r="AW73" s="3"/>
    </row>
    <row r="74" spans="1:49" ht="3.9" customHeight="1" x14ac:dyDescent="0.25">
      <c r="A74" s="3"/>
      <c r="B74" s="269"/>
      <c r="C74" s="269"/>
      <c r="D74" s="3"/>
      <c r="E74" s="120"/>
      <c r="F74" s="167"/>
      <c r="G74" s="167" t="str">
        <f t="shared" si="0"/>
        <v>P&amp;L</v>
      </c>
      <c r="H74" s="3"/>
      <c r="I74" s="3"/>
      <c r="J74" s="3"/>
      <c r="K74" s="25"/>
      <c r="L74" s="12"/>
      <c r="M74" s="20"/>
      <c r="N74" s="20"/>
      <c r="O74" s="20"/>
      <c r="P74" s="3"/>
      <c r="Q74" s="3"/>
      <c r="R74" s="3"/>
      <c r="S74" s="3"/>
      <c r="T74" s="3"/>
      <c r="U74" s="3"/>
      <c r="V74" s="3"/>
      <c r="W74" s="49"/>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1"/>
      <c r="AW74" s="3"/>
    </row>
    <row r="75" spans="1:49" s="95" customFormat="1" x14ac:dyDescent="0.25">
      <c r="A75" s="89"/>
      <c r="B75" s="269"/>
      <c r="C75" s="269"/>
      <c r="D75" s="89"/>
      <c r="E75" s="124"/>
      <c r="F75" s="167"/>
      <c r="G75" s="167" t="str">
        <f t="shared" si="0"/>
        <v>P&amp;L</v>
      </c>
      <c r="H75" s="129" t="str">
        <f>KPI!$E$153</f>
        <v>соцсборы</v>
      </c>
      <c r="I75" s="89"/>
      <c r="J75" s="89"/>
      <c r="K75" s="125" t="str">
        <f>IF(H75="","",INDEX(KPI!$H:$H,SUMIFS(KPI!$C:$C,KPI!$E:$E,H75)))</f>
        <v>тыс.руб.</v>
      </c>
      <c r="L75" s="25"/>
      <c r="M75" s="117"/>
      <c r="N75" s="117"/>
      <c r="O75" s="117"/>
      <c r="P75" s="89"/>
      <c r="Q75" s="89"/>
      <c r="R75" s="123">
        <f t="shared" si="10"/>
        <v>0</v>
      </c>
      <c r="S75" s="89"/>
      <c r="T75" s="123">
        <f t="shared" si="7"/>
        <v>0</v>
      </c>
      <c r="U75" s="89"/>
      <c r="V75" s="89"/>
      <c r="W75" s="116"/>
      <c r="X75" s="126">
        <f>IF(X$7="",0,SUMIFS(Бюджет!X:X,Бюджет!$M:$M,$H75))</f>
        <v>0</v>
      </c>
      <c r="Y75" s="126">
        <f>IF(Y$7="",0,SUMIFS(Бюджет!Y:Y,Бюджет!$M:$M,$H75))</f>
        <v>0</v>
      </c>
      <c r="Z75" s="126">
        <f>IF(Z$7="",0,SUMIFS(Бюджет!Z:Z,Бюджет!$M:$M,$H75))</f>
        <v>0</v>
      </c>
      <c r="AA75" s="126">
        <f>IF(AA$7="",0,SUMIFS(Бюджет!AA:AA,Бюджет!$M:$M,$H75))</f>
        <v>0</v>
      </c>
      <c r="AB75" s="126">
        <f>IF(AB$7="",0,SUMIFS(Бюджет!AB:AB,Бюджет!$M:$M,$H75))</f>
        <v>0</v>
      </c>
      <c r="AC75" s="126">
        <f>IF(AC$7="",0,SUMIFS(Бюджет!AC:AC,Бюджет!$M:$M,$H75))</f>
        <v>0</v>
      </c>
      <c r="AD75" s="126">
        <f>IF(AD$7="",0,SUMIFS(Бюджет!AD:AD,Бюджет!$M:$M,$H75))</f>
        <v>0</v>
      </c>
      <c r="AE75" s="126">
        <f>IF(AE$7="",0,SUMIFS(Бюджет!AE:AE,Бюджет!$M:$M,$H75))</f>
        <v>0</v>
      </c>
      <c r="AF75" s="126">
        <f>IF(AF$7="",0,SUMIFS(Бюджет!AF:AF,Бюджет!$M:$M,$H75))</f>
        <v>0</v>
      </c>
      <c r="AG75" s="126">
        <f>IF(AG$7="",0,SUMIFS(Бюджет!AG:AG,Бюджет!$M:$M,$H75))</f>
        <v>0</v>
      </c>
      <c r="AH75" s="126">
        <f>IF(AH$7="",0,SUMIFS(Бюджет!AH:AH,Бюджет!$M:$M,$H75))</f>
        <v>0</v>
      </c>
      <c r="AI75" s="126">
        <f>IF(AI$7="",0,SUMIFS(Бюджет!AI:AI,Бюджет!$M:$M,$H75))</f>
        <v>0</v>
      </c>
      <c r="AJ75" s="126">
        <f>IF(AJ$7="",0,SUMIFS(Бюджет!AJ:AJ,Бюджет!$M:$M,$H75))</f>
        <v>0</v>
      </c>
      <c r="AK75" s="126">
        <f>IF(AK$7="",0,SUMIFS(Бюджет!AK:AK,Бюджет!$M:$M,$H75))</f>
        <v>0</v>
      </c>
      <c r="AL75" s="126">
        <f>IF(AL$7="",0,SUMIFS(Бюджет!AL:AL,Бюджет!$M:$M,$H75))</f>
        <v>0</v>
      </c>
      <c r="AM75" s="126">
        <f>IF(AM$7="",0,SUMIFS(Бюджет!AM:AM,Бюджет!$M:$M,$H75))</f>
        <v>0</v>
      </c>
      <c r="AN75" s="126">
        <f>IF(AN$7="",0,SUMIFS(Бюджет!AN:AN,Бюджет!$M:$M,$H75))</f>
        <v>0</v>
      </c>
      <c r="AO75" s="126">
        <f>IF(AO$7="",0,SUMIFS(Бюджет!AO:AO,Бюджет!$M:$M,$H75))</f>
        <v>0</v>
      </c>
      <c r="AP75" s="126">
        <f>IF(AP$7="",0,SUMIFS(Бюджет!AP:AP,Бюджет!$M:$M,$H75))</f>
        <v>0</v>
      </c>
      <c r="AQ75" s="126">
        <f>IF(AQ$7="",0,SUMIFS(Бюджет!AQ:AQ,Бюджет!$M:$M,$H75))</f>
        <v>0</v>
      </c>
      <c r="AR75" s="126">
        <f>IF(AR$7="",0,SUMIFS(Бюджет!AR:AR,Бюджет!$M:$M,$H75))</f>
        <v>0</v>
      </c>
      <c r="AS75" s="126">
        <f>IF(AS$7="",0,SUMIFS(Бюджет!AS:AS,Бюджет!$M:$M,$H75))</f>
        <v>0</v>
      </c>
      <c r="AT75" s="126">
        <f>IF(AT$7="",0,SUMIFS(Бюджет!AT:AT,Бюджет!$M:$M,$H75))</f>
        <v>0</v>
      </c>
      <c r="AU75" s="126">
        <f>IF(AU$7="",0,SUMIFS(Бюджет!AU:AU,Бюджет!$M:$M,$H75))</f>
        <v>0</v>
      </c>
      <c r="AV75" s="94"/>
      <c r="AW75" s="89"/>
    </row>
    <row r="76" spans="1:49" ht="3.9" customHeight="1" x14ac:dyDescent="0.25">
      <c r="A76" s="3"/>
      <c r="B76" s="269"/>
      <c r="C76" s="269"/>
      <c r="D76" s="3"/>
      <c r="E76" s="120"/>
      <c r="F76" s="167"/>
      <c r="G76" s="167" t="str">
        <f t="shared" si="0"/>
        <v>P&amp;L</v>
      </c>
      <c r="H76" s="3"/>
      <c r="I76" s="3"/>
      <c r="J76" s="3"/>
      <c r="K76" s="25"/>
      <c r="L76" s="12"/>
      <c r="M76" s="20"/>
      <c r="N76" s="20"/>
      <c r="O76" s="20"/>
      <c r="P76" s="3"/>
      <c r="Q76" s="3"/>
      <c r="R76" s="3"/>
      <c r="S76" s="3"/>
      <c r="T76" s="3"/>
      <c r="U76" s="3"/>
      <c r="V76" s="3"/>
      <c r="W76" s="49"/>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1"/>
      <c r="AW76" s="3"/>
    </row>
    <row r="77" spans="1:49" s="26" customFormat="1" ht="10.199999999999999" x14ac:dyDescent="0.2">
      <c r="A77" s="25"/>
      <c r="B77" s="281"/>
      <c r="C77" s="281"/>
      <c r="D77" s="25"/>
      <c r="E77" s="124"/>
      <c r="F77" s="196"/>
      <c r="G77" s="196" t="str">
        <f t="shared" si="0"/>
        <v>P&amp;L</v>
      </c>
      <c r="H77" s="282" t="str">
        <f>структура!$N$11</f>
        <v>Объект-1</v>
      </c>
      <c r="I77" s="25"/>
      <c r="J77" s="25"/>
      <c r="K77" s="278" t="str">
        <f>K75</f>
        <v>тыс.руб.</v>
      </c>
      <c r="L77" s="25"/>
      <c r="M77" s="283"/>
      <c r="N77" s="283"/>
      <c r="O77" s="283"/>
      <c r="P77" s="25"/>
      <c r="Q77" s="25"/>
      <c r="R77" s="284">
        <f>SUMIFS($W77:$AV77,$W$2:$AV$2,R$2)</f>
        <v>0</v>
      </c>
      <c r="S77" s="25"/>
      <c r="T77" s="284">
        <f>SUMIFS($W77:$AV77,$W$2:$AV$2,T$2)</f>
        <v>0</v>
      </c>
      <c r="U77" s="25"/>
      <c r="V77" s="25"/>
      <c r="W77" s="285"/>
      <c r="X77" s="286">
        <f>IF(X$7="",0,SUMIFS(Бюджет!X:X,Бюджет!$M:$M,$H$75,Бюджет!$E:$E,$H77))</f>
        <v>0</v>
      </c>
      <c r="Y77" s="286">
        <f>IF(Y$7="",0,SUMIFS(Бюджет!Y:Y,Бюджет!$M:$M,$H$75,Бюджет!$E:$E,$H77))</f>
        <v>0</v>
      </c>
      <c r="Z77" s="286">
        <f>IF(Z$7="",0,SUMIFS(Бюджет!Z:Z,Бюджет!$M:$M,$H$75,Бюджет!$E:$E,$H77))</f>
        <v>0</v>
      </c>
      <c r="AA77" s="286">
        <f>IF(AA$7="",0,SUMIFS(Бюджет!AA:AA,Бюджет!$M:$M,$H$75,Бюджет!$E:$E,$H77))</f>
        <v>0</v>
      </c>
      <c r="AB77" s="286">
        <f>IF(AB$7="",0,SUMIFS(Бюджет!AB:AB,Бюджет!$M:$M,$H$75,Бюджет!$E:$E,$H77))</f>
        <v>0</v>
      </c>
      <c r="AC77" s="286">
        <f>IF(AC$7="",0,SUMIFS(Бюджет!AC:AC,Бюджет!$M:$M,$H$75,Бюджет!$E:$E,$H77))</f>
        <v>0</v>
      </c>
      <c r="AD77" s="286">
        <f>IF(AD$7="",0,SUMIFS(Бюджет!AD:AD,Бюджет!$M:$M,$H$75,Бюджет!$E:$E,$H77))</f>
        <v>0</v>
      </c>
      <c r="AE77" s="286">
        <f>IF(AE$7="",0,SUMIFS(Бюджет!AE:AE,Бюджет!$M:$M,$H$75,Бюджет!$E:$E,$H77))</f>
        <v>0</v>
      </c>
      <c r="AF77" s="286">
        <f>IF(AF$7="",0,SUMIFS(Бюджет!AF:AF,Бюджет!$M:$M,$H$75,Бюджет!$E:$E,$H77))</f>
        <v>0</v>
      </c>
      <c r="AG77" s="286">
        <f>IF(AG$7="",0,SUMIFS(Бюджет!AG:AG,Бюджет!$M:$M,$H$75,Бюджет!$E:$E,$H77))</f>
        <v>0</v>
      </c>
      <c r="AH77" s="286">
        <f>IF(AH$7="",0,SUMIFS(Бюджет!AH:AH,Бюджет!$M:$M,$H$75,Бюджет!$E:$E,$H77))</f>
        <v>0</v>
      </c>
      <c r="AI77" s="286">
        <f>IF(AI$7="",0,SUMIFS(Бюджет!AI:AI,Бюджет!$M:$M,$H$75,Бюджет!$E:$E,$H77))</f>
        <v>0</v>
      </c>
      <c r="AJ77" s="286">
        <f>IF(AJ$7="",0,SUMIFS(Бюджет!AJ:AJ,Бюджет!$M:$M,$H$75,Бюджет!$E:$E,$H77))</f>
        <v>0</v>
      </c>
      <c r="AK77" s="286">
        <f>IF(AK$7="",0,SUMIFS(Бюджет!AK:AK,Бюджет!$M:$M,$H$75,Бюджет!$E:$E,$H77))</f>
        <v>0</v>
      </c>
      <c r="AL77" s="286">
        <f>IF(AL$7="",0,SUMIFS(Бюджет!AL:AL,Бюджет!$M:$M,$H$75,Бюджет!$E:$E,$H77))</f>
        <v>0</v>
      </c>
      <c r="AM77" s="286">
        <f>IF(AM$7="",0,SUMIFS(Бюджет!AM:AM,Бюджет!$M:$M,$H$75,Бюджет!$E:$E,$H77))</f>
        <v>0</v>
      </c>
      <c r="AN77" s="286">
        <f>IF(AN$7="",0,SUMIFS(Бюджет!AN:AN,Бюджет!$M:$M,$H$75,Бюджет!$E:$E,$H77))</f>
        <v>0</v>
      </c>
      <c r="AO77" s="286">
        <f>IF(AO$7="",0,SUMIFS(Бюджет!AO:AO,Бюджет!$M:$M,$H$75,Бюджет!$E:$E,$H77))</f>
        <v>0</v>
      </c>
      <c r="AP77" s="286">
        <f>IF(AP$7="",0,SUMIFS(Бюджет!AP:AP,Бюджет!$M:$M,$H$75,Бюджет!$E:$E,$H77))</f>
        <v>0</v>
      </c>
      <c r="AQ77" s="286">
        <f>IF(AQ$7="",0,SUMIFS(Бюджет!AQ:AQ,Бюджет!$M:$M,$H$75,Бюджет!$E:$E,$H77))</f>
        <v>0</v>
      </c>
      <c r="AR77" s="286">
        <f>IF(AR$7="",0,SUMIFS(Бюджет!AR:AR,Бюджет!$M:$M,$H$75,Бюджет!$E:$E,$H77))</f>
        <v>0</v>
      </c>
      <c r="AS77" s="286">
        <f>IF(AS$7="",0,SUMIFS(Бюджет!AS:AS,Бюджет!$M:$M,$H$75,Бюджет!$E:$E,$H77))</f>
        <v>0</v>
      </c>
      <c r="AT77" s="286">
        <f>IF(AT$7="",0,SUMIFS(Бюджет!AT:AT,Бюджет!$M:$M,$H$75,Бюджет!$E:$E,$H77))</f>
        <v>0</v>
      </c>
      <c r="AU77" s="286">
        <f>IF(AU$7="",0,SUMIFS(Бюджет!AU:AU,Бюджет!$M:$M,$H$75,Бюджет!$E:$E,$H77))</f>
        <v>0</v>
      </c>
      <c r="AV77" s="287"/>
      <c r="AW77" s="25"/>
    </row>
    <row r="78" spans="1:49" s="26" customFormat="1" ht="10.199999999999999" x14ac:dyDescent="0.2">
      <c r="A78" s="25"/>
      <c r="B78" s="281"/>
      <c r="C78" s="281"/>
      <c r="D78" s="25"/>
      <c r="E78" s="124"/>
      <c r="F78" s="196"/>
      <c r="G78" s="196" t="str">
        <f t="shared" si="0"/>
        <v>P&amp;L</v>
      </c>
      <c r="H78" s="282" t="str">
        <f>структура!$N$12</f>
        <v>Объект-2</v>
      </c>
      <c r="I78" s="25"/>
      <c r="J78" s="25"/>
      <c r="K78" s="278" t="str">
        <f>K75</f>
        <v>тыс.руб.</v>
      </c>
      <c r="L78" s="25"/>
      <c r="M78" s="283"/>
      <c r="N78" s="283"/>
      <c r="O78" s="283"/>
      <c r="P78" s="25"/>
      <c r="Q78" s="25"/>
      <c r="R78" s="284">
        <f>SUMIFS($W78:$AV78,$W$2:$AV$2,R$2)</f>
        <v>0</v>
      </c>
      <c r="S78" s="25"/>
      <c r="T78" s="284">
        <f t="shared" ref="T78:T81" si="15">SUMIFS($W78:$AV78,$W$2:$AV$2,T$2)</f>
        <v>0</v>
      </c>
      <c r="U78" s="25"/>
      <c r="V78" s="25"/>
      <c r="W78" s="285"/>
      <c r="X78" s="286">
        <f>IF(X$7="",0,SUMIFS(Бюджет!X:X,Бюджет!$M:$M,$H$75,Бюджет!$E:$E,$H78))</f>
        <v>0</v>
      </c>
      <c r="Y78" s="286">
        <f>IF(Y$7="",0,SUMIFS(Бюджет!Y:Y,Бюджет!$M:$M,$H$75,Бюджет!$E:$E,$H78))</f>
        <v>0</v>
      </c>
      <c r="Z78" s="286">
        <f>IF(Z$7="",0,SUMIFS(Бюджет!Z:Z,Бюджет!$M:$M,$H$75,Бюджет!$E:$E,$H78))</f>
        <v>0</v>
      </c>
      <c r="AA78" s="286">
        <f>IF(AA$7="",0,SUMIFS(Бюджет!AA:AA,Бюджет!$M:$M,$H$75,Бюджет!$E:$E,$H78))</f>
        <v>0</v>
      </c>
      <c r="AB78" s="286">
        <f>IF(AB$7="",0,SUMIFS(Бюджет!AB:AB,Бюджет!$M:$M,$H$75,Бюджет!$E:$E,$H78))</f>
        <v>0</v>
      </c>
      <c r="AC78" s="286">
        <f>IF(AC$7="",0,SUMIFS(Бюджет!AC:AC,Бюджет!$M:$M,$H$75,Бюджет!$E:$E,$H78))</f>
        <v>0</v>
      </c>
      <c r="AD78" s="286">
        <f>IF(AD$7="",0,SUMIFS(Бюджет!AD:AD,Бюджет!$M:$M,$H$75,Бюджет!$E:$E,$H78))</f>
        <v>0</v>
      </c>
      <c r="AE78" s="286">
        <f>IF(AE$7="",0,SUMIFS(Бюджет!AE:AE,Бюджет!$M:$M,$H$75,Бюджет!$E:$E,$H78))</f>
        <v>0</v>
      </c>
      <c r="AF78" s="286">
        <f>IF(AF$7="",0,SUMIFS(Бюджет!AF:AF,Бюджет!$M:$M,$H$75,Бюджет!$E:$E,$H78))</f>
        <v>0</v>
      </c>
      <c r="AG78" s="286">
        <f>IF(AG$7="",0,SUMIFS(Бюджет!AG:AG,Бюджет!$M:$M,$H$75,Бюджет!$E:$E,$H78))</f>
        <v>0</v>
      </c>
      <c r="AH78" s="286">
        <f>IF(AH$7="",0,SUMIFS(Бюджет!AH:AH,Бюджет!$M:$M,$H$75,Бюджет!$E:$E,$H78))</f>
        <v>0</v>
      </c>
      <c r="AI78" s="286">
        <f>IF(AI$7="",0,SUMIFS(Бюджет!AI:AI,Бюджет!$M:$M,$H$75,Бюджет!$E:$E,$H78))</f>
        <v>0</v>
      </c>
      <c r="AJ78" s="286">
        <f>IF(AJ$7="",0,SUMIFS(Бюджет!AJ:AJ,Бюджет!$M:$M,$H$75,Бюджет!$E:$E,$H78))</f>
        <v>0</v>
      </c>
      <c r="AK78" s="286">
        <f>IF(AK$7="",0,SUMIFS(Бюджет!AK:AK,Бюджет!$M:$M,$H$75,Бюджет!$E:$E,$H78))</f>
        <v>0</v>
      </c>
      <c r="AL78" s="286">
        <f>IF(AL$7="",0,SUMIFS(Бюджет!AL:AL,Бюджет!$M:$M,$H$75,Бюджет!$E:$E,$H78))</f>
        <v>0</v>
      </c>
      <c r="AM78" s="286">
        <f>IF(AM$7="",0,SUMIFS(Бюджет!AM:AM,Бюджет!$M:$M,$H$75,Бюджет!$E:$E,$H78))</f>
        <v>0</v>
      </c>
      <c r="AN78" s="286">
        <f>IF(AN$7="",0,SUMIFS(Бюджет!AN:AN,Бюджет!$M:$M,$H$75,Бюджет!$E:$E,$H78))</f>
        <v>0</v>
      </c>
      <c r="AO78" s="286">
        <f>IF(AO$7="",0,SUMIFS(Бюджет!AO:AO,Бюджет!$M:$M,$H$75,Бюджет!$E:$E,$H78))</f>
        <v>0</v>
      </c>
      <c r="AP78" s="286">
        <f>IF(AP$7="",0,SUMIFS(Бюджет!AP:AP,Бюджет!$M:$M,$H$75,Бюджет!$E:$E,$H78))</f>
        <v>0</v>
      </c>
      <c r="AQ78" s="286">
        <f>IF(AQ$7="",0,SUMIFS(Бюджет!AQ:AQ,Бюджет!$M:$M,$H$75,Бюджет!$E:$E,$H78))</f>
        <v>0</v>
      </c>
      <c r="AR78" s="286">
        <f>IF(AR$7="",0,SUMIFS(Бюджет!AR:AR,Бюджет!$M:$M,$H$75,Бюджет!$E:$E,$H78))</f>
        <v>0</v>
      </c>
      <c r="AS78" s="286">
        <f>IF(AS$7="",0,SUMIFS(Бюджет!AS:AS,Бюджет!$M:$M,$H$75,Бюджет!$E:$E,$H78))</f>
        <v>0</v>
      </c>
      <c r="AT78" s="286">
        <f>IF(AT$7="",0,SUMIFS(Бюджет!AT:AT,Бюджет!$M:$M,$H$75,Бюджет!$E:$E,$H78))</f>
        <v>0</v>
      </c>
      <c r="AU78" s="286">
        <f>IF(AU$7="",0,SUMIFS(Бюджет!AU:AU,Бюджет!$M:$M,$H$75,Бюджет!$E:$E,$H78))</f>
        <v>0</v>
      </c>
      <c r="AV78" s="287"/>
      <c r="AW78" s="25"/>
    </row>
    <row r="79" spans="1:49" s="26" customFormat="1" ht="10.199999999999999" x14ac:dyDescent="0.2">
      <c r="A79" s="25"/>
      <c r="B79" s="281"/>
      <c r="C79" s="281"/>
      <c r="D79" s="25"/>
      <c r="E79" s="124"/>
      <c r="F79" s="196"/>
      <c r="G79" s="196" t="str">
        <f t="shared" si="0"/>
        <v>P&amp;L</v>
      </c>
      <c r="H79" s="282" t="str">
        <f>структура!$N$13</f>
        <v>Объект-3</v>
      </c>
      <c r="I79" s="25"/>
      <c r="J79" s="25"/>
      <c r="K79" s="278" t="str">
        <f>K75</f>
        <v>тыс.руб.</v>
      </c>
      <c r="L79" s="25"/>
      <c r="M79" s="283"/>
      <c r="N79" s="283"/>
      <c r="O79" s="283"/>
      <c r="P79" s="25"/>
      <c r="Q79" s="25"/>
      <c r="R79" s="284">
        <f t="shared" ref="R79:R81" si="16">SUMIFS($W79:$AV79,$W$2:$AV$2,R$2)</f>
        <v>0</v>
      </c>
      <c r="S79" s="25"/>
      <c r="T79" s="284">
        <f t="shared" si="15"/>
        <v>0</v>
      </c>
      <c r="U79" s="25"/>
      <c r="V79" s="25"/>
      <c r="W79" s="285"/>
      <c r="X79" s="286">
        <f>IF(X$7="",0,SUMIFS(Бюджет!X:X,Бюджет!$M:$M,$H$75,Бюджет!$E:$E,$H79))</f>
        <v>0</v>
      </c>
      <c r="Y79" s="286">
        <f>IF(Y$7="",0,SUMIFS(Бюджет!Y:Y,Бюджет!$M:$M,$H$75,Бюджет!$E:$E,$H79))</f>
        <v>0</v>
      </c>
      <c r="Z79" s="286">
        <f>IF(Z$7="",0,SUMIFS(Бюджет!Z:Z,Бюджет!$M:$M,$H$75,Бюджет!$E:$E,$H79))</f>
        <v>0</v>
      </c>
      <c r="AA79" s="286">
        <f>IF(AA$7="",0,SUMIFS(Бюджет!AA:AA,Бюджет!$M:$M,$H$75,Бюджет!$E:$E,$H79))</f>
        <v>0</v>
      </c>
      <c r="AB79" s="286">
        <f>IF(AB$7="",0,SUMIFS(Бюджет!AB:AB,Бюджет!$M:$M,$H$75,Бюджет!$E:$E,$H79))</f>
        <v>0</v>
      </c>
      <c r="AC79" s="286">
        <f>IF(AC$7="",0,SUMIFS(Бюджет!AC:AC,Бюджет!$M:$M,$H$75,Бюджет!$E:$E,$H79))</f>
        <v>0</v>
      </c>
      <c r="AD79" s="286">
        <f>IF(AD$7="",0,SUMIFS(Бюджет!AD:AD,Бюджет!$M:$M,$H$75,Бюджет!$E:$E,$H79))</f>
        <v>0</v>
      </c>
      <c r="AE79" s="286">
        <f>IF(AE$7="",0,SUMIFS(Бюджет!AE:AE,Бюджет!$M:$M,$H$75,Бюджет!$E:$E,$H79))</f>
        <v>0</v>
      </c>
      <c r="AF79" s="286">
        <f>IF(AF$7="",0,SUMIFS(Бюджет!AF:AF,Бюджет!$M:$M,$H$75,Бюджет!$E:$E,$H79))</f>
        <v>0</v>
      </c>
      <c r="AG79" s="286">
        <f>IF(AG$7="",0,SUMIFS(Бюджет!AG:AG,Бюджет!$M:$M,$H$75,Бюджет!$E:$E,$H79))</f>
        <v>0</v>
      </c>
      <c r="AH79" s="286">
        <f>IF(AH$7="",0,SUMIFS(Бюджет!AH:AH,Бюджет!$M:$M,$H$75,Бюджет!$E:$E,$H79))</f>
        <v>0</v>
      </c>
      <c r="AI79" s="286">
        <f>IF(AI$7="",0,SUMIFS(Бюджет!AI:AI,Бюджет!$M:$M,$H$75,Бюджет!$E:$E,$H79))</f>
        <v>0</v>
      </c>
      <c r="AJ79" s="286">
        <f>IF(AJ$7="",0,SUMIFS(Бюджет!AJ:AJ,Бюджет!$M:$M,$H$75,Бюджет!$E:$E,$H79))</f>
        <v>0</v>
      </c>
      <c r="AK79" s="286">
        <f>IF(AK$7="",0,SUMIFS(Бюджет!AK:AK,Бюджет!$M:$M,$H$75,Бюджет!$E:$E,$H79))</f>
        <v>0</v>
      </c>
      <c r="AL79" s="286">
        <f>IF(AL$7="",0,SUMIFS(Бюджет!AL:AL,Бюджет!$M:$M,$H$75,Бюджет!$E:$E,$H79))</f>
        <v>0</v>
      </c>
      <c r="AM79" s="286">
        <f>IF(AM$7="",0,SUMIFS(Бюджет!AM:AM,Бюджет!$M:$M,$H$75,Бюджет!$E:$E,$H79))</f>
        <v>0</v>
      </c>
      <c r="AN79" s="286">
        <f>IF(AN$7="",0,SUMIFS(Бюджет!AN:AN,Бюджет!$M:$M,$H$75,Бюджет!$E:$E,$H79))</f>
        <v>0</v>
      </c>
      <c r="AO79" s="286">
        <f>IF(AO$7="",0,SUMIFS(Бюджет!AO:AO,Бюджет!$M:$M,$H$75,Бюджет!$E:$E,$H79))</f>
        <v>0</v>
      </c>
      <c r="AP79" s="286">
        <f>IF(AP$7="",0,SUMIFS(Бюджет!AP:AP,Бюджет!$M:$M,$H$75,Бюджет!$E:$E,$H79))</f>
        <v>0</v>
      </c>
      <c r="AQ79" s="286">
        <f>IF(AQ$7="",0,SUMIFS(Бюджет!AQ:AQ,Бюджет!$M:$M,$H$75,Бюджет!$E:$E,$H79))</f>
        <v>0</v>
      </c>
      <c r="AR79" s="286">
        <f>IF(AR$7="",0,SUMIFS(Бюджет!AR:AR,Бюджет!$M:$M,$H$75,Бюджет!$E:$E,$H79))</f>
        <v>0</v>
      </c>
      <c r="AS79" s="286">
        <f>IF(AS$7="",0,SUMIFS(Бюджет!AS:AS,Бюджет!$M:$M,$H$75,Бюджет!$E:$E,$H79))</f>
        <v>0</v>
      </c>
      <c r="AT79" s="286">
        <f>IF(AT$7="",0,SUMIFS(Бюджет!AT:AT,Бюджет!$M:$M,$H$75,Бюджет!$E:$E,$H79))</f>
        <v>0</v>
      </c>
      <c r="AU79" s="286">
        <f>IF(AU$7="",0,SUMIFS(Бюджет!AU:AU,Бюджет!$M:$M,$H$75,Бюджет!$E:$E,$H79))</f>
        <v>0</v>
      </c>
      <c r="AV79" s="287"/>
      <c r="AW79" s="25"/>
    </row>
    <row r="80" spans="1:49" s="26" customFormat="1" ht="10.199999999999999" x14ac:dyDescent="0.2">
      <c r="A80" s="25"/>
      <c r="B80" s="281"/>
      <c r="C80" s="281"/>
      <c r="D80" s="25"/>
      <c r="E80" s="124"/>
      <c r="F80" s="196"/>
      <c r="G80" s="196" t="str">
        <f t="shared" si="0"/>
        <v>P&amp;L</v>
      </c>
      <c r="H80" s="282" t="str">
        <f>структура!$N$14</f>
        <v>Объект-4</v>
      </c>
      <c r="I80" s="25"/>
      <c r="J80" s="25"/>
      <c r="K80" s="278" t="str">
        <f>K75</f>
        <v>тыс.руб.</v>
      </c>
      <c r="L80" s="25"/>
      <c r="M80" s="283"/>
      <c r="N80" s="283"/>
      <c r="O80" s="283"/>
      <c r="P80" s="25"/>
      <c r="Q80" s="25"/>
      <c r="R80" s="284">
        <f t="shared" si="16"/>
        <v>0</v>
      </c>
      <c r="S80" s="25"/>
      <c r="T80" s="284">
        <f t="shared" si="15"/>
        <v>0</v>
      </c>
      <c r="U80" s="25"/>
      <c r="V80" s="25"/>
      <c r="W80" s="285"/>
      <c r="X80" s="286">
        <f>IF(X$7="",0,SUMIFS(Бюджет!X:X,Бюджет!$M:$M,$H$75,Бюджет!$E:$E,$H80))</f>
        <v>0</v>
      </c>
      <c r="Y80" s="286">
        <f>IF(Y$7="",0,SUMIFS(Бюджет!Y:Y,Бюджет!$M:$M,$H$75,Бюджет!$E:$E,$H80))</f>
        <v>0</v>
      </c>
      <c r="Z80" s="286">
        <f>IF(Z$7="",0,SUMIFS(Бюджет!Z:Z,Бюджет!$M:$M,$H$75,Бюджет!$E:$E,$H80))</f>
        <v>0</v>
      </c>
      <c r="AA80" s="286">
        <f>IF(AA$7="",0,SUMIFS(Бюджет!AA:AA,Бюджет!$M:$M,$H$75,Бюджет!$E:$E,$H80))</f>
        <v>0</v>
      </c>
      <c r="AB80" s="286">
        <f>IF(AB$7="",0,SUMIFS(Бюджет!AB:AB,Бюджет!$M:$M,$H$75,Бюджет!$E:$E,$H80))</f>
        <v>0</v>
      </c>
      <c r="AC80" s="286">
        <f>IF(AC$7="",0,SUMIFS(Бюджет!AC:AC,Бюджет!$M:$M,$H$75,Бюджет!$E:$E,$H80))</f>
        <v>0</v>
      </c>
      <c r="AD80" s="286">
        <f>IF(AD$7="",0,SUMIFS(Бюджет!AD:AD,Бюджет!$M:$M,$H$75,Бюджет!$E:$E,$H80))</f>
        <v>0</v>
      </c>
      <c r="AE80" s="286">
        <f>IF(AE$7="",0,SUMIFS(Бюджет!AE:AE,Бюджет!$M:$M,$H$75,Бюджет!$E:$E,$H80))</f>
        <v>0</v>
      </c>
      <c r="AF80" s="286">
        <f>IF(AF$7="",0,SUMIFS(Бюджет!AF:AF,Бюджет!$M:$M,$H$75,Бюджет!$E:$E,$H80))</f>
        <v>0</v>
      </c>
      <c r="AG80" s="286">
        <f>IF(AG$7="",0,SUMIFS(Бюджет!AG:AG,Бюджет!$M:$M,$H$75,Бюджет!$E:$E,$H80))</f>
        <v>0</v>
      </c>
      <c r="AH80" s="286">
        <f>IF(AH$7="",0,SUMIFS(Бюджет!AH:AH,Бюджет!$M:$M,$H$75,Бюджет!$E:$E,$H80))</f>
        <v>0</v>
      </c>
      <c r="AI80" s="286">
        <f>IF(AI$7="",0,SUMIFS(Бюджет!AI:AI,Бюджет!$M:$M,$H$75,Бюджет!$E:$E,$H80))</f>
        <v>0</v>
      </c>
      <c r="AJ80" s="286">
        <f>IF(AJ$7="",0,SUMIFS(Бюджет!AJ:AJ,Бюджет!$M:$M,$H$75,Бюджет!$E:$E,$H80))</f>
        <v>0</v>
      </c>
      <c r="AK80" s="286">
        <f>IF(AK$7="",0,SUMIFS(Бюджет!AK:AK,Бюджет!$M:$M,$H$75,Бюджет!$E:$E,$H80))</f>
        <v>0</v>
      </c>
      <c r="AL80" s="286">
        <f>IF(AL$7="",0,SUMIFS(Бюджет!AL:AL,Бюджет!$M:$M,$H$75,Бюджет!$E:$E,$H80))</f>
        <v>0</v>
      </c>
      <c r="AM80" s="286">
        <f>IF(AM$7="",0,SUMIFS(Бюджет!AM:AM,Бюджет!$M:$M,$H$75,Бюджет!$E:$E,$H80))</f>
        <v>0</v>
      </c>
      <c r="AN80" s="286">
        <f>IF(AN$7="",0,SUMIFS(Бюджет!AN:AN,Бюджет!$M:$M,$H$75,Бюджет!$E:$E,$H80))</f>
        <v>0</v>
      </c>
      <c r="AO80" s="286">
        <f>IF(AO$7="",0,SUMIFS(Бюджет!AO:AO,Бюджет!$M:$M,$H$75,Бюджет!$E:$E,$H80))</f>
        <v>0</v>
      </c>
      <c r="AP80" s="286">
        <f>IF(AP$7="",0,SUMIFS(Бюджет!AP:AP,Бюджет!$M:$M,$H$75,Бюджет!$E:$E,$H80))</f>
        <v>0</v>
      </c>
      <c r="AQ80" s="286">
        <f>IF(AQ$7="",0,SUMIFS(Бюджет!AQ:AQ,Бюджет!$M:$M,$H$75,Бюджет!$E:$E,$H80))</f>
        <v>0</v>
      </c>
      <c r="AR80" s="286">
        <f>IF(AR$7="",0,SUMIFS(Бюджет!AR:AR,Бюджет!$M:$M,$H$75,Бюджет!$E:$E,$H80))</f>
        <v>0</v>
      </c>
      <c r="AS80" s="286">
        <f>IF(AS$7="",0,SUMIFS(Бюджет!AS:AS,Бюджет!$M:$M,$H$75,Бюджет!$E:$E,$H80))</f>
        <v>0</v>
      </c>
      <c r="AT80" s="286">
        <f>IF(AT$7="",0,SUMIFS(Бюджет!AT:AT,Бюджет!$M:$M,$H$75,Бюджет!$E:$E,$H80))</f>
        <v>0</v>
      </c>
      <c r="AU80" s="286">
        <f>IF(AU$7="",0,SUMIFS(Бюджет!AU:AU,Бюджет!$M:$M,$H$75,Бюджет!$E:$E,$H80))</f>
        <v>0</v>
      </c>
      <c r="AV80" s="287"/>
      <c r="AW80" s="25"/>
    </row>
    <row r="81" spans="1:49" s="26" customFormat="1" ht="10.199999999999999" x14ac:dyDescent="0.2">
      <c r="A81" s="25"/>
      <c r="B81" s="281"/>
      <c r="C81" s="281"/>
      <c r="D81" s="25"/>
      <c r="E81" s="124"/>
      <c r="F81" s="196"/>
      <c r="G81" s="196" t="str">
        <f t="shared" si="0"/>
        <v>P&amp;L</v>
      </c>
      <c r="H81" s="282" t="str">
        <f>структура!$N$15</f>
        <v>Объект-5</v>
      </c>
      <c r="I81" s="25"/>
      <c r="J81" s="25"/>
      <c r="K81" s="278" t="str">
        <f>K75</f>
        <v>тыс.руб.</v>
      </c>
      <c r="L81" s="25"/>
      <c r="M81" s="283"/>
      <c r="N81" s="283"/>
      <c r="O81" s="283"/>
      <c r="P81" s="25"/>
      <c r="Q81" s="25"/>
      <c r="R81" s="284">
        <f t="shared" si="16"/>
        <v>0</v>
      </c>
      <c r="S81" s="25"/>
      <c r="T81" s="284">
        <f t="shared" si="15"/>
        <v>0</v>
      </c>
      <c r="U81" s="25"/>
      <c r="V81" s="25"/>
      <c r="W81" s="285"/>
      <c r="X81" s="286">
        <f>IF(X$7="",0,SUMIFS(Бюджет!X:X,Бюджет!$M:$M,$H$75,Бюджет!$E:$E,$H81))</f>
        <v>0</v>
      </c>
      <c r="Y81" s="286">
        <f>IF(Y$7="",0,SUMIFS(Бюджет!Y:Y,Бюджет!$M:$M,$H$75,Бюджет!$E:$E,$H81))</f>
        <v>0</v>
      </c>
      <c r="Z81" s="286">
        <f>IF(Z$7="",0,SUMIFS(Бюджет!Z:Z,Бюджет!$M:$M,$H$75,Бюджет!$E:$E,$H81))</f>
        <v>0</v>
      </c>
      <c r="AA81" s="286">
        <f>IF(AA$7="",0,SUMIFS(Бюджет!AA:AA,Бюджет!$M:$M,$H$75,Бюджет!$E:$E,$H81))</f>
        <v>0</v>
      </c>
      <c r="AB81" s="286">
        <f>IF(AB$7="",0,SUMIFS(Бюджет!AB:AB,Бюджет!$M:$M,$H$75,Бюджет!$E:$E,$H81))</f>
        <v>0</v>
      </c>
      <c r="AC81" s="286">
        <f>IF(AC$7="",0,SUMIFS(Бюджет!AC:AC,Бюджет!$M:$M,$H$75,Бюджет!$E:$E,$H81))</f>
        <v>0</v>
      </c>
      <c r="AD81" s="286">
        <f>IF(AD$7="",0,SUMIFS(Бюджет!AD:AD,Бюджет!$M:$M,$H$75,Бюджет!$E:$E,$H81))</f>
        <v>0</v>
      </c>
      <c r="AE81" s="286">
        <f>IF(AE$7="",0,SUMIFS(Бюджет!AE:AE,Бюджет!$M:$M,$H$75,Бюджет!$E:$E,$H81))</f>
        <v>0</v>
      </c>
      <c r="AF81" s="286">
        <f>IF(AF$7="",0,SUMIFS(Бюджет!AF:AF,Бюджет!$M:$M,$H$75,Бюджет!$E:$E,$H81))</f>
        <v>0</v>
      </c>
      <c r="AG81" s="286">
        <f>IF(AG$7="",0,SUMIFS(Бюджет!AG:AG,Бюджет!$M:$M,$H$75,Бюджет!$E:$E,$H81))</f>
        <v>0</v>
      </c>
      <c r="AH81" s="286">
        <f>IF(AH$7="",0,SUMIFS(Бюджет!AH:AH,Бюджет!$M:$M,$H$75,Бюджет!$E:$E,$H81))</f>
        <v>0</v>
      </c>
      <c r="AI81" s="286">
        <f>IF(AI$7="",0,SUMIFS(Бюджет!AI:AI,Бюджет!$M:$M,$H$75,Бюджет!$E:$E,$H81))</f>
        <v>0</v>
      </c>
      <c r="AJ81" s="286">
        <f>IF(AJ$7="",0,SUMIFS(Бюджет!AJ:AJ,Бюджет!$M:$M,$H$75,Бюджет!$E:$E,$H81))</f>
        <v>0</v>
      </c>
      <c r="AK81" s="286">
        <f>IF(AK$7="",0,SUMIFS(Бюджет!AK:AK,Бюджет!$M:$M,$H$75,Бюджет!$E:$E,$H81))</f>
        <v>0</v>
      </c>
      <c r="AL81" s="286">
        <f>IF(AL$7="",0,SUMIFS(Бюджет!AL:AL,Бюджет!$M:$M,$H$75,Бюджет!$E:$E,$H81))</f>
        <v>0</v>
      </c>
      <c r="AM81" s="286">
        <f>IF(AM$7="",0,SUMIFS(Бюджет!AM:AM,Бюджет!$M:$M,$H$75,Бюджет!$E:$E,$H81))</f>
        <v>0</v>
      </c>
      <c r="AN81" s="286">
        <f>IF(AN$7="",0,SUMIFS(Бюджет!AN:AN,Бюджет!$M:$M,$H$75,Бюджет!$E:$E,$H81))</f>
        <v>0</v>
      </c>
      <c r="AO81" s="286">
        <f>IF(AO$7="",0,SUMIFS(Бюджет!AO:AO,Бюджет!$M:$M,$H$75,Бюджет!$E:$E,$H81))</f>
        <v>0</v>
      </c>
      <c r="AP81" s="286">
        <f>IF(AP$7="",0,SUMIFS(Бюджет!AP:AP,Бюджет!$M:$M,$H$75,Бюджет!$E:$E,$H81))</f>
        <v>0</v>
      </c>
      <c r="AQ81" s="286">
        <f>IF(AQ$7="",0,SUMIFS(Бюджет!AQ:AQ,Бюджет!$M:$M,$H$75,Бюджет!$E:$E,$H81))</f>
        <v>0</v>
      </c>
      <c r="AR81" s="286">
        <f>IF(AR$7="",0,SUMIFS(Бюджет!AR:AR,Бюджет!$M:$M,$H$75,Бюджет!$E:$E,$H81))</f>
        <v>0</v>
      </c>
      <c r="AS81" s="286">
        <f>IF(AS$7="",0,SUMIFS(Бюджет!AS:AS,Бюджет!$M:$M,$H$75,Бюджет!$E:$E,$H81))</f>
        <v>0</v>
      </c>
      <c r="AT81" s="286">
        <f>IF(AT$7="",0,SUMIFS(Бюджет!AT:AT,Бюджет!$M:$M,$H$75,Бюджет!$E:$E,$H81))</f>
        <v>0</v>
      </c>
      <c r="AU81" s="286">
        <f>IF(AU$7="",0,SUMIFS(Бюджет!AU:AU,Бюджет!$M:$M,$H$75,Бюджет!$E:$E,$H81))</f>
        <v>0</v>
      </c>
      <c r="AV81" s="287"/>
      <c r="AW81" s="25"/>
    </row>
    <row r="82" spans="1:49" ht="3.9" customHeight="1" x14ac:dyDescent="0.25">
      <c r="A82" s="3"/>
      <c r="B82" s="269"/>
      <c r="C82" s="269"/>
      <c r="D82" s="3"/>
      <c r="E82" s="120"/>
      <c r="F82" s="167"/>
      <c r="G82" s="167" t="str">
        <f t="shared" si="0"/>
        <v>P&amp;L</v>
      </c>
      <c r="H82" s="8"/>
      <c r="I82" s="3"/>
      <c r="J82" s="3"/>
      <c r="K82" s="191"/>
      <c r="L82" s="12"/>
      <c r="M82" s="20"/>
      <c r="N82" s="20"/>
      <c r="O82" s="20"/>
      <c r="P82" s="3"/>
      <c r="Q82" s="3"/>
      <c r="R82" s="8"/>
      <c r="S82" s="3"/>
      <c r="T82" s="8"/>
      <c r="U82" s="3"/>
      <c r="V82" s="3"/>
      <c r="W82" s="49"/>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41"/>
      <c r="AW82" s="3"/>
    </row>
    <row r="83" spans="1:49" x14ac:dyDescent="0.25">
      <c r="A83" s="3"/>
      <c r="B83" s="269"/>
      <c r="C83" s="269"/>
      <c r="D83" s="3"/>
      <c r="E83" s="120"/>
      <c r="F83" s="167"/>
      <c r="G83" s="167" t="str">
        <f t="shared" si="0"/>
        <v>P&amp;L</v>
      </c>
      <c r="H83" s="3"/>
      <c r="I83" s="3"/>
      <c r="J83" s="3"/>
      <c r="K83" s="130" t="str">
        <f>структура!$AL$28</f>
        <v>контроль</v>
      </c>
      <c r="L83" s="130"/>
      <c r="M83" s="131"/>
      <c r="N83" s="131"/>
      <c r="O83" s="131"/>
      <c r="P83" s="132"/>
      <c r="Q83" s="132"/>
      <c r="R83" s="133">
        <f>SUM(R76:R82)-R75</f>
        <v>0</v>
      </c>
      <c r="S83" s="132"/>
      <c r="T83" s="133">
        <f>SUM(T72:T82)-T71</f>
        <v>0</v>
      </c>
      <c r="U83" s="3"/>
      <c r="V83" s="3"/>
      <c r="W83" s="49"/>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1"/>
      <c r="AW83" s="3"/>
    </row>
    <row r="84" spans="1:49" ht="3.9" customHeight="1" x14ac:dyDescent="0.25">
      <c r="A84" s="3"/>
      <c r="B84" s="269"/>
      <c r="C84" s="269"/>
      <c r="D84" s="3"/>
      <c r="E84" s="120"/>
      <c r="F84" s="167"/>
      <c r="G84" s="167" t="str">
        <f t="shared" si="0"/>
        <v>P&amp;L</v>
      </c>
      <c r="H84" s="3"/>
      <c r="I84" s="3"/>
      <c r="J84" s="3"/>
      <c r="K84" s="25"/>
      <c r="L84" s="12"/>
      <c r="M84" s="20"/>
      <c r="N84" s="20"/>
      <c r="O84" s="20"/>
      <c r="P84" s="3"/>
      <c r="Q84" s="3"/>
      <c r="R84" s="3"/>
      <c r="S84" s="3"/>
      <c r="T84" s="3"/>
      <c r="U84" s="3"/>
      <c r="V84" s="3"/>
      <c r="W84" s="49"/>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1"/>
      <c r="AW84" s="3"/>
    </row>
    <row r="85" spans="1:49" s="95" customFormat="1" x14ac:dyDescent="0.25">
      <c r="A85" s="89"/>
      <c r="B85" s="269"/>
      <c r="C85" s="269"/>
      <c r="D85" s="89"/>
      <c r="E85" s="124"/>
      <c r="F85" s="167"/>
      <c r="G85" s="167" t="str">
        <f t="shared" si="0"/>
        <v>P&amp;L</v>
      </c>
      <c r="H85" s="129" t="str">
        <f>KPI!$E$154</f>
        <v>оборудование</v>
      </c>
      <c r="I85" s="89"/>
      <c r="J85" s="89"/>
      <c r="K85" s="125" t="str">
        <f>IF(H85="","",INDEX(KPI!$H:$H,SUMIFS(KPI!$C:$C,KPI!$E:$E,H85)))</f>
        <v>тыс.руб.</v>
      </c>
      <c r="L85" s="25"/>
      <c r="M85" s="117"/>
      <c r="N85" s="117"/>
      <c r="O85" s="117"/>
      <c r="P85" s="89"/>
      <c r="Q85" s="89"/>
      <c r="R85" s="123">
        <f t="shared" si="10"/>
        <v>0</v>
      </c>
      <c r="S85" s="89"/>
      <c r="T85" s="123">
        <f t="shared" si="7"/>
        <v>0</v>
      </c>
      <c r="U85" s="89"/>
      <c r="V85" s="89"/>
      <c r="W85" s="116"/>
      <c r="X85" s="126">
        <f>IF(X$7="",0,SUMIFS(Бюджет!X:X,Бюджет!$M:$M,$H85))</f>
        <v>0</v>
      </c>
      <c r="Y85" s="126">
        <f>IF(Y$7="",0,SUMIFS(Бюджет!Y:Y,Бюджет!$M:$M,$H85))</f>
        <v>0</v>
      </c>
      <c r="Z85" s="126">
        <f>IF(Z$7="",0,SUMIFS(Бюджет!Z:Z,Бюджет!$M:$M,$H85))</f>
        <v>0</v>
      </c>
      <c r="AA85" s="126">
        <f>IF(AA$7="",0,SUMIFS(Бюджет!AA:AA,Бюджет!$M:$M,$H85))</f>
        <v>0</v>
      </c>
      <c r="AB85" s="126">
        <f>IF(AB$7="",0,SUMIFS(Бюджет!AB:AB,Бюджет!$M:$M,$H85))</f>
        <v>0</v>
      </c>
      <c r="AC85" s="126">
        <f>IF(AC$7="",0,SUMIFS(Бюджет!AC:AC,Бюджет!$M:$M,$H85))</f>
        <v>0</v>
      </c>
      <c r="AD85" s="126">
        <f>IF(AD$7="",0,SUMIFS(Бюджет!AD:AD,Бюджет!$M:$M,$H85))</f>
        <v>0</v>
      </c>
      <c r="AE85" s="126">
        <f>IF(AE$7="",0,SUMIFS(Бюджет!AE:AE,Бюджет!$M:$M,$H85))</f>
        <v>0</v>
      </c>
      <c r="AF85" s="126">
        <f>IF(AF$7="",0,SUMIFS(Бюджет!AF:AF,Бюджет!$M:$M,$H85))</f>
        <v>0</v>
      </c>
      <c r="AG85" s="126">
        <f>IF(AG$7="",0,SUMIFS(Бюджет!AG:AG,Бюджет!$M:$M,$H85))</f>
        <v>0</v>
      </c>
      <c r="AH85" s="126">
        <f>IF(AH$7="",0,SUMIFS(Бюджет!AH:AH,Бюджет!$M:$M,$H85))</f>
        <v>0</v>
      </c>
      <c r="AI85" s="126">
        <f>IF(AI$7="",0,SUMIFS(Бюджет!AI:AI,Бюджет!$M:$M,$H85))</f>
        <v>0</v>
      </c>
      <c r="AJ85" s="126">
        <f>IF(AJ$7="",0,SUMIFS(Бюджет!AJ:AJ,Бюджет!$M:$M,$H85))</f>
        <v>0</v>
      </c>
      <c r="AK85" s="126">
        <f>IF(AK$7="",0,SUMIFS(Бюджет!AK:AK,Бюджет!$M:$M,$H85))</f>
        <v>0</v>
      </c>
      <c r="AL85" s="126">
        <f>IF(AL$7="",0,SUMIFS(Бюджет!AL:AL,Бюджет!$M:$M,$H85))</f>
        <v>0</v>
      </c>
      <c r="AM85" s="126">
        <f>IF(AM$7="",0,SUMIFS(Бюджет!AM:AM,Бюджет!$M:$M,$H85))</f>
        <v>0</v>
      </c>
      <c r="AN85" s="126">
        <f>IF(AN$7="",0,SUMIFS(Бюджет!AN:AN,Бюджет!$M:$M,$H85))</f>
        <v>0</v>
      </c>
      <c r="AO85" s="126">
        <f>IF(AO$7="",0,SUMIFS(Бюджет!AO:AO,Бюджет!$M:$M,$H85))</f>
        <v>0</v>
      </c>
      <c r="AP85" s="126">
        <f>IF(AP$7="",0,SUMIFS(Бюджет!AP:AP,Бюджет!$M:$M,$H85))</f>
        <v>0</v>
      </c>
      <c r="AQ85" s="126">
        <f>IF(AQ$7="",0,SUMIFS(Бюджет!AQ:AQ,Бюджет!$M:$M,$H85))</f>
        <v>0</v>
      </c>
      <c r="AR85" s="126">
        <f>IF(AR$7="",0,SUMIFS(Бюджет!AR:AR,Бюджет!$M:$M,$H85))</f>
        <v>0</v>
      </c>
      <c r="AS85" s="126">
        <f>IF(AS$7="",0,SUMIFS(Бюджет!AS:AS,Бюджет!$M:$M,$H85))</f>
        <v>0</v>
      </c>
      <c r="AT85" s="126">
        <f>IF(AT$7="",0,SUMIFS(Бюджет!AT:AT,Бюджет!$M:$M,$H85))</f>
        <v>0</v>
      </c>
      <c r="AU85" s="126">
        <f>IF(AU$7="",0,SUMIFS(Бюджет!AU:AU,Бюджет!$M:$M,$H85))</f>
        <v>0</v>
      </c>
      <c r="AV85" s="94"/>
      <c r="AW85" s="89"/>
    </row>
    <row r="86" spans="1:49" ht="3.9" customHeight="1" x14ac:dyDescent="0.25">
      <c r="A86" s="3"/>
      <c r="B86" s="269"/>
      <c r="C86" s="269"/>
      <c r="D86" s="3"/>
      <c r="E86" s="120"/>
      <c r="F86" s="167"/>
      <c r="G86" s="167" t="str">
        <f t="shared" si="0"/>
        <v>P&amp;L</v>
      </c>
      <c r="H86" s="3"/>
      <c r="I86" s="3"/>
      <c r="J86" s="3"/>
      <c r="K86" s="25"/>
      <c r="L86" s="12"/>
      <c r="M86" s="20"/>
      <c r="N86" s="20"/>
      <c r="O86" s="20"/>
      <c r="P86" s="3"/>
      <c r="Q86" s="3"/>
      <c r="R86" s="3"/>
      <c r="S86" s="3"/>
      <c r="T86" s="3"/>
      <c r="U86" s="3"/>
      <c r="V86" s="3"/>
      <c r="W86" s="49"/>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1"/>
      <c r="AW86" s="3"/>
    </row>
    <row r="87" spans="1:49" s="26" customFormat="1" ht="10.199999999999999" x14ac:dyDescent="0.2">
      <c r="A87" s="25"/>
      <c r="B87" s="281"/>
      <c r="C87" s="281"/>
      <c r="D87" s="25"/>
      <c r="E87" s="124"/>
      <c r="F87" s="196"/>
      <c r="G87" s="196" t="str">
        <f t="shared" si="0"/>
        <v>P&amp;L</v>
      </c>
      <c r="H87" s="282" t="str">
        <f>структура!$N$11</f>
        <v>Объект-1</v>
      </c>
      <c r="I87" s="25"/>
      <c r="J87" s="25"/>
      <c r="K87" s="278" t="str">
        <f>K85</f>
        <v>тыс.руб.</v>
      </c>
      <c r="L87" s="25"/>
      <c r="M87" s="283"/>
      <c r="N87" s="283"/>
      <c r="O87" s="283"/>
      <c r="P87" s="25"/>
      <c r="Q87" s="25"/>
      <c r="R87" s="284">
        <f>SUMIFS($W87:$AV87,$W$2:$AV$2,R$2)</f>
        <v>0</v>
      </c>
      <c r="S87" s="25"/>
      <c r="T87" s="284">
        <f>SUMIFS($W87:$AV87,$W$2:$AV$2,T$2)</f>
        <v>0</v>
      </c>
      <c r="U87" s="25"/>
      <c r="V87" s="25"/>
      <c r="W87" s="285"/>
      <c r="X87" s="286">
        <f>IF(X$7="",0,SUMIFS(Бюджет!X:X,Бюджет!$M:$M,$H$85,Бюджет!$E:$E,$H87))</f>
        <v>0</v>
      </c>
      <c r="Y87" s="286">
        <f>IF(Y$7="",0,SUMIFS(Бюджет!Y:Y,Бюджет!$M:$M,$H$85,Бюджет!$E:$E,$H87))</f>
        <v>0</v>
      </c>
      <c r="Z87" s="286">
        <f>IF(Z$7="",0,SUMIFS(Бюджет!Z:Z,Бюджет!$M:$M,$H$85,Бюджет!$E:$E,$H87))</f>
        <v>0</v>
      </c>
      <c r="AA87" s="286">
        <f>IF(AA$7="",0,SUMIFS(Бюджет!AA:AA,Бюджет!$M:$M,$H$85,Бюджет!$E:$E,$H87))</f>
        <v>0</v>
      </c>
      <c r="AB87" s="286">
        <f>IF(AB$7="",0,SUMIFS(Бюджет!AB:AB,Бюджет!$M:$M,$H$85,Бюджет!$E:$E,$H87))</f>
        <v>0</v>
      </c>
      <c r="AC87" s="286">
        <f>IF(AC$7="",0,SUMIFS(Бюджет!AC:AC,Бюджет!$M:$M,$H$85,Бюджет!$E:$E,$H87))</f>
        <v>0</v>
      </c>
      <c r="AD87" s="286">
        <f>IF(AD$7="",0,SUMIFS(Бюджет!AD:AD,Бюджет!$M:$M,$H$85,Бюджет!$E:$E,$H87))</f>
        <v>0</v>
      </c>
      <c r="AE87" s="286">
        <f>IF(AE$7="",0,SUMIFS(Бюджет!AE:AE,Бюджет!$M:$M,$H$85,Бюджет!$E:$E,$H87))</f>
        <v>0</v>
      </c>
      <c r="AF87" s="286">
        <f>IF(AF$7="",0,SUMIFS(Бюджет!AF:AF,Бюджет!$M:$M,$H$85,Бюджет!$E:$E,$H87))</f>
        <v>0</v>
      </c>
      <c r="AG87" s="286">
        <f>IF(AG$7="",0,SUMIFS(Бюджет!AG:AG,Бюджет!$M:$M,$H$85,Бюджет!$E:$E,$H87))</f>
        <v>0</v>
      </c>
      <c r="AH87" s="286">
        <f>IF(AH$7="",0,SUMIFS(Бюджет!AH:AH,Бюджет!$M:$M,$H$85,Бюджет!$E:$E,$H87))</f>
        <v>0</v>
      </c>
      <c r="AI87" s="286">
        <f>IF(AI$7="",0,SUMIFS(Бюджет!AI:AI,Бюджет!$M:$M,$H$85,Бюджет!$E:$E,$H87))</f>
        <v>0</v>
      </c>
      <c r="AJ87" s="286">
        <f>IF(AJ$7="",0,SUMIFS(Бюджет!AJ:AJ,Бюджет!$M:$M,$H$85,Бюджет!$E:$E,$H87))</f>
        <v>0</v>
      </c>
      <c r="AK87" s="286">
        <f>IF(AK$7="",0,SUMIFS(Бюджет!AK:AK,Бюджет!$M:$M,$H$85,Бюджет!$E:$E,$H87))</f>
        <v>0</v>
      </c>
      <c r="AL87" s="286">
        <f>IF(AL$7="",0,SUMIFS(Бюджет!AL:AL,Бюджет!$M:$M,$H$85,Бюджет!$E:$E,$H87))</f>
        <v>0</v>
      </c>
      <c r="AM87" s="286">
        <f>IF(AM$7="",0,SUMIFS(Бюджет!AM:AM,Бюджет!$M:$M,$H$85,Бюджет!$E:$E,$H87))</f>
        <v>0</v>
      </c>
      <c r="AN87" s="286">
        <f>IF(AN$7="",0,SUMIFS(Бюджет!AN:AN,Бюджет!$M:$M,$H$85,Бюджет!$E:$E,$H87))</f>
        <v>0</v>
      </c>
      <c r="AO87" s="286">
        <f>IF(AO$7="",0,SUMIFS(Бюджет!AO:AO,Бюджет!$M:$M,$H$85,Бюджет!$E:$E,$H87))</f>
        <v>0</v>
      </c>
      <c r="AP87" s="286">
        <f>IF(AP$7="",0,SUMIFS(Бюджет!AP:AP,Бюджет!$M:$M,$H$85,Бюджет!$E:$E,$H87))</f>
        <v>0</v>
      </c>
      <c r="AQ87" s="286">
        <f>IF(AQ$7="",0,SUMIFS(Бюджет!AQ:AQ,Бюджет!$M:$M,$H$85,Бюджет!$E:$E,$H87))</f>
        <v>0</v>
      </c>
      <c r="AR87" s="286">
        <f>IF(AR$7="",0,SUMIFS(Бюджет!AR:AR,Бюджет!$M:$M,$H$85,Бюджет!$E:$E,$H87))</f>
        <v>0</v>
      </c>
      <c r="AS87" s="286">
        <f>IF(AS$7="",0,SUMIFS(Бюджет!AS:AS,Бюджет!$M:$M,$H$85,Бюджет!$E:$E,$H87))</f>
        <v>0</v>
      </c>
      <c r="AT87" s="286">
        <f>IF(AT$7="",0,SUMIFS(Бюджет!AT:AT,Бюджет!$M:$M,$H$85,Бюджет!$E:$E,$H87))</f>
        <v>0</v>
      </c>
      <c r="AU87" s="286">
        <f>IF(AU$7="",0,SUMIFS(Бюджет!AU:AU,Бюджет!$M:$M,$H$85,Бюджет!$E:$E,$H87))</f>
        <v>0</v>
      </c>
      <c r="AV87" s="287"/>
      <c r="AW87" s="25"/>
    </row>
    <row r="88" spans="1:49" s="26" customFormat="1" ht="10.199999999999999" x14ac:dyDescent="0.2">
      <c r="A88" s="25"/>
      <c r="B88" s="281"/>
      <c r="C88" s="281"/>
      <c r="D88" s="25"/>
      <c r="E88" s="124"/>
      <c r="F88" s="196"/>
      <c r="G88" s="196" t="str">
        <f t="shared" si="0"/>
        <v>P&amp;L</v>
      </c>
      <c r="H88" s="282" t="str">
        <f>структура!$N$12</f>
        <v>Объект-2</v>
      </c>
      <c r="I88" s="25"/>
      <c r="J88" s="25"/>
      <c r="K88" s="278" t="str">
        <f>K85</f>
        <v>тыс.руб.</v>
      </c>
      <c r="L88" s="25"/>
      <c r="M88" s="283"/>
      <c r="N88" s="283"/>
      <c r="O88" s="283"/>
      <c r="P88" s="25"/>
      <c r="Q88" s="25"/>
      <c r="R88" s="284">
        <f>SUMIFS($W88:$AV88,$W$2:$AV$2,R$2)</f>
        <v>0</v>
      </c>
      <c r="S88" s="25"/>
      <c r="T88" s="284">
        <f t="shared" ref="T88:T91" si="17">SUMIFS($W88:$AV88,$W$2:$AV$2,T$2)</f>
        <v>0</v>
      </c>
      <c r="U88" s="25"/>
      <c r="V88" s="25"/>
      <c r="W88" s="285"/>
      <c r="X88" s="286">
        <f>IF(X$7="",0,SUMIFS(Бюджет!X:X,Бюджет!$M:$M,$H$85,Бюджет!$E:$E,$H88))</f>
        <v>0</v>
      </c>
      <c r="Y88" s="286">
        <f>IF(Y$7="",0,SUMIFS(Бюджет!Y:Y,Бюджет!$M:$M,$H$85,Бюджет!$E:$E,$H88))</f>
        <v>0</v>
      </c>
      <c r="Z88" s="286">
        <f>IF(Z$7="",0,SUMIFS(Бюджет!Z:Z,Бюджет!$M:$M,$H$85,Бюджет!$E:$E,$H88))</f>
        <v>0</v>
      </c>
      <c r="AA88" s="286">
        <f>IF(AA$7="",0,SUMIFS(Бюджет!AA:AA,Бюджет!$M:$M,$H$85,Бюджет!$E:$E,$H88))</f>
        <v>0</v>
      </c>
      <c r="AB88" s="286">
        <f>IF(AB$7="",0,SUMIFS(Бюджет!AB:AB,Бюджет!$M:$M,$H$85,Бюджет!$E:$E,$H88))</f>
        <v>0</v>
      </c>
      <c r="AC88" s="286">
        <f>IF(AC$7="",0,SUMIFS(Бюджет!AC:AC,Бюджет!$M:$M,$H$85,Бюджет!$E:$E,$H88))</f>
        <v>0</v>
      </c>
      <c r="AD88" s="286">
        <f>IF(AD$7="",0,SUMIFS(Бюджет!AD:AD,Бюджет!$M:$M,$H$85,Бюджет!$E:$E,$H88))</f>
        <v>0</v>
      </c>
      <c r="AE88" s="286">
        <f>IF(AE$7="",0,SUMIFS(Бюджет!AE:AE,Бюджет!$M:$M,$H$85,Бюджет!$E:$E,$H88))</f>
        <v>0</v>
      </c>
      <c r="AF88" s="286">
        <f>IF(AF$7="",0,SUMIFS(Бюджет!AF:AF,Бюджет!$M:$M,$H$85,Бюджет!$E:$E,$H88))</f>
        <v>0</v>
      </c>
      <c r="AG88" s="286">
        <f>IF(AG$7="",0,SUMIFS(Бюджет!AG:AG,Бюджет!$M:$M,$H$85,Бюджет!$E:$E,$H88))</f>
        <v>0</v>
      </c>
      <c r="AH88" s="286">
        <f>IF(AH$7="",0,SUMIFS(Бюджет!AH:AH,Бюджет!$M:$M,$H$85,Бюджет!$E:$E,$H88))</f>
        <v>0</v>
      </c>
      <c r="AI88" s="286">
        <f>IF(AI$7="",0,SUMIFS(Бюджет!AI:AI,Бюджет!$M:$M,$H$85,Бюджет!$E:$E,$H88))</f>
        <v>0</v>
      </c>
      <c r="AJ88" s="286">
        <f>IF(AJ$7="",0,SUMIFS(Бюджет!AJ:AJ,Бюджет!$M:$M,$H$85,Бюджет!$E:$E,$H88))</f>
        <v>0</v>
      </c>
      <c r="AK88" s="286">
        <f>IF(AK$7="",0,SUMIFS(Бюджет!AK:AK,Бюджет!$M:$M,$H$85,Бюджет!$E:$E,$H88))</f>
        <v>0</v>
      </c>
      <c r="AL88" s="286">
        <f>IF(AL$7="",0,SUMIFS(Бюджет!AL:AL,Бюджет!$M:$M,$H$85,Бюджет!$E:$E,$H88))</f>
        <v>0</v>
      </c>
      <c r="AM88" s="286">
        <f>IF(AM$7="",0,SUMIFS(Бюджет!AM:AM,Бюджет!$M:$M,$H$85,Бюджет!$E:$E,$H88))</f>
        <v>0</v>
      </c>
      <c r="AN88" s="286">
        <f>IF(AN$7="",0,SUMIFS(Бюджет!AN:AN,Бюджет!$M:$M,$H$85,Бюджет!$E:$E,$H88))</f>
        <v>0</v>
      </c>
      <c r="AO88" s="286">
        <f>IF(AO$7="",0,SUMIFS(Бюджет!AO:AO,Бюджет!$M:$M,$H$85,Бюджет!$E:$E,$H88))</f>
        <v>0</v>
      </c>
      <c r="AP88" s="286">
        <f>IF(AP$7="",0,SUMIFS(Бюджет!AP:AP,Бюджет!$M:$M,$H$85,Бюджет!$E:$E,$H88))</f>
        <v>0</v>
      </c>
      <c r="AQ88" s="286">
        <f>IF(AQ$7="",0,SUMIFS(Бюджет!AQ:AQ,Бюджет!$M:$M,$H$85,Бюджет!$E:$E,$H88))</f>
        <v>0</v>
      </c>
      <c r="AR88" s="286">
        <f>IF(AR$7="",0,SUMIFS(Бюджет!AR:AR,Бюджет!$M:$M,$H$85,Бюджет!$E:$E,$H88))</f>
        <v>0</v>
      </c>
      <c r="AS88" s="286">
        <f>IF(AS$7="",0,SUMIFS(Бюджет!AS:AS,Бюджет!$M:$M,$H$85,Бюджет!$E:$E,$H88))</f>
        <v>0</v>
      </c>
      <c r="AT88" s="286">
        <f>IF(AT$7="",0,SUMIFS(Бюджет!AT:AT,Бюджет!$M:$M,$H$85,Бюджет!$E:$E,$H88))</f>
        <v>0</v>
      </c>
      <c r="AU88" s="286">
        <f>IF(AU$7="",0,SUMIFS(Бюджет!AU:AU,Бюджет!$M:$M,$H$85,Бюджет!$E:$E,$H88))</f>
        <v>0</v>
      </c>
      <c r="AV88" s="287"/>
      <c r="AW88" s="25"/>
    </row>
    <row r="89" spans="1:49" s="26" customFormat="1" ht="10.199999999999999" x14ac:dyDescent="0.2">
      <c r="A89" s="25"/>
      <c r="B89" s="281"/>
      <c r="C89" s="281"/>
      <c r="D89" s="25"/>
      <c r="E89" s="124"/>
      <c r="F89" s="196"/>
      <c r="G89" s="196" t="str">
        <f t="shared" si="0"/>
        <v>P&amp;L</v>
      </c>
      <c r="H89" s="282" t="str">
        <f>структура!$N$13</f>
        <v>Объект-3</v>
      </c>
      <c r="I89" s="25"/>
      <c r="J89" s="25"/>
      <c r="K89" s="278" t="str">
        <f>K85</f>
        <v>тыс.руб.</v>
      </c>
      <c r="L89" s="25"/>
      <c r="M89" s="283"/>
      <c r="N89" s="283"/>
      <c r="O89" s="283"/>
      <c r="P89" s="25"/>
      <c r="Q89" s="25"/>
      <c r="R89" s="284">
        <f t="shared" ref="R89:R91" si="18">SUMIFS($W89:$AV89,$W$2:$AV$2,R$2)</f>
        <v>0</v>
      </c>
      <c r="S89" s="25"/>
      <c r="T89" s="284">
        <f t="shared" si="17"/>
        <v>0</v>
      </c>
      <c r="U89" s="25"/>
      <c r="V89" s="25"/>
      <c r="W89" s="285"/>
      <c r="X89" s="286">
        <f>IF(X$7="",0,SUMIFS(Бюджет!X:X,Бюджет!$M:$M,$H$85,Бюджет!$E:$E,$H89))</f>
        <v>0</v>
      </c>
      <c r="Y89" s="286">
        <f>IF(Y$7="",0,SUMIFS(Бюджет!Y:Y,Бюджет!$M:$M,$H$85,Бюджет!$E:$E,$H89))</f>
        <v>0</v>
      </c>
      <c r="Z89" s="286">
        <f>IF(Z$7="",0,SUMIFS(Бюджет!Z:Z,Бюджет!$M:$M,$H$85,Бюджет!$E:$E,$H89))</f>
        <v>0</v>
      </c>
      <c r="AA89" s="286">
        <f>IF(AA$7="",0,SUMIFS(Бюджет!AA:AA,Бюджет!$M:$M,$H$85,Бюджет!$E:$E,$H89))</f>
        <v>0</v>
      </c>
      <c r="AB89" s="286">
        <f>IF(AB$7="",0,SUMIFS(Бюджет!AB:AB,Бюджет!$M:$M,$H$85,Бюджет!$E:$E,$H89))</f>
        <v>0</v>
      </c>
      <c r="AC89" s="286">
        <f>IF(AC$7="",0,SUMIFS(Бюджет!AC:AC,Бюджет!$M:$M,$H$85,Бюджет!$E:$E,$H89))</f>
        <v>0</v>
      </c>
      <c r="AD89" s="286">
        <f>IF(AD$7="",0,SUMIFS(Бюджет!AD:AD,Бюджет!$M:$M,$H$85,Бюджет!$E:$E,$H89))</f>
        <v>0</v>
      </c>
      <c r="AE89" s="286">
        <f>IF(AE$7="",0,SUMIFS(Бюджет!AE:AE,Бюджет!$M:$M,$H$85,Бюджет!$E:$E,$H89))</f>
        <v>0</v>
      </c>
      <c r="AF89" s="286">
        <f>IF(AF$7="",0,SUMIFS(Бюджет!AF:AF,Бюджет!$M:$M,$H$85,Бюджет!$E:$E,$H89))</f>
        <v>0</v>
      </c>
      <c r="AG89" s="286">
        <f>IF(AG$7="",0,SUMIFS(Бюджет!AG:AG,Бюджет!$M:$M,$H$85,Бюджет!$E:$E,$H89))</f>
        <v>0</v>
      </c>
      <c r="AH89" s="286">
        <f>IF(AH$7="",0,SUMIFS(Бюджет!AH:AH,Бюджет!$M:$M,$H$85,Бюджет!$E:$E,$H89))</f>
        <v>0</v>
      </c>
      <c r="AI89" s="286">
        <f>IF(AI$7="",0,SUMIFS(Бюджет!AI:AI,Бюджет!$M:$M,$H$85,Бюджет!$E:$E,$H89))</f>
        <v>0</v>
      </c>
      <c r="AJ89" s="286">
        <f>IF(AJ$7="",0,SUMIFS(Бюджет!AJ:AJ,Бюджет!$M:$M,$H$85,Бюджет!$E:$E,$H89))</f>
        <v>0</v>
      </c>
      <c r="AK89" s="286">
        <f>IF(AK$7="",0,SUMIFS(Бюджет!AK:AK,Бюджет!$M:$M,$H$85,Бюджет!$E:$E,$H89))</f>
        <v>0</v>
      </c>
      <c r="AL89" s="286">
        <f>IF(AL$7="",0,SUMIFS(Бюджет!AL:AL,Бюджет!$M:$M,$H$85,Бюджет!$E:$E,$H89))</f>
        <v>0</v>
      </c>
      <c r="AM89" s="286">
        <f>IF(AM$7="",0,SUMIFS(Бюджет!AM:AM,Бюджет!$M:$M,$H$85,Бюджет!$E:$E,$H89))</f>
        <v>0</v>
      </c>
      <c r="AN89" s="286">
        <f>IF(AN$7="",0,SUMIFS(Бюджет!AN:AN,Бюджет!$M:$M,$H$85,Бюджет!$E:$E,$H89))</f>
        <v>0</v>
      </c>
      <c r="AO89" s="286">
        <f>IF(AO$7="",0,SUMIFS(Бюджет!AO:AO,Бюджет!$M:$M,$H$85,Бюджет!$E:$E,$H89))</f>
        <v>0</v>
      </c>
      <c r="AP89" s="286">
        <f>IF(AP$7="",0,SUMIFS(Бюджет!AP:AP,Бюджет!$M:$M,$H$85,Бюджет!$E:$E,$H89))</f>
        <v>0</v>
      </c>
      <c r="AQ89" s="286">
        <f>IF(AQ$7="",0,SUMIFS(Бюджет!AQ:AQ,Бюджет!$M:$M,$H$85,Бюджет!$E:$E,$H89))</f>
        <v>0</v>
      </c>
      <c r="AR89" s="286">
        <f>IF(AR$7="",0,SUMIFS(Бюджет!AR:AR,Бюджет!$M:$M,$H$85,Бюджет!$E:$E,$H89))</f>
        <v>0</v>
      </c>
      <c r="AS89" s="286">
        <f>IF(AS$7="",0,SUMIFS(Бюджет!AS:AS,Бюджет!$M:$M,$H$85,Бюджет!$E:$E,$H89))</f>
        <v>0</v>
      </c>
      <c r="AT89" s="286">
        <f>IF(AT$7="",0,SUMIFS(Бюджет!AT:AT,Бюджет!$M:$M,$H$85,Бюджет!$E:$E,$H89))</f>
        <v>0</v>
      </c>
      <c r="AU89" s="286">
        <f>IF(AU$7="",0,SUMIFS(Бюджет!AU:AU,Бюджет!$M:$M,$H$85,Бюджет!$E:$E,$H89))</f>
        <v>0</v>
      </c>
      <c r="AV89" s="287"/>
      <c r="AW89" s="25"/>
    </row>
    <row r="90" spans="1:49" s="26" customFormat="1" ht="10.199999999999999" x14ac:dyDescent="0.2">
      <c r="A90" s="25"/>
      <c r="B90" s="281"/>
      <c r="C90" s="281"/>
      <c r="D90" s="25"/>
      <c r="E90" s="124"/>
      <c r="F90" s="196"/>
      <c r="G90" s="196" t="str">
        <f t="shared" si="0"/>
        <v>P&amp;L</v>
      </c>
      <c r="H90" s="282" t="str">
        <f>структура!$N$14</f>
        <v>Объект-4</v>
      </c>
      <c r="I90" s="25"/>
      <c r="J90" s="25"/>
      <c r="K90" s="278" t="str">
        <f>K85</f>
        <v>тыс.руб.</v>
      </c>
      <c r="L90" s="25"/>
      <c r="M90" s="283"/>
      <c r="N90" s="283"/>
      <c r="O90" s="283"/>
      <c r="P90" s="25"/>
      <c r="Q90" s="25"/>
      <c r="R90" s="284">
        <f t="shared" si="18"/>
        <v>0</v>
      </c>
      <c r="S90" s="25"/>
      <c r="T90" s="284">
        <f t="shared" si="17"/>
        <v>0</v>
      </c>
      <c r="U90" s="25"/>
      <c r="V90" s="25"/>
      <c r="W90" s="285"/>
      <c r="X90" s="286">
        <f>IF(X$7="",0,SUMIFS(Бюджет!X:X,Бюджет!$M:$M,$H$85,Бюджет!$E:$E,$H90))</f>
        <v>0</v>
      </c>
      <c r="Y90" s="286">
        <f>IF(Y$7="",0,SUMIFS(Бюджет!Y:Y,Бюджет!$M:$M,$H$85,Бюджет!$E:$E,$H90))</f>
        <v>0</v>
      </c>
      <c r="Z90" s="286">
        <f>IF(Z$7="",0,SUMIFS(Бюджет!Z:Z,Бюджет!$M:$M,$H$85,Бюджет!$E:$E,$H90))</f>
        <v>0</v>
      </c>
      <c r="AA90" s="286">
        <f>IF(AA$7="",0,SUMIFS(Бюджет!AA:AA,Бюджет!$M:$M,$H$85,Бюджет!$E:$E,$H90))</f>
        <v>0</v>
      </c>
      <c r="AB90" s="286">
        <f>IF(AB$7="",0,SUMIFS(Бюджет!AB:AB,Бюджет!$M:$M,$H$85,Бюджет!$E:$E,$H90))</f>
        <v>0</v>
      </c>
      <c r="AC90" s="286">
        <f>IF(AC$7="",0,SUMIFS(Бюджет!AC:AC,Бюджет!$M:$M,$H$85,Бюджет!$E:$E,$H90))</f>
        <v>0</v>
      </c>
      <c r="AD90" s="286">
        <f>IF(AD$7="",0,SUMIFS(Бюджет!AD:AD,Бюджет!$M:$M,$H$85,Бюджет!$E:$E,$H90))</f>
        <v>0</v>
      </c>
      <c r="AE90" s="286">
        <f>IF(AE$7="",0,SUMIFS(Бюджет!AE:AE,Бюджет!$M:$M,$H$85,Бюджет!$E:$E,$H90))</f>
        <v>0</v>
      </c>
      <c r="AF90" s="286">
        <f>IF(AF$7="",0,SUMIFS(Бюджет!AF:AF,Бюджет!$M:$M,$H$85,Бюджет!$E:$E,$H90))</f>
        <v>0</v>
      </c>
      <c r="AG90" s="286">
        <f>IF(AG$7="",0,SUMIFS(Бюджет!AG:AG,Бюджет!$M:$M,$H$85,Бюджет!$E:$E,$H90))</f>
        <v>0</v>
      </c>
      <c r="AH90" s="286">
        <f>IF(AH$7="",0,SUMIFS(Бюджет!AH:AH,Бюджет!$M:$M,$H$85,Бюджет!$E:$E,$H90))</f>
        <v>0</v>
      </c>
      <c r="AI90" s="286">
        <f>IF(AI$7="",0,SUMIFS(Бюджет!AI:AI,Бюджет!$M:$M,$H$85,Бюджет!$E:$E,$H90))</f>
        <v>0</v>
      </c>
      <c r="AJ90" s="286">
        <f>IF(AJ$7="",0,SUMIFS(Бюджет!AJ:AJ,Бюджет!$M:$M,$H$85,Бюджет!$E:$E,$H90))</f>
        <v>0</v>
      </c>
      <c r="AK90" s="286">
        <f>IF(AK$7="",0,SUMIFS(Бюджет!AK:AK,Бюджет!$M:$M,$H$85,Бюджет!$E:$E,$H90))</f>
        <v>0</v>
      </c>
      <c r="AL90" s="286">
        <f>IF(AL$7="",0,SUMIFS(Бюджет!AL:AL,Бюджет!$M:$M,$H$85,Бюджет!$E:$E,$H90))</f>
        <v>0</v>
      </c>
      <c r="AM90" s="286">
        <f>IF(AM$7="",0,SUMIFS(Бюджет!AM:AM,Бюджет!$M:$M,$H$85,Бюджет!$E:$E,$H90))</f>
        <v>0</v>
      </c>
      <c r="AN90" s="286">
        <f>IF(AN$7="",0,SUMIFS(Бюджет!AN:AN,Бюджет!$M:$M,$H$85,Бюджет!$E:$E,$H90))</f>
        <v>0</v>
      </c>
      <c r="AO90" s="286">
        <f>IF(AO$7="",0,SUMIFS(Бюджет!AO:AO,Бюджет!$M:$M,$H$85,Бюджет!$E:$E,$H90))</f>
        <v>0</v>
      </c>
      <c r="AP90" s="286">
        <f>IF(AP$7="",0,SUMIFS(Бюджет!AP:AP,Бюджет!$M:$M,$H$85,Бюджет!$E:$E,$H90))</f>
        <v>0</v>
      </c>
      <c r="AQ90" s="286">
        <f>IF(AQ$7="",0,SUMIFS(Бюджет!AQ:AQ,Бюджет!$M:$M,$H$85,Бюджет!$E:$E,$H90))</f>
        <v>0</v>
      </c>
      <c r="AR90" s="286">
        <f>IF(AR$7="",0,SUMIFS(Бюджет!AR:AR,Бюджет!$M:$M,$H$85,Бюджет!$E:$E,$H90))</f>
        <v>0</v>
      </c>
      <c r="AS90" s="286">
        <f>IF(AS$7="",0,SUMIFS(Бюджет!AS:AS,Бюджет!$M:$M,$H$85,Бюджет!$E:$E,$H90))</f>
        <v>0</v>
      </c>
      <c r="AT90" s="286">
        <f>IF(AT$7="",0,SUMIFS(Бюджет!AT:AT,Бюджет!$M:$M,$H$85,Бюджет!$E:$E,$H90))</f>
        <v>0</v>
      </c>
      <c r="AU90" s="286">
        <f>IF(AU$7="",0,SUMIFS(Бюджет!AU:AU,Бюджет!$M:$M,$H$85,Бюджет!$E:$E,$H90))</f>
        <v>0</v>
      </c>
      <c r="AV90" s="287"/>
      <c r="AW90" s="25"/>
    </row>
    <row r="91" spans="1:49" s="26" customFormat="1" ht="10.199999999999999" x14ac:dyDescent="0.2">
      <c r="A91" s="25"/>
      <c r="B91" s="281"/>
      <c r="C91" s="281"/>
      <c r="D91" s="25"/>
      <c r="E91" s="124"/>
      <c r="F91" s="196"/>
      <c r="G91" s="196" t="str">
        <f t="shared" si="0"/>
        <v>P&amp;L</v>
      </c>
      <c r="H91" s="282" t="str">
        <f>структура!$N$15</f>
        <v>Объект-5</v>
      </c>
      <c r="I91" s="25"/>
      <c r="J91" s="25"/>
      <c r="K91" s="278" t="str">
        <f>K85</f>
        <v>тыс.руб.</v>
      </c>
      <c r="L91" s="25"/>
      <c r="M91" s="283"/>
      <c r="N91" s="283"/>
      <c r="O91" s="283"/>
      <c r="P91" s="25"/>
      <c r="Q91" s="25"/>
      <c r="R91" s="284">
        <f t="shared" si="18"/>
        <v>0</v>
      </c>
      <c r="S91" s="25"/>
      <c r="T91" s="284">
        <f t="shared" si="17"/>
        <v>0</v>
      </c>
      <c r="U91" s="25"/>
      <c r="V91" s="25"/>
      <c r="W91" s="285"/>
      <c r="X91" s="286">
        <f>IF(X$7="",0,SUMIFS(Бюджет!X:X,Бюджет!$M:$M,$H$85,Бюджет!$E:$E,$H91))</f>
        <v>0</v>
      </c>
      <c r="Y91" s="286">
        <f>IF(Y$7="",0,SUMIFS(Бюджет!Y:Y,Бюджет!$M:$M,$H$85,Бюджет!$E:$E,$H91))</f>
        <v>0</v>
      </c>
      <c r="Z91" s="286">
        <f>IF(Z$7="",0,SUMIFS(Бюджет!Z:Z,Бюджет!$M:$M,$H$85,Бюджет!$E:$E,$H91))</f>
        <v>0</v>
      </c>
      <c r="AA91" s="286">
        <f>IF(AA$7="",0,SUMIFS(Бюджет!AA:AA,Бюджет!$M:$M,$H$85,Бюджет!$E:$E,$H91))</f>
        <v>0</v>
      </c>
      <c r="AB91" s="286">
        <f>IF(AB$7="",0,SUMIFS(Бюджет!AB:AB,Бюджет!$M:$M,$H$85,Бюджет!$E:$E,$H91))</f>
        <v>0</v>
      </c>
      <c r="AC91" s="286">
        <f>IF(AC$7="",0,SUMIFS(Бюджет!AC:AC,Бюджет!$M:$M,$H$85,Бюджет!$E:$E,$H91))</f>
        <v>0</v>
      </c>
      <c r="AD91" s="286">
        <f>IF(AD$7="",0,SUMIFS(Бюджет!AD:AD,Бюджет!$M:$M,$H$85,Бюджет!$E:$E,$H91))</f>
        <v>0</v>
      </c>
      <c r="AE91" s="286">
        <f>IF(AE$7="",0,SUMIFS(Бюджет!AE:AE,Бюджет!$M:$M,$H$85,Бюджет!$E:$E,$H91))</f>
        <v>0</v>
      </c>
      <c r="AF91" s="286">
        <f>IF(AF$7="",0,SUMIFS(Бюджет!AF:AF,Бюджет!$M:$M,$H$85,Бюджет!$E:$E,$H91))</f>
        <v>0</v>
      </c>
      <c r="AG91" s="286">
        <f>IF(AG$7="",0,SUMIFS(Бюджет!AG:AG,Бюджет!$M:$M,$H$85,Бюджет!$E:$E,$H91))</f>
        <v>0</v>
      </c>
      <c r="AH91" s="286">
        <f>IF(AH$7="",0,SUMIFS(Бюджет!AH:AH,Бюджет!$M:$M,$H$85,Бюджет!$E:$E,$H91))</f>
        <v>0</v>
      </c>
      <c r="AI91" s="286">
        <f>IF(AI$7="",0,SUMIFS(Бюджет!AI:AI,Бюджет!$M:$M,$H$85,Бюджет!$E:$E,$H91))</f>
        <v>0</v>
      </c>
      <c r="AJ91" s="286">
        <f>IF(AJ$7="",0,SUMIFS(Бюджет!AJ:AJ,Бюджет!$M:$M,$H$85,Бюджет!$E:$E,$H91))</f>
        <v>0</v>
      </c>
      <c r="AK91" s="286">
        <f>IF(AK$7="",0,SUMIFS(Бюджет!AK:AK,Бюджет!$M:$M,$H$85,Бюджет!$E:$E,$H91))</f>
        <v>0</v>
      </c>
      <c r="AL91" s="286">
        <f>IF(AL$7="",0,SUMIFS(Бюджет!AL:AL,Бюджет!$M:$M,$H$85,Бюджет!$E:$E,$H91))</f>
        <v>0</v>
      </c>
      <c r="AM91" s="286">
        <f>IF(AM$7="",0,SUMIFS(Бюджет!AM:AM,Бюджет!$M:$M,$H$85,Бюджет!$E:$E,$H91))</f>
        <v>0</v>
      </c>
      <c r="AN91" s="286">
        <f>IF(AN$7="",0,SUMIFS(Бюджет!AN:AN,Бюджет!$M:$M,$H$85,Бюджет!$E:$E,$H91))</f>
        <v>0</v>
      </c>
      <c r="AO91" s="286">
        <f>IF(AO$7="",0,SUMIFS(Бюджет!AO:AO,Бюджет!$M:$M,$H$85,Бюджет!$E:$E,$H91))</f>
        <v>0</v>
      </c>
      <c r="AP91" s="286">
        <f>IF(AP$7="",0,SUMIFS(Бюджет!AP:AP,Бюджет!$M:$M,$H$85,Бюджет!$E:$E,$H91))</f>
        <v>0</v>
      </c>
      <c r="AQ91" s="286">
        <f>IF(AQ$7="",0,SUMIFS(Бюджет!AQ:AQ,Бюджет!$M:$M,$H$85,Бюджет!$E:$E,$H91))</f>
        <v>0</v>
      </c>
      <c r="AR91" s="286">
        <f>IF(AR$7="",0,SUMIFS(Бюджет!AR:AR,Бюджет!$M:$M,$H$85,Бюджет!$E:$E,$H91))</f>
        <v>0</v>
      </c>
      <c r="AS91" s="286">
        <f>IF(AS$7="",0,SUMIFS(Бюджет!AS:AS,Бюджет!$M:$M,$H$85,Бюджет!$E:$E,$H91))</f>
        <v>0</v>
      </c>
      <c r="AT91" s="286">
        <f>IF(AT$7="",0,SUMIFS(Бюджет!AT:AT,Бюджет!$M:$M,$H$85,Бюджет!$E:$E,$H91))</f>
        <v>0</v>
      </c>
      <c r="AU91" s="286">
        <f>IF(AU$7="",0,SUMIFS(Бюджет!AU:AU,Бюджет!$M:$M,$H$85,Бюджет!$E:$E,$H91))</f>
        <v>0</v>
      </c>
      <c r="AV91" s="287"/>
      <c r="AW91" s="25"/>
    </row>
    <row r="92" spans="1:49" ht="3.9" customHeight="1" x14ac:dyDescent="0.25">
      <c r="A92" s="3"/>
      <c r="B92" s="269"/>
      <c r="C92" s="269"/>
      <c r="D92" s="3"/>
      <c r="E92" s="120"/>
      <c r="F92" s="167"/>
      <c r="G92" s="167" t="str">
        <f t="shared" si="0"/>
        <v>P&amp;L</v>
      </c>
      <c r="H92" s="8"/>
      <c r="I92" s="3"/>
      <c r="J92" s="3"/>
      <c r="K92" s="191"/>
      <c r="L92" s="12"/>
      <c r="M92" s="20"/>
      <c r="N92" s="20"/>
      <c r="O92" s="20"/>
      <c r="P92" s="3"/>
      <c r="Q92" s="3"/>
      <c r="R92" s="8"/>
      <c r="S92" s="3"/>
      <c r="T92" s="8"/>
      <c r="U92" s="3"/>
      <c r="V92" s="3"/>
      <c r="W92" s="49"/>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41"/>
      <c r="AW92" s="3"/>
    </row>
    <row r="93" spans="1:49" x14ac:dyDescent="0.25">
      <c r="A93" s="3"/>
      <c r="B93" s="269"/>
      <c r="C93" s="269"/>
      <c r="D93" s="3"/>
      <c r="E93" s="120"/>
      <c r="F93" s="167"/>
      <c r="G93" s="167" t="str">
        <f t="shared" si="0"/>
        <v>P&amp;L</v>
      </c>
      <c r="H93" s="3"/>
      <c r="I93" s="3"/>
      <c r="J93" s="3"/>
      <c r="K93" s="130" t="str">
        <f>структура!$AL$28</f>
        <v>контроль</v>
      </c>
      <c r="L93" s="130"/>
      <c r="M93" s="131"/>
      <c r="N93" s="131"/>
      <c r="O93" s="131"/>
      <c r="P93" s="132"/>
      <c r="Q93" s="132"/>
      <c r="R93" s="133">
        <f>SUM(R86:R92)-R85</f>
        <v>0</v>
      </c>
      <c r="S93" s="132"/>
      <c r="T93" s="133">
        <f>SUM(T82:T92)-T81</f>
        <v>0</v>
      </c>
      <c r="U93" s="3"/>
      <c r="V93" s="3"/>
      <c r="W93" s="4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1"/>
      <c r="AW93" s="3"/>
    </row>
    <row r="94" spans="1:49" ht="3.9" customHeight="1" x14ac:dyDescent="0.25">
      <c r="A94" s="3"/>
      <c r="B94" s="269"/>
      <c r="C94" s="269"/>
      <c r="D94" s="3"/>
      <c r="E94" s="120"/>
      <c r="F94" s="167"/>
      <c r="G94" s="167" t="str">
        <f t="shared" si="0"/>
        <v>P&amp;L</v>
      </c>
      <c r="H94" s="3"/>
      <c r="I94" s="3"/>
      <c r="J94" s="3"/>
      <c r="K94" s="25"/>
      <c r="L94" s="12"/>
      <c r="M94" s="20"/>
      <c r="N94" s="20"/>
      <c r="O94" s="20"/>
      <c r="P94" s="3"/>
      <c r="Q94" s="3"/>
      <c r="R94" s="3"/>
      <c r="S94" s="3"/>
      <c r="T94" s="3"/>
      <c r="U94" s="3"/>
      <c r="V94" s="3"/>
      <c r="W94" s="49"/>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1"/>
      <c r="AW94" s="3"/>
    </row>
    <row r="95" spans="1:49" s="95" customFormat="1" x14ac:dyDescent="0.25">
      <c r="A95" s="89"/>
      <c r="B95" s="269"/>
      <c r="C95" s="269"/>
      <c r="D95" s="89"/>
      <c r="E95" s="124"/>
      <c r="F95" s="167"/>
      <c r="G95" s="167" t="str">
        <f t="shared" si="0"/>
        <v>P&amp;L</v>
      </c>
      <c r="H95" s="129" t="str">
        <f>KPI!$E$155</f>
        <v>прочее</v>
      </c>
      <c r="I95" s="89"/>
      <c r="J95" s="89"/>
      <c r="K95" s="125" t="str">
        <f>IF(H95="","",INDEX(KPI!$H:$H,SUMIFS(KPI!$C:$C,KPI!$E:$E,H95)))</f>
        <v>тыс.руб.</v>
      </c>
      <c r="L95" s="25"/>
      <c r="M95" s="117"/>
      <c r="N95" s="117"/>
      <c r="O95" s="117"/>
      <c r="P95" s="89"/>
      <c r="Q95" s="89"/>
      <c r="R95" s="123">
        <f t="shared" si="10"/>
        <v>0</v>
      </c>
      <c r="S95" s="89"/>
      <c r="T95" s="123">
        <f t="shared" si="7"/>
        <v>0</v>
      </c>
      <c r="U95" s="89"/>
      <c r="V95" s="89"/>
      <c r="W95" s="116"/>
      <c r="X95" s="126">
        <f>IF(X$7="",0,SUMIFS(Бюджет!X:X,Бюджет!$M:$M,$H95))</f>
        <v>0</v>
      </c>
      <c r="Y95" s="126">
        <f>IF(Y$7="",0,SUMIFS(Бюджет!Y:Y,Бюджет!$M:$M,$H95))</f>
        <v>0</v>
      </c>
      <c r="Z95" s="126">
        <f>IF(Z$7="",0,SUMIFS(Бюджет!Z:Z,Бюджет!$M:$M,$H95))</f>
        <v>0</v>
      </c>
      <c r="AA95" s="126">
        <f>IF(AA$7="",0,SUMIFS(Бюджет!AA:AA,Бюджет!$M:$M,$H95))</f>
        <v>0</v>
      </c>
      <c r="AB95" s="126">
        <f>IF(AB$7="",0,SUMIFS(Бюджет!AB:AB,Бюджет!$M:$M,$H95))</f>
        <v>0</v>
      </c>
      <c r="AC95" s="126">
        <f>IF(AC$7="",0,SUMIFS(Бюджет!AC:AC,Бюджет!$M:$M,$H95))</f>
        <v>0</v>
      </c>
      <c r="AD95" s="126">
        <f>IF(AD$7="",0,SUMIFS(Бюджет!AD:AD,Бюджет!$M:$M,$H95))</f>
        <v>0</v>
      </c>
      <c r="AE95" s="126">
        <f>IF(AE$7="",0,SUMIFS(Бюджет!AE:AE,Бюджет!$M:$M,$H95))</f>
        <v>0</v>
      </c>
      <c r="AF95" s="126">
        <f>IF(AF$7="",0,SUMIFS(Бюджет!AF:AF,Бюджет!$M:$M,$H95))</f>
        <v>0</v>
      </c>
      <c r="AG95" s="126">
        <f>IF(AG$7="",0,SUMIFS(Бюджет!AG:AG,Бюджет!$M:$M,$H95))</f>
        <v>0</v>
      </c>
      <c r="AH95" s="126">
        <f>IF(AH$7="",0,SUMIFS(Бюджет!AH:AH,Бюджет!$M:$M,$H95))</f>
        <v>0</v>
      </c>
      <c r="AI95" s="126">
        <f>IF(AI$7="",0,SUMIFS(Бюджет!AI:AI,Бюджет!$M:$M,$H95))</f>
        <v>0</v>
      </c>
      <c r="AJ95" s="126">
        <f>IF(AJ$7="",0,SUMIFS(Бюджет!AJ:AJ,Бюджет!$M:$M,$H95))</f>
        <v>0</v>
      </c>
      <c r="AK95" s="126">
        <f>IF(AK$7="",0,SUMIFS(Бюджет!AK:AK,Бюджет!$M:$M,$H95))</f>
        <v>0</v>
      </c>
      <c r="AL95" s="126">
        <f>IF(AL$7="",0,SUMIFS(Бюджет!AL:AL,Бюджет!$M:$M,$H95))</f>
        <v>0</v>
      </c>
      <c r="AM95" s="126">
        <f>IF(AM$7="",0,SUMIFS(Бюджет!AM:AM,Бюджет!$M:$M,$H95))</f>
        <v>0</v>
      </c>
      <c r="AN95" s="126">
        <f>IF(AN$7="",0,SUMIFS(Бюджет!AN:AN,Бюджет!$M:$M,$H95))</f>
        <v>0</v>
      </c>
      <c r="AO95" s="126">
        <f>IF(AO$7="",0,SUMIFS(Бюджет!AO:AO,Бюджет!$M:$M,$H95))</f>
        <v>0</v>
      </c>
      <c r="AP95" s="126">
        <f>IF(AP$7="",0,SUMIFS(Бюджет!AP:AP,Бюджет!$M:$M,$H95))</f>
        <v>0</v>
      </c>
      <c r="AQ95" s="126">
        <f>IF(AQ$7="",0,SUMIFS(Бюджет!AQ:AQ,Бюджет!$M:$M,$H95))</f>
        <v>0</v>
      </c>
      <c r="AR95" s="126">
        <f>IF(AR$7="",0,SUMIFS(Бюджет!AR:AR,Бюджет!$M:$M,$H95))</f>
        <v>0</v>
      </c>
      <c r="AS95" s="126">
        <f>IF(AS$7="",0,SUMIFS(Бюджет!AS:AS,Бюджет!$M:$M,$H95))</f>
        <v>0</v>
      </c>
      <c r="AT95" s="126">
        <f>IF(AT$7="",0,SUMIFS(Бюджет!AT:AT,Бюджет!$M:$M,$H95))</f>
        <v>0</v>
      </c>
      <c r="AU95" s="126">
        <f>IF(AU$7="",0,SUMIFS(Бюджет!AU:AU,Бюджет!$M:$M,$H95))</f>
        <v>0</v>
      </c>
      <c r="AV95" s="94"/>
      <c r="AW95" s="89"/>
    </row>
    <row r="96" spans="1:49" ht="3.9" customHeight="1" x14ac:dyDescent="0.25">
      <c r="A96" s="3"/>
      <c r="B96" s="269"/>
      <c r="C96" s="269"/>
      <c r="D96" s="3"/>
      <c r="E96" s="120"/>
      <c r="F96" s="167"/>
      <c r="G96" s="167" t="str">
        <f t="shared" si="0"/>
        <v>P&amp;L</v>
      </c>
      <c r="H96" s="3"/>
      <c r="I96" s="3"/>
      <c r="J96" s="3"/>
      <c r="K96" s="25"/>
      <c r="L96" s="12"/>
      <c r="M96" s="20"/>
      <c r="N96" s="20"/>
      <c r="O96" s="20"/>
      <c r="P96" s="3"/>
      <c r="Q96" s="3"/>
      <c r="R96" s="3"/>
      <c r="S96" s="3"/>
      <c r="T96" s="3"/>
      <c r="U96" s="3"/>
      <c r="V96" s="3"/>
      <c r="W96" s="49"/>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3"/>
    </row>
    <row r="97" spans="1:49" s="26" customFormat="1" ht="10.199999999999999" x14ac:dyDescent="0.2">
      <c r="A97" s="25"/>
      <c r="B97" s="281"/>
      <c r="C97" s="281"/>
      <c r="D97" s="25"/>
      <c r="E97" s="124"/>
      <c r="F97" s="196"/>
      <c r="G97" s="196" t="str">
        <f t="shared" si="0"/>
        <v>P&amp;L</v>
      </c>
      <c r="H97" s="282" t="str">
        <f>структура!$N$11</f>
        <v>Объект-1</v>
      </c>
      <c r="I97" s="25"/>
      <c r="J97" s="25"/>
      <c r="K97" s="278" t="str">
        <f>K95</f>
        <v>тыс.руб.</v>
      </c>
      <c r="L97" s="25"/>
      <c r="M97" s="283"/>
      <c r="N97" s="283"/>
      <c r="O97" s="283"/>
      <c r="P97" s="25"/>
      <c r="Q97" s="25"/>
      <c r="R97" s="284">
        <f>SUMIFS($W97:$AV97,$W$2:$AV$2,R$2)</f>
        <v>0</v>
      </c>
      <c r="S97" s="25"/>
      <c r="T97" s="284">
        <f>SUMIFS($W97:$AV97,$W$2:$AV$2,T$2)</f>
        <v>0</v>
      </c>
      <c r="U97" s="25"/>
      <c r="V97" s="25"/>
      <c r="W97" s="285"/>
      <c r="X97" s="286">
        <f>IF(X$7="",0,SUMIFS(Бюджет!X:X,Бюджет!$M:$M,$H$95,Бюджет!$E:$E,$H97))</f>
        <v>0</v>
      </c>
      <c r="Y97" s="286">
        <f>IF(Y$7="",0,SUMIFS(Бюджет!Y:Y,Бюджет!$M:$M,$H$95,Бюджет!$E:$E,$H97))</f>
        <v>0</v>
      </c>
      <c r="Z97" s="286">
        <f>IF(Z$7="",0,SUMIFS(Бюджет!Z:Z,Бюджет!$M:$M,$H$95,Бюджет!$E:$E,$H97))</f>
        <v>0</v>
      </c>
      <c r="AA97" s="286">
        <f>IF(AA$7="",0,SUMIFS(Бюджет!AA:AA,Бюджет!$M:$M,$H$95,Бюджет!$E:$E,$H97))</f>
        <v>0</v>
      </c>
      <c r="AB97" s="286">
        <f>IF(AB$7="",0,SUMIFS(Бюджет!AB:AB,Бюджет!$M:$M,$H$95,Бюджет!$E:$E,$H97))</f>
        <v>0</v>
      </c>
      <c r="AC97" s="286">
        <f>IF(AC$7="",0,SUMIFS(Бюджет!AC:AC,Бюджет!$M:$M,$H$95,Бюджет!$E:$E,$H97))</f>
        <v>0</v>
      </c>
      <c r="AD97" s="286">
        <f>IF(AD$7="",0,SUMIFS(Бюджет!AD:AD,Бюджет!$M:$M,$H$95,Бюджет!$E:$E,$H97))</f>
        <v>0</v>
      </c>
      <c r="AE97" s="286">
        <f>IF(AE$7="",0,SUMIFS(Бюджет!AE:AE,Бюджет!$M:$M,$H$95,Бюджет!$E:$E,$H97))</f>
        <v>0</v>
      </c>
      <c r="AF97" s="286">
        <f>IF(AF$7="",0,SUMIFS(Бюджет!AF:AF,Бюджет!$M:$M,$H$95,Бюджет!$E:$E,$H97))</f>
        <v>0</v>
      </c>
      <c r="AG97" s="286">
        <f>IF(AG$7="",0,SUMIFS(Бюджет!AG:AG,Бюджет!$M:$M,$H$95,Бюджет!$E:$E,$H97))</f>
        <v>0</v>
      </c>
      <c r="AH97" s="286">
        <f>IF(AH$7="",0,SUMIFS(Бюджет!AH:AH,Бюджет!$M:$M,$H$95,Бюджет!$E:$E,$H97))</f>
        <v>0</v>
      </c>
      <c r="AI97" s="286">
        <f>IF(AI$7="",0,SUMIFS(Бюджет!AI:AI,Бюджет!$M:$M,$H$95,Бюджет!$E:$E,$H97))</f>
        <v>0</v>
      </c>
      <c r="AJ97" s="286">
        <f>IF(AJ$7="",0,SUMIFS(Бюджет!AJ:AJ,Бюджет!$M:$M,$H$95,Бюджет!$E:$E,$H97))</f>
        <v>0</v>
      </c>
      <c r="AK97" s="286">
        <f>IF(AK$7="",0,SUMIFS(Бюджет!AK:AK,Бюджет!$M:$M,$H$95,Бюджет!$E:$E,$H97))</f>
        <v>0</v>
      </c>
      <c r="AL97" s="286">
        <f>IF(AL$7="",0,SUMIFS(Бюджет!AL:AL,Бюджет!$M:$M,$H$95,Бюджет!$E:$E,$H97))</f>
        <v>0</v>
      </c>
      <c r="AM97" s="286">
        <f>IF(AM$7="",0,SUMIFS(Бюджет!AM:AM,Бюджет!$M:$M,$H$95,Бюджет!$E:$E,$H97))</f>
        <v>0</v>
      </c>
      <c r="AN97" s="286">
        <f>IF(AN$7="",0,SUMIFS(Бюджет!AN:AN,Бюджет!$M:$M,$H$95,Бюджет!$E:$E,$H97))</f>
        <v>0</v>
      </c>
      <c r="AO97" s="286">
        <f>IF(AO$7="",0,SUMIFS(Бюджет!AO:AO,Бюджет!$M:$M,$H$95,Бюджет!$E:$E,$H97))</f>
        <v>0</v>
      </c>
      <c r="AP97" s="286">
        <f>IF(AP$7="",0,SUMIFS(Бюджет!AP:AP,Бюджет!$M:$M,$H$95,Бюджет!$E:$E,$H97))</f>
        <v>0</v>
      </c>
      <c r="AQ97" s="286">
        <f>IF(AQ$7="",0,SUMIFS(Бюджет!AQ:AQ,Бюджет!$M:$M,$H$95,Бюджет!$E:$E,$H97))</f>
        <v>0</v>
      </c>
      <c r="AR97" s="286">
        <f>IF(AR$7="",0,SUMIFS(Бюджет!AR:AR,Бюджет!$M:$M,$H$95,Бюджет!$E:$E,$H97))</f>
        <v>0</v>
      </c>
      <c r="AS97" s="286">
        <f>IF(AS$7="",0,SUMIFS(Бюджет!AS:AS,Бюджет!$M:$M,$H$95,Бюджет!$E:$E,$H97))</f>
        <v>0</v>
      </c>
      <c r="AT97" s="286">
        <f>IF(AT$7="",0,SUMIFS(Бюджет!AT:AT,Бюджет!$M:$M,$H$95,Бюджет!$E:$E,$H97))</f>
        <v>0</v>
      </c>
      <c r="AU97" s="286">
        <f>IF(AU$7="",0,SUMIFS(Бюджет!AU:AU,Бюджет!$M:$M,$H$95,Бюджет!$E:$E,$H97))</f>
        <v>0</v>
      </c>
      <c r="AV97" s="287"/>
      <c r="AW97" s="25"/>
    </row>
    <row r="98" spans="1:49" s="26" customFormat="1" ht="10.199999999999999" x14ac:dyDescent="0.2">
      <c r="A98" s="25"/>
      <c r="B98" s="281"/>
      <c r="C98" s="281"/>
      <c r="D98" s="25"/>
      <c r="E98" s="124"/>
      <c r="F98" s="196"/>
      <c r="G98" s="196" t="str">
        <f t="shared" si="0"/>
        <v>P&amp;L</v>
      </c>
      <c r="H98" s="282" t="str">
        <f>структура!$N$12</f>
        <v>Объект-2</v>
      </c>
      <c r="I98" s="25"/>
      <c r="J98" s="25"/>
      <c r="K98" s="278" t="str">
        <f>K95</f>
        <v>тыс.руб.</v>
      </c>
      <c r="L98" s="25"/>
      <c r="M98" s="283"/>
      <c r="N98" s="283"/>
      <c r="O98" s="283"/>
      <c r="P98" s="25"/>
      <c r="Q98" s="25"/>
      <c r="R98" s="284">
        <f>SUMIFS($W98:$AV98,$W$2:$AV$2,R$2)</f>
        <v>0</v>
      </c>
      <c r="S98" s="25"/>
      <c r="T98" s="284">
        <f t="shared" ref="T98:T101" si="19">SUMIFS($W98:$AV98,$W$2:$AV$2,T$2)</f>
        <v>0</v>
      </c>
      <c r="U98" s="25"/>
      <c r="V98" s="25"/>
      <c r="W98" s="285"/>
      <c r="X98" s="286">
        <f>IF(X$7="",0,SUMIFS(Бюджет!X:X,Бюджет!$M:$M,$H$95,Бюджет!$E:$E,$H98))</f>
        <v>0</v>
      </c>
      <c r="Y98" s="286">
        <f>IF(Y$7="",0,SUMIFS(Бюджет!Y:Y,Бюджет!$M:$M,$H$95,Бюджет!$E:$E,$H98))</f>
        <v>0</v>
      </c>
      <c r="Z98" s="286">
        <f>IF(Z$7="",0,SUMIFS(Бюджет!Z:Z,Бюджет!$M:$M,$H$95,Бюджет!$E:$E,$H98))</f>
        <v>0</v>
      </c>
      <c r="AA98" s="286">
        <f>IF(AA$7="",0,SUMIFS(Бюджет!AA:AA,Бюджет!$M:$M,$H$95,Бюджет!$E:$E,$H98))</f>
        <v>0</v>
      </c>
      <c r="AB98" s="286">
        <f>IF(AB$7="",0,SUMIFS(Бюджет!AB:AB,Бюджет!$M:$M,$H$95,Бюджет!$E:$E,$H98))</f>
        <v>0</v>
      </c>
      <c r="AC98" s="286">
        <f>IF(AC$7="",0,SUMIFS(Бюджет!AC:AC,Бюджет!$M:$M,$H$95,Бюджет!$E:$E,$H98))</f>
        <v>0</v>
      </c>
      <c r="AD98" s="286">
        <f>IF(AD$7="",0,SUMIFS(Бюджет!AD:AD,Бюджет!$M:$M,$H$95,Бюджет!$E:$E,$H98))</f>
        <v>0</v>
      </c>
      <c r="AE98" s="286">
        <f>IF(AE$7="",0,SUMIFS(Бюджет!AE:AE,Бюджет!$M:$M,$H$95,Бюджет!$E:$E,$H98))</f>
        <v>0</v>
      </c>
      <c r="AF98" s="286">
        <f>IF(AF$7="",0,SUMIFS(Бюджет!AF:AF,Бюджет!$M:$M,$H$95,Бюджет!$E:$E,$H98))</f>
        <v>0</v>
      </c>
      <c r="AG98" s="286">
        <f>IF(AG$7="",0,SUMIFS(Бюджет!AG:AG,Бюджет!$M:$M,$H$95,Бюджет!$E:$E,$H98))</f>
        <v>0</v>
      </c>
      <c r="AH98" s="286">
        <f>IF(AH$7="",0,SUMIFS(Бюджет!AH:AH,Бюджет!$M:$M,$H$95,Бюджет!$E:$E,$H98))</f>
        <v>0</v>
      </c>
      <c r="AI98" s="286">
        <f>IF(AI$7="",0,SUMIFS(Бюджет!AI:AI,Бюджет!$M:$M,$H$95,Бюджет!$E:$E,$H98))</f>
        <v>0</v>
      </c>
      <c r="AJ98" s="286">
        <f>IF(AJ$7="",0,SUMIFS(Бюджет!AJ:AJ,Бюджет!$M:$M,$H$95,Бюджет!$E:$E,$H98))</f>
        <v>0</v>
      </c>
      <c r="AK98" s="286">
        <f>IF(AK$7="",0,SUMIFS(Бюджет!AK:AK,Бюджет!$M:$M,$H$95,Бюджет!$E:$E,$H98))</f>
        <v>0</v>
      </c>
      <c r="AL98" s="286">
        <f>IF(AL$7="",0,SUMIFS(Бюджет!AL:AL,Бюджет!$M:$M,$H$95,Бюджет!$E:$E,$H98))</f>
        <v>0</v>
      </c>
      <c r="AM98" s="286">
        <f>IF(AM$7="",0,SUMIFS(Бюджет!AM:AM,Бюджет!$M:$M,$H$95,Бюджет!$E:$E,$H98))</f>
        <v>0</v>
      </c>
      <c r="AN98" s="286">
        <f>IF(AN$7="",0,SUMIFS(Бюджет!AN:AN,Бюджет!$M:$M,$H$95,Бюджет!$E:$E,$H98))</f>
        <v>0</v>
      </c>
      <c r="AO98" s="286">
        <f>IF(AO$7="",0,SUMIFS(Бюджет!AO:AO,Бюджет!$M:$M,$H$95,Бюджет!$E:$E,$H98))</f>
        <v>0</v>
      </c>
      <c r="AP98" s="286">
        <f>IF(AP$7="",0,SUMIFS(Бюджет!AP:AP,Бюджет!$M:$M,$H$95,Бюджет!$E:$E,$H98))</f>
        <v>0</v>
      </c>
      <c r="AQ98" s="286">
        <f>IF(AQ$7="",0,SUMIFS(Бюджет!AQ:AQ,Бюджет!$M:$M,$H$95,Бюджет!$E:$E,$H98))</f>
        <v>0</v>
      </c>
      <c r="AR98" s="286">
        <f>IF(AR$7="",0,SUMIFS(Бюджет!AR:AR,Бюджет!$M:$M,$H$95,Бюджет!$E:$E,$H98))</f>
        <v>0</v>
      </c>
      <c r="AS98" s="286">
        <f>IF(AS$7="",0,SUMIFS(Бюджет!AS:AS,Бюджет!$M:$M,$H$95,Бюджет!$E:$E,$H98))</f>
        <v>0</v>
      </c>
      <c r="AT98" s="286">
        <f>IF(AT$7="",0,SUMIFS(Бюджет!AT:AT,Бюджет!$M:$M,$H$95,Бюджет!$E:$E,$H98))</f>
        <v>0</v>
      </c>
      <c r="AU98" s="286">
        <f>IF(AU$7="",0,SUMIFS(Бюджет!AU:AU,Бюджет!$M:$M,$H$95,Бюджет!$E:$E,$H98))</f>
        <v>0</v>
      </c>
      <c r="AV98" s="287"/>
      <c r="AW98" s="25"/>
    </row>
    <row r="99" spans="1:49" s="26" customFormat="1" ht="10.199999999999999" x14ac:dyDescent="0.2">
      <c r="A99" s="25"/>
      <c r="B99" s="281"/>
      <c r="C99" s="281"/>
      <c r="D99" s="25"/>
      <c r="E99" s="124"/>
      <c r="F99" s="196"/>
      <c r="G99" s="196" t="str">
        <f t="shared" si="0"/>
        <v>P&amp;L</v>
      </c>
      <c r="H99" s="282" t="str">
        <f>структура!$N$13</f>
        <v>Объект-3</v>
      </c>
      <c r="I99" s="25"/>
      <c r="J99" s="25"/>
      <c r="K99" s="278" t="str">
        <f>K95</f>
        <v>тыс.руб.</v>
      </c>
      <c r="L99" s="25"/>
      <c r="M99" s="283"/>
      <c r="N99" s="283"/>
      <c r="O99" s="283"/>
      <c r="P99" s="25"/>
      <c r="Q99" s="25"/>
      <c r="R99" s="284">
        <f t="shared" ref="R99:R101" si="20">SUMIFS($W99:$AV99,$W$2:$AV$2,R$2)</f>
        <v>0</v>
      </c>
      <c r="S99" s="25"/>
      <c r="T99" s="284">
        <f t="shared" si="19"/>
        <v>0</v>
      </c>
      <c r="U99" s="25"/>
      <c r="V99" s="25"/>
      <c r="W99" s="285"/>
      <c r="X99" s="286">
        <f>IF(X$7="",0,SUMIFS(Бюджет!X:X,Бюджет!$M:$M,$H$95,Бюджет!$E:$E,$H99))</f>
        <v>0</v>
      </c>
      <c r="Y99" s="286">
        <f>IF(Y$7="",0,SUMIFS(Бюджет!Y:Y,Бюджет!$M:$M,$H$95,Бюджет!$E:$E,$H99))</f>
        <v>0</v>
      </c>
      <c r="Z99" s="286">
        <f>IF(Z$7="",0,SUMIFS(Бюджет!Z:Z,Бюджет!$M:$M,$H$95,Бюджет!$E:$E,$H99))</f>
        <v>0</v>
      </c>
      <c r="AA99" s="286">
        <f>IF(AA$7="",0,SUMIFS(Бюджет!AA:AA,Бюджет!$M:$M,$H$95,Бюджет!$E:$E,$H99))</f>
        <v>0</v>
      </c>
      <c r="AB99" s="286">
        <f>IF(AB$7="",0,SUMIFS(Бюджет!AB:AB,Бюджет!$M:$M,$H$95,Бюджет!$E:$E,$H99))</f>
        <v>0</v>
      </c>
      <c r="AC99" s="286">
        <f>IF(AC$7="",0,SUMIFS(Бюджет!AC:AC,Бюджет!$M:$M,$H$95,Бюджет!$E:$E,$H99))</f>
        <v>0</v>
      </c>
      <c r="AD99" s="286">
        <f>IF(AD$7="",0,SUMIFS(Бюджет!AD:AD,Бюджет!$M:$M,$H$95,Бюджет!$E:$E,$H99))</f>
        <v>0</v>
      </c>
      <c r="AE99" s="286">
        <f>IF(AE$7="",0,SUMIFS(Бюджет!AE:AE,Бюджет!$M:$M,$H$95,Бюджет!$E:$E,$H99))</f>
        <v>0</v>
      </c>
      <c r="AF99" s="286">
        <f>IF(AF$7="",0,SUMIFS(Бюджет!AF:AF,Бюджет!$M:$M,$H$95,Бюджет!$E:$E,$H99))</f>
        <v>0</v>
      </c>
      <c r="AG99" s="286">
        <f>IF(AG$7="",0,SUMIFS(Бюджет!AG:AG,Бюджет!$M:$M,$H$95,Бюджет!$E:$E,$H99))</f>
        <v>0</v>
      </c>
      <c r="AH99" s="286">
        <f>IF(AH$7="",0,SUMIFS(Бюджет!AH:AH,Бюджет!$M:$M,$H$95,Бюджет!$E:$E,$H99))</f>
        <v>0</v>
      </c>
      <c r="AI99" s="286">
        <f>IF(AI$7="",0,SUMIFS(Бюджет!AI:AI,Бюджет!$M:$M,$H$95,Бюджет!$E:$E,$H99))</f>
        <v>0</v>
      </c>
      <c r="AJ99" s="286">
        <f>IF(AJ$7="",0,SUMIFS(Бюджет!AJ:AJ,Бюджет!$M:$M,$H$95,Бюджет!$E:$E,$H99))</f>
        <v>0</v>
      </c>
      <c r="AK99" s="286">
        <f>IF(AK$7="",0,SUMIFS(Бюджет!AK:AK,Бюджет!$M:$M,$H$95,Бюджет!$E:$E,$H99))</f>
        <v>0</v>
      </c>
      <c r="AL99" s="286">
        <f>IF(AL$7="",0,SUMIFS(Бюджет!AL:AL,Бюджет!$M:$M,$H$95,Бюджет!$E:$E,$H99))</f>
        <v>0</v>
      </c>
      <c r="AM99" s="286">
        <f>IF(AM$7="",0,SUMIFS(Бюджет!AM:AM,Бюджет!$M:$M,$H$95,Бюджет!$E:$E,$H99))</f>
        <v>0</v>
      </c>
      <c r="AN99" s="286">
        <f>IF(AN$7="",0,SUMIFS(Бюджет!AN:AN,Бюджет!$M:$M,$H$95,Бюджет!$E:$E,$H99))</f>
        <v>0</v>
      </c>
      <c r="AO99" s="286">
        <f>IF(AO$7="",0,SUMIFS(Бюджет!AO:AO,Бюджет!$M:$M,$H$95,Бюджет!$E:$E,$H99))</f>
        <v>0</v>
      </c>
      <c r="AP99" s="286">
        <f>IF(AP$7="",0,SUMIFS(Бюджет!AP:AP,Бюджет!$M:$M,$H$95,Бюджет!$E:$E,$H99))</f>
        <v>0</v>
      </c>
      <c r="AQ99" s="286">
        <f>IF(AQ$7="",0,SUMIFS(Бюджет!AQ:AQ,Бюджет!$M:$M,$H$95,Бюджет!$E:$E,$H99))</f>
        <v>0</v>
      </c>
      <c r="AR99" s="286">
        <f>IF(AR$7="",0,SUMIFS(Бюджет!AR:AR,Бюджет!$M:$M,$H$95,Бюджет!$E:$E,$H99))</f>
        <v>0</v>
      </c>
      <c r="AS99" s="286">
        <f>IF(AS$7="",0,SUMIFS(Бюджет!AS:AS,Бюджет!$M:$M,$H$95,Бюджет!$E:$E,$H99))</f>
        <v>0</v>
      </c>
      <c r="AT99" s="286">
        <f>IF(AT$7="",0,SUMIFS(Бюджет!AT:AT,Бюджет!$M:$M,$H$95,Бюджет!$E:$E,$H99))</f>
        <v>0</v>
      </c>
      <c r="AU99" s="286">
        <f>IF(AU$7="",0,SUMIFS(Бюджет!AU:AU,Бюджет!$M:$M,$H$95,Бюджет!$E:$E,$H99))</f>
        <v>0</v>
      </c>
      <c r="AV99" s="287"/>
      <c r="AW99" s="25"/>
    </row>
    <row r="100" spans="1:49" s="26" customFormat="1" ht="10.199999999999999" x14ac:dyDescent="0.2">
      <c r="A100" s="25"/>
      <c r="B100" s="281"/>
      <c r="C100" s="281"/>
      <c r="D100" s="25"/>
      <c r="E100" s="124"/>
      <c r="F100" s="196"/>
      <c r="G100" s="196" t="str">
        <f t="shared" si="0"/>
        <v>P&amp;L</v>
      </c>
      <c r="H100" s="282" t="str">
        <f>структура!$N$14</f>
        <v>Объект-4</v>
      </c>
      <c r="I100" s="25"/>
      <c r="J100" s="25"/>
      <c r="K100" s="278" t="str">
        <f>K95</f>
        <v>тыс.руб.</v>
      </c>
      <c r="L100" s="25"/>
      <c r="M100" s="283"/>
      <c r="N100" s="283"/>
      <c r="O100" s="283"/>
      <c r="P100" s="25"/>
      <c r="Q100" s="25"/>
      <c r="R100" s="284">
        <f t="shared" si="20"/>
        <v>0</v>
      </c>
      <c r="S100" s="25"/>
      <c r="T100" s="284">
        <f t="shared" si="19"/>
        <v>0</v>
      </c>
      <c r="U100" s="25"/>
      <c r="V100" s="25"/>
      <c r="W100" s="285"/>
      <c r="X100" s="286">
        <f>IF(X$7="",0,SUMIFS(Бюджет!X:X,Бюджет!$M:$M,$H$95,Бюджет!$E:$E,$H100))</f>
        <v>0</v>
      </c>
      <c r="Y100" s="286">
        <f>IF(Y$7="",0,SUMIFS(Бюджет!Y:Y,Бюджет!$M:$M,$H$95,Бюджет!$E:$E,$H100))</f>
        <v>0</v>
      </c>
      <c r="Z100" s="286">
        <f>IF(Z$7="",0,SUMIFS(Бюджет!Z:Z,Бюджет!$M:$M,$H$95,Бюджет!$E:$E,$H100))</f>
        <v>0</v>
      </c>
      <c r="AA100" s="286">
        <f>IF(AA$7="",0,SUMIFS(Бюджет!AA:AA,Бюджет!$M:$M,$H$95,Бюджет!$E:$E,$H100))</f>
        <v>0</v>
      </c>
      <c r="AB100" s="286">
        <f>IF(AB$7="",0,SUMIFS(Бюджет!AB:AB,Бюджет!$M:$M,$H$95,Бюджет!$E:$E,$H100))</f>
        <v>0</v>
      </c>
      <c r="AC100" s="286">
        <f>IF(AC$7="",0,SUMIFS(Бюджет!AC:AC,Бюджет!$M:$M,$H$95,Бюджет!$E:$E,$H100))</f>
        <v>0</v>
      </c>
      <c r="AD100" s="286">
        <f>IF(AD$7="",0,SUMIFS(Бюджет!AD:AD,Бюджет!$M:$M,$H$95,Бюджет!$E:$E,$H100))</f>
        <v>0</v>
      </c>
      <c r="AE100" s="286">
        <f>IF(AE$7="",0,SUMIFS(Бюджет!AE:AE,Бюджет!$M:$M,$H$95,Бюджет!$E:$E,$H100))</f>
        <v>0</v>
      </c>
      <c r="AF100" s="286">
        <f>IF(AF$7="",0,SUMIFS(Бюджет!AF:AF,Бюджет!$M:$M,$H$95,Бюджет!$E:$E,$H100))</f>
        <v>0</v>
      </c>
      <c r="AG100" s="286">
        <f>IF(AG$7="",0,SUMIFS(Бюджет!AG:AG,Бюджет!$M:$M,$H$95,Бюджет!$E:$E,$H100))</f>
        <v>0</v>
      </c>
      <c r="AH100" s="286">
        <f>IF(AH$7="",0,SUMIFS(Бюджет!AH:AH,Бюджет!$M:$M,$H$95,Бюджет!$E:$E,$H100))</f>
        <v>0</v>
      </c>
      <c r="AI100" s="286">
        <f>IF(AI$7="",0,SUMIFS(Бюджет!AI:AI,Бюджет!$M:$M,$H$95,Бюджет!$E:$E,$H100))</f>
        <v>0</v>
      </c>
      <c r="AJ100" s="286">
        <f>IF(AJ$7="",0,SUMIFS(Бюджет!AJ:AJ,Бюджет!$M:$M,$H$95,Бюджет!$E:$E,$H100))</f>
        <v>0</v>
      </c>
      <c r="AK100" s="286">
        <f>IF(AK$7="",0,SUMIFS(Бюджет!AK:AK,Бюджет!$M:$M,$H$95,Бюджет!$E:$E,$H100))</f>
        <v>0</v>
      </c>
      <c r="AL100" s="286">
        <f>IF(AL$7="",0,SUMIFS(Бюджет!AL:AL,Бюджет!$M:$M,$H$95,Бюджет!$E:$E,$H100))</f>
        <v>0</v>
      </c>
      <c r="AM100" s="286">
        <f>IF(AM$7="",0,SUMIFS(Бюджет!AM:AM,Бюджет!$M:$M,$H$95,Бюджет!$E:$E,$H100))</f>
        <v>0</v>
      </c>
      <c r="AN100" s="286">
        <f>IF(AN$7="",0,SUMIFS(Бюджет!AN:AN,Бюджет!$M:$M,$H$95,Бюджет!$E:$E,$H100))</f>
        <v>0</v>
      </c>
      <c r="AO100" s="286">
        <f>IF(AO$7="",0,SUMIFS(Бюджет!AO:AO,Бюджет!$M:$M,$H$95,Бюджет!$E:$E,$H100))</f>
        <v>0</v>
      </c>
      <c r="AP100" s="286">
        <f>IF(AP$7="",0,SUMIFS(Бюджет!AP:AP,Бюджет!$M:$M,$H$95,Бюджет!$E:$E,$H100))</f>
        <v>0</v>
      </c>
      <c r="AQ100" s="286">
        <f>IF(AQ$7="",0,SUMIFS(Бюджет!AQ:AQ,Бюджет!$M:$M,$H$95,Бюджет!$E:$E,$H100))</f>
        <v>0</v>
      </c>
      <c r="AR100" s="286">
        <f>IF(AR$7="",0,SUMIFS(Бюджет!AR:AR,Бюджет!$M:$M,$H$95,Бюджет!$E:$E,$H100))</f>
        <v>0</v>
      </c>
      <c r="AS100" s="286">
        <f>IF(AS$7="",0,SUMIFS(Бюджет!AS:AS,Бюджет!$M:$M,$H$95,Бюджет!$E:$E,$H100))</f>
        <v>0</v>
      </c>
      <c r="AT100" s="286">
        <f>IF(AT$7="",0,SUMIFS(Бюджет!AT:AT,Бюджет!$M:$M,$H$95,Бюджет!$E:$E,$H100))</f>
        <v>0</v>
      </c>
      <c r="AU100" s="286">
        <f>IF(AU$7="",0,SUMIFS(Бюджет!AU:AU,Бюджет!$M:$M,$H$95,Бюджет!$E:$E,$H100))</f>
        <v>0</v>
      </c>
      <c r="AV100" s="287"/>
      <c r="AW100" s="25"/>
    </row>
    <row r="101" spans="1:49" s="26" customFormat="1" ht="10.199999999999999" x14ac:dyDescent="0.2">
      <c r="A101" s="25"/>
      <c r="B101" s="281"/>
      <c r="C101" s="281"/>
      <c r="D101" s="25"/>
      <c r="E101" s="124"/>
      <c r="F101" s="196"/>
      <c r="G101" s="196" t="str">
        <f t="shared" si="0"/>
        <v>P&amp;L</v>
      </c>
      <c r="H101" s="282" t="str">
        <f>структура!$N$15</f>
        <v>Объект-5</v>
      </c>
      <c r="I101" s="25"/>
      <c r="J101" s="25"/>
      <c r="K101" s="278" t="str">
        <f>K95</f>
        <v>тыс.руб.</v>
      </c>
      <c r="L101" s="25"/>
      <c r="M101" s="283"/>
      <c r="N101" s="283"/>
      <c r="O101" s="283"/>
      <c r="P101" s="25"/>
      <c r="Q101" s="25"/>
      <c r="R101" s="284">
        <f t="shared" si="20"/>
        <v>0</v>
      </c>
      <c r="S101" s="25"/>
      <c r="T101" s="284">
        <f t="shared" si="19"/>
        <v>0</v>
      </c>
      <c r="U101" s="25"/>
      <c r="V101" s="25"/>
      <c r="W101" s="285"/>
      <c r="X101" s="286">
        <f>IF(X$7="",0,SUMIFS(Бюджет!X:X,Бюджет!$M:$M,$H$95,Бюджет!$E:$E,$H101))</f>
        <v>0</v>
      </c>
      <c r="Y101" s="286">
        <f>IF(Y$7="",0,SUMIFS(Бюджет!Y:Y,Бюджет!$M:$M,$H$95,Бюджет!$E:$E,$H101))</f>
        <v>0</v>
      </c>
      <c r="Z101" s="286">
        <f>IF(Z$7="",0,SUMIFS(Бюджет!Z:Z,Бюджет!$M:$M,$H$95,Бюджет!$E:$E,$H101))</f>
        <v>0</v>
      </c>
      <c r="AA101" s="286">
        <f>IF(AA$7="",0,SUMIFS(Бюджет!AA:AA,Бюджет!$M:$M,$H$95,Бюджет!$E:$E,$H101))</f>
        <v>0</v>
      </c>
      <c r="AB101" s="286">
        <f>IF(AB$7="",0,SUMIFS(Бюджет!AB:AB,Бюджет!$M:$M,$H$95,Бюджет!$E:$E,$H101))</f>
        <v>0</v>
      </c>
      <c r="AC101" s="286">
        <f>IF(AC$7="",0,SUMIFS(Бюджет!AC:AC,Бюджет!$M:$M,$H$95,Бюджет!$E:$E,$H101))</f>
        <v>0</v>
      </c>
      <c r="AD101" s="286">
        <f>IF(AD$7="",0,SUMIFS(Бюджет!AD:AD,Бюджет!$M:$M,$H$95,Бюджет!$E:$E,$H101))</f>
        <v>0</v>
      </c>
      <c r="AE101" s="286">
        <f>IF(AE$7="",0,SUMIFS(Бюджет!AE:AE,Бюджет!$M:$M,$H$95,Бюджет!$E:$E,$H101))</f>
        <v>0</v>
      </c>
      <c r="AF101" s="286">
        <f>IF(AF$7="",0,SUMIFS(Бюджет!AF:AF,Бюджет!$M:$M,$H$95,Бюджет!$E:$E,$H101))</f>
        <v>0</v>
      </c>
      <c r="AG101" s="286">
        <f>IF(AG$7="",0,SUMIFS(Бюджет!AG:AG,Бюджет!$M:$M,$H$95,Бюджет!$E:$E,$H101))</f>
        <v>0</v>
      </c>
      <c r="AH101" s="286">
        <f>IF(AH$7="",0,SUMIFS(Бюджет!AH:AH,Бюджет!$M:$M,$H$95,Бюджет!$E:$E,$H101))</f>
        <v>0</v>
      </c>
      <c r="AI101" s="286">
        <f>IF(AI$7="",0,SUMIFS(Бюджет!AI:AI,Бюджет!$M:$M,$H$95,Бюджет!$E:$E,$H101))</f>
        <v>0</v>
      </c>
      <c r="AJ101" s="286">
        <f>IF(AJ$7="",0,SUMIFS(Бюджет!AJ:AJ,Бюджет!$M:$M,$H$95,Бюджет!$E:$E,$H101))</f>
        <v>0</v>
      </c>
      <c r="AK101" s="286">
        <f>IF(AK$7="",0,SUMIFS(Бюджет!AK:AK,Бюджет!$M:$M,$H$95,Бюджет!$E:$E,$H101))</f>
        <v>0</v>
      </c>
      <c r="AL101" s="286">
        <f>IF(AL$7="",0,SUMIFS(Бюджет!AL:AL,Бюджет!$M:$M,$H$95,Бюджет!$E:$E,$H101))</f>
        <v>0</v>
      </c>
      <c r="AM101" s="286">
        <f>IF(AM$7="",0,SUMIFS(Бюджет!AM:AM,Бюджет!$M:$M,$H$95,Бюджет!$E:$E,$H101))</f>
        <v>0</v>
      </c>
      <c r="AN101" s="286">
        <f>IF(AN$7="",0,SUMIFS(Бюджет!AN:AN,Бюджет!$M:$M,$H$95,Бюджет!$E:$E,$H101))</f>
        <v>0</v>
      </c>
      <c r="AO101" s="286">
        <f>IF(AO$7="",0,SUMIFS(Бюджет!AO:AO,Бюджет!$M:$M,$H$95,Бюджет!$E:$E,$H101))</f>
        <v>0</v>
      </c>
      <c r="AP101" s="286">
        <f>IF(AP$7="",0,SUMIFS(Бюджет!AP:AP,Бюджет!$M:$M,$H$95,Бюджет!$E:$E,$H101))</f>
        <v>0</v>
      </c>
      <c r="AQ101" s="286">
        <f>IF(AQ$7="",0,SUMIFS(Бюджет!AQ:AQ,Бюджет!$M:$M,$H$95,Бюджет!$E:$E,$H101))</f>
        <v>0</v>
      </c>
      <c r="AR101" s="286">
        <f>IF(AR$7="",0,SUMIFS(Бюджет!AR:AR,Бюджет!$M:$M,$H$95,Бюджет!$E:$E,$H101))</f>
        <v>0</v>
      </c>
      <c r="AS101" s="286">
        <f>IF(AS$7="",0,SUMIFS(Бюджет!AS:AS,Бюджет!$M:$M,$H$95,Бюджет!$E:$E,$H101))</f>
        <v>0</v>
      </c>
      <c r="AT101" s="286">
        <f>IF(AT$7="",0,SUMIFS(Бюджет!AT:AT,Бюджет!$M:$M,$H$95,Бюджет!$E:$E,$H101))</f>
        <v>0</v>
      </c>
      <c r="AU101" s="286">
        <f>IF(AU$7="",0,SUMIFS(Бюджет!AU:AU,Бюджет!$M:$M,$H$95,Бюджет!$E:$E,$H101))</f>
        <v>0</v>
      </c>
      <c r="AV101" s="287"/>
      <c r="AW101" s="25"/>
    </row>
    <row r="102" spans="1:49" ht="3.9" customHeight="1" x14ac:dyDescent="0.25">
      <c r="A102" s="3"/>
      <c r="B102" s="269"/>
      <c r="C102" s="269"/>
      <c r="D102" s="3"/>
      <c r="E102" s="120"/>
      <c r="F102" s="167"/>
      <c r="G102" s="167" t="str">
        <f t="shared" si="0"/>
        <v>P&amp;L</v>
      </c>
      <c r="H102" s="8"/>
      <c r="I102" s="3"/>
      <c r="J102" s="3"/>
      <c r="K102" s="191"/>
      <c r="L102" s="12"/>
      <c r="M102" s="20"/>
      <c r="N102" s="20"/>
      <c r="O102" s="20"/>
      <c r="P102" s="3"/>
      <c r="Q102" s="3"/>
      <c r="R102" s="8"/>
      <c r="S102" s="3"/>
      <c r="T102" s="8"/>
      <c r="U102" s="3"/>
      <c r="V102" s="3"/>
      <c r="W102" s="49"/>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41"/>
      <c r="AW102" s="3"/>
    </row>
    <row r="103" spans="1:49" x14ac:dyDescent="0.25">
      <c r="A103" s="3"/>
      <c r="B103" s="269"/>
      <c r="C103" s="269"/>
      <c r="D103" s="3"/>
      <c r="E103" s="120"/>
      <c r="F103" s="167"/>
      <c r="G103" s="167" t="str">
        <f t="shared" si="0"/>
        <v>P&amp;L</v>
      </c>
      <c r="H103" s="3"/>
      <c r="I103" s="3"/>
      <c r="J103" s="3"/>
      <c r="K103" s="130" t="str">
        <f>структура!$AL$28</f>
        <v>контроль</v>
      </c>
      <c r="L103" s="130"/>
      <c r="M103" s="131"/>
      <c r="N103" s="131"/>
      <c r="O103" s="131"/>
      <c r="P103" s="132"/>
      <c r="Q103" s="132"/>
      <c r="R103" s="133">
        <f>SUM(R96:R102)-R95</f>
        <v>0</v>
      </c>
      <c r="S103" s="132"/>
      <c r="T103" s="133">
        <f>SUM(T92:T102)-T91</f>
        <v>0</v>
      </c>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ht="3.9" customHeight="1" x14ac:dyDescent="0.25">
      <c r="A104" s="3"/>
      <c r="B104" s="269"/>
      <c r="C104" s="269"/>
      <c r="D104" s="3"/>
      <c r="E104" s="120"/>
      <c r="F104" s="167"/>
      <c r="G104" s="167" t="str">
        <f t="shared" si="0"/>
        <v>P&amp;L</v>
      </c>
      <c r="H104" s="3"/>
      <c r="I104" s="3"/>
      <c r="J104" s="3"/>
      <c r="K104" s="25"/>
      <c r="L104" s="12"/>
      <c r="M104" s="20"/>
      <c r="N104" s="20"/>
      <c r="O104" s="20"/>
      <c r="P104" s="3"/>
      <c r="Q104" s="3"/>
      <c r="R104" s="3"/>
      <c r="S104" s="3"/>
      <c r="T104" s="3"/>
      <c r="U104" s="3"/>
      <c r="V104" s="3"/>
      <c r="W104" s="49"/>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1"/>
      <c r="AW104" s="3"/>
    </row>
    <row r="105" spans="1:49" ht="8.1" customHeight="1" x14ac:dyDescent="0.25">
      <c r="A105" s="3"/>
      <c r="B105" s="269"/>
      <c r="C105" s="269"/>
      <c r="D105" s="3"/>
      <c r="E105" s="120"/>
      <c r="F105" s="167"/>
      <c r="G105" s="167" t="str">
        <f t="shared" si="0"/>
        <v>P&amp;L</v>
      </c>
      <c r="H105" s="3"/>
      <c r="I105" s="3"/>
      <c r="J105" s="3"/>
      <c r="K105" s="25"/>
      <c r="L105" s="12"/>
      <c r="M105" s="20"/>
      <c r="N105" s="20"/>
      <c r="O105" s="20"/>
      <c r="P105" s="3"/>
      <c r="Q105" s="3"/>
      <c r="R105" s="3"/>
      <c r="S105" s="3"/>
      <c r="T105" s="3"/>
      <c r="U105" s="3"/>
      <c r="V105" s="3"/>
      <c r="W105" s="49"/>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1"/>
      <c r="AW105" s="3"/>
    </row>
    <row r="106" spans="1:49" s="5" customFormat="1" x14ac:dyDescent="0.25">
      <c r="A106" s="4"/>
      <c r="B106" s="270"/>
      <c r="C106" s="270"/>
      <c r="D106" s="4"/>
      <c r="E106" s="121"/>
      <c r="F106" s="168"/>
      <c r="G106" s="168" t="str">
        <f t="shared" si="0"/>
        <v>P&amp;L</v>
      </c>
      <c r="H106" s="38" t="str">
        <f>KPI!$E$156</f>
        <v>Валовая прибыль</v>
      </c>
      <c r="I106" s="4"/>
      <c r="J106" s="4"/>
      <c r="K106" s="39" t="str">
        <f>IF(H106="","",INDEX(KPI!$H:$H,SUMIFS(KPI!$C:$C,KPI!$E:$E,H106)))</f>
        <v>тыс.руб.</v>
      </c>
      <c r="L106" s="24"/>
      <c r="M106" s="20"/>
      <c r="N106" s="20"/>
      <c r="O106" s="20"/>
      <c r="P106" s="4"/>
      <c r="Q106" s="4"/>
      <c r="R106" s="47">
        <f>SUMIFS($W106:$AV106,$W$2:$AV$2,R$2)</f>
        <v>0</v>
      </c>
      <c r="S106" s="4"/>
      <c r="T106" s="47">
        <f>SUMIFS($W106:$AV106,$W$2:$AV$2,T$2)</f>
        <v>0</v>
      </c>
      <c r="U106" s="4"/>
      <c r="V106" s="4"/>
      <c r="W106" s="49"/>
      <c r="X106" s="46">
        <f t="shared" ref="X106:AU106" si="21">IF(X$7="",0,X13-X23)</f>
        <v>0</v>
      </c>
      <c r="Y106" s="46">
        <f t="shared" si="21"/>
        <v>0</v>
      </c>
      <c r="Z106" s="46">
        <f t="shared" si="21"/>
        <v>0</v>
      </c>
      <c r="AA106" s="46">
        <f t="shared" si="21"/>
        <v>0</v>
      </c>
      <c r="AB106" s="46">
        <f t="shared" si="21"/>
        <v>0</v>
      </c>
      <c r="AC106" s="46">
        <f t="shared" si="21"/>
        <v>0</v>
      </c>
      <c r="AD106" s="46">
        <f t="shared" si="21"/>
        <v>0</v>
      </c>
      <c r="AE106" s="46">
        <f t="shared" si="21"/>
        <v>0</v>
      </c>
      <c r="AF106" s="46">
        <f t="shared" si="21"/>
        <v>0</v>
      </c>
      <c r="AG106" s="46">
        <f t="shared" si="21"/>
        <v>0</v>
      </c>
      <c r="AH106" s="46">
        <f t="shared" si="21"/>
        <v>0</v>
      </c>
      <c r="AI106" s="46">
        <f t="shared" si="21"/>
        <v>0</v>
      </c>
      <c r="AJ106" s="46">
        <f t="shared" si="21"/>
        <v>0</v>
      </c>
      <c r="AK106" s="46">
        <f t="shared" si="21"/>
        <v>0</v>
      </c>
      <c r="AL106" s="46">
        <f t="shared" si="21"/>
        <v>0</v>
      </c>
      <c r="AM106" s="46">
        <f t="shared" si="21"/>
        <v>0</v>
      </c>
      <c r="AN106" s="46">
        <f t="shared" si="21"/>
        <v>0</v>
      </c>
      <c r="AO106" s="46">
        <f t="shared" si="21"/>
        <v>0</v>
      </c>
      <c r="AP106" s="46">
        <f t="shared" si="21"/>
        <v>0</v>
      </c>
      <c r="AQ106" s="46">
        <f t="shared" si="21"/>
        <v>0</v>
      </c>
      <c r="AR106" s="46">
        <f t="shared" si="21"/>
        <v>0</v>
      </c>
      <c r="AS106" s="46">
        <f t="shared" si="21"/>
        <v>0</v>
      </c>
      <c r="AT106" s="46">
        <f t="shared" si="21"/>
        <v>0</v>
      </c>
      <c r="AU106" s="46">
        <f t="shared" si="21"/>
        <v>0</v>
      </c>
      <c r="AV106" s="43"/>
      <c r="AW106" s="4"/>
    </row>
    <row r="107" spans="1:49" ht="3.9" customHeight="1" x14ac:dyDescent="0.25">
      <c r="A107" s="3"/>
      <c r="B107" s="269"/>
      <c r="C107" s="269"/>
      <c r="D107" s="3"/>
      <c r="E107" s="120"/>
      <c r="F107" s="167"/>
      <c r="G107" s="167" t="str">
        <f t="shared" si="0"/>
        <v>P&amp;L</v>
      </c>
      <c r="H107" s="3"/>
      <c r="I107" s="3"/>
      <c r="J107" s="3"/>
      <c r="K107" s="25"/>
      <c r="L107" s="12"/>
      <c r="M107" s="20"/>
      <c r="N107" s="20"/>
      <c r="O107" s="20"/>
      <c r="P107" s="3"/>
      <c r="Q107" s="3"/>
      <c r="R107" s="3"/>
      <c r="S107" s="3"/>
      <c r="T107" s="3"/>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ht="8.1" customHeight="1" x14ac:dyDescent="0.25">
      <c r="A108" s="3"/>
      <c r="B108" s="269"/>
      <c r="C108" s="269"/>
      <c r="D108" s="3"/>
      <c r="E108" s="120"/>
      <c r="F108" s="167"/>
      <c r="G108" s="167" t="str">
        <f t="shared" si="0"/>
        <v>P&amp;L</v>
      </c>
      <c r="H108" s="3"/>
      <c r="I108" s="3"/>
      <c r="J108" s="3"/>
      <c r="K108" s="25"/>
      <c r="L108" s="12"/>
      <c r="M108" s="20"/>
      <c r="N108" s="20"/>
      <c r="O108" s="20"/>
      <c r="P108" s="3"/>
      <c r="Q108" s="3"/>
      <c r="R108" s="3"/>
      <c r="S108" s="3"/>
      <c r="T108" s="3"/>
      <c r="U108" s="3"/>
      <c r="V108" s="3"/>
      <c r="W108" s="49"/>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1"/>
      <c r="AW108" s="3"/>
    </row>
    <row r="109" spans="1:49" s="5" customFormat="1" x14ac:dyDescent="0.25">
      <c r="A109" s="4"/>
      <c r="B109" s="270"/>
      <c r="C109" s="270"/>
      <c r="D109" s="4"/>
      <c r="E109" s="121"/>
      <c r="F109" s="168"/>
      <c r="G109" s="168" t="str">
        <f t="shared" si="0"/>
        <v>P&amp;L</v>
      </c>
      <c r="H109" s="38" t="str">
        <f>KPI!$E$157</f>
        <v>Расходы</v>
      </c>
      <c r="I109" s="4"/>
      <c r="J109" s="4"/>
      <c r="K109" s="39" t="str">
        <f>IF(H109="","",INDEX(KPI!$H:$H,SUMIFS(KPI!$C:$C,KPI!$E:$E,H109)))</f>
        <v>тыс.руб.</v>
      </c>
      <c r="L109" s="24"/>
      <c r="M109" s="20"/>
      <c r="N109" s="20"/>
      <c r="O109" s="20"/>
      <c r="P109" s="4"/>
      <c r="Q109" s="4"/>
      <c r="R109" s="47">
        <f>SUMIFS($W109:$AV109,$W$2:$AV$2,R$2)</f>
        <v>0</v>
      </c>
      <c r="S109" s="4"/>
      <c r="T109" s="47">
        <f>SUMIFS($W109:$AV109,$W$2:$AV$2,T$2)</f>
        <v>0</v>
      </c>
      <c r="U109" s="4"/>
      <c r="V109" s="4"/>
      <c r="W109" s="49"/>
      <c r="X109" s="46">
        <f>SUM(X110:X117)</f>
        <v>0</v>
      </c>
      <c r="Y109" s="46">
        <f t="shared" ref="Y109:AU109" si="22">SUM(Y110:Y117)</f>
        <v>0</v>
      </c>
      <c r="Z109" s="46">
        <f t="shared" si="22"/>
        <v>0</v>
      </c>
      <c r="AA109" s="46">
        <f t="shared" si="22"/>
        <v>0</v>
      </c>
      <c r="AB109" s="46">
        <f t="shared" si="22"/>
        <v>0</v>
      </c>
      <c r="AC109" s="46">
        <f t="shared" si="22"/>
        <v>0</v>
      </c>
      <c r="AD109" s="46">
        <f t="shared" si="22"/>
        <v>0</v>
      </c>
      <c r="AE109" s="46">
        <f t="shared" si="22"/>
        <v>0</v>
      </c>
      <c r="AF109" s="46">
        <f t="shared" si="22"/>
        <v>0</v>
      </c>
      <c r="AG109" s="46">
        <f t="shared" si="22"/>
        <v>0</v>
      </c>
      <c r="AH109" s="46">
        <f t="shared" si="22"/>
        <v>0</v>
      </c>
      <c r="AI109" s="46">
        <f t="shared" si="22"/>
        <v>0</v>
      </c>
      <c r="AJ109" s="46">
        <f t="shared" si="22"/>
        <v>0</v>
      </c>
      <c r="AK109" s="46">
        <f t="shared" si="22"/>
        <v>0</v>
      </c>
      <c r="AL109" s="46">
        <f t="shared" si="22"/>
        <v>0</v>
      </c>
      <c r="AM109" s="46">
        <f t="shared" si="22"/>
        <v>0</v>
      </c>
      <c r="AN109" s="46">
        <f t="shared" si="22"/>
        <v>0</v>
      </c>
      <c r="AO109" s="46">
        <f t="shared" si="22"/>
        <v>0</v>
      </c>
      <c r="AP109" s="46">
        <f t="shared" si="22"/>
        <v>0</v>
      </c>
      <c r="AQ109" s="46">
        <f t="shared" si="22"/>
        <v>0</v>
      </c>
      <c r="AR109" s="46">
        <f t="shared" si="22"/>
        <v>0</v>
      </c>
      <c r="AS109" s="46">
        <f t="shared" si="22"/>
        <v>0</v>
      </c>
      <c r="AT109" s="46">
        <f t="shared" si="22"/>
        <v>0</v>
      </c>
      <c r="AU109" s="46">
        <f t="shared" si="22"/>
        <v>0</v>
      </c>
      <c r="AV109" s="43"/>
      <c r="AW109" s="4"/>
    </row>
    <row r="110" spans="1:49" ht="3.9" customHeight="1" x14ac:dyDescent="0.25">
      <c r="A110" s="3"/>
      <c r="B110" s="269"/>
      <c r="C110" s="269"/>
      <c r="D110" s="3"/>
      <c r="E110" s="120"/>
      <c r="F110" s="167"/>
      <c r="G110" s="167" t="str">
        <f t="shared" si="0"/>
        <v>P&amp;L</v>
      </c>
      <c r="H110" s="3"/>
      <c r="I110" s="3"/>
      <c r="J110" s="3"/>
      <c r="K110" s="25"/>
      <c r="L110" s="12"/>
      <c r="M110" s="20"/>
      <c r="N110" s="20"/>
      <c r="O110" s="20"/>
      <c r="P110" s="3"/>
      <c r="Q110" s="3"/>
      <c r="R110" s="3"/>
      <c r="S110" s="3"/>
      <c r="T110" s="3"/>
      <c r="U110" s="3"/>
      <c r="V110" s="3"/>
      <c r="W110" s="49"/>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3"/>
    </row>
    <row r="111" spans="1:49" s="1" customFormat="1" ht="10.199999999999999" x14ac:dyDescent="0.2">
      <c r="A111" s="12"/>
      <c r="B111" s="271"/>
      <c r="C111" s="271"/>
      <c r="D111" s="12"/>
      <c r="E111" s="120"/>
      <c r="F111" s="169"/>
      <c r="G111" s="169" t="str">
        <f t="shared" si="0"/>
        <v>P&amp;L</v>
      </c>
      <c r="H111" s="127" t="str">
        <f>структура!$AL$12</f>
        <v>в т.ч. по номенклатуре затрат</v>
      </c>
      <c r="I111" s="12"/>
      <c r="J111" s="12"/>
      <c r="K111" s="12"/>
      <c r="L111" s="12"/>
      <c r="M111" s="35"/>
      <c r="N111" s="35"/>
      <c r="O111" s="35"/>
      <c r="P111" s="12"/>
      <c r="Q111" s="12"/>
      <c r="R111" s="12"/>
      <c r="S111" s="12"/>
      <c r="T111" s="12"/>
      <c r="U111" s="12"/>
      <c r="V111" s="12"/>
      <c r="W111" s="73"/>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5"/>
      <c r="AW111" s="12"/>
    </row>
    <row r="112" spans="1:49" ht="3.9" customHeight="1" x14ac:dyDescent="0.25">
      <c r="A112" s="3"/>
      <c r="B112" s="269"/>
      <c r="C112" s="269"/>
      <c r="D112" s="3"/>
      <c r="E112" s="120"/>
      <c r="F112" s="167"/>
      <c r="G112" s="167" t="str">
        <f t="shared" si="0"/>
        <v>P&amp;L</v>
      </c>
      <c r="H112" s="128"/>
      <c r="I112" s="3"/>
      <c r="J112" s="3"/>
      <c r="K112" s="25"/>
      <c r="L112" s="12"/>
      <c r="M112" s="20"/>
      <c r="N112" s="20"/>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s="95" customFormat="1" x14ac:dyDescent="0.25">
      <c r="A113" s="89"/>
      <c r="B113" s="269"/>
      <c r="C113" s="269"/>
      <c r="D113" s="89"/>
      <c r="E113" s="124"/>
      <c r="F113" s="167"/>
      <c r="G113" s="167" t="str">
        <f t="shared" si="0"/>
        <v>P&amp;L</v>
      </c>
      <c r="H113" s="129" t="str">
        <f>KPI!$E$84</f>
        <v>накладные расходы</v>
      </c>
      <c r="I113" s="89"/>
      <c r="J113" s="89"/>
      <c r="K113" s="125" t="str">
        <f>IF(H113="","",INDEX(KPI!$H:$H,SUMIFS(KPI!$C:$C,KPI!$E:$E,H113)))</f>
        <v>тыс.руб.</v>
      </c>
      <c r="L113" s="25"/>
      <c r="M113" s="117"/>
      <c r="N113" s="117"/>
      <c r="O113" s="117"/>
      <c r="P113" s="89"/>
      <c r="Q113" s="89"/>
      <c r="R113" s="123">
        <f>SUMIFS($W113:$AV113,$W$2:$AV$2,R$2)</f>
        <v>0</v>
      </c>
      <c r="S113" s="89"/>
      <c r="T113" s="123">
        <f>SUMIFS($W113:$AV113,$W$2:$AV$2,T$2)</f>
        <v>0</v>
      </c>
      <c r="U113" s="89"/>
      <c r="V113" s="89"/>
      <c r="W113" s="116"/>
      <c r="X113" s="126">
        <f>IF(X$7="",0,SUMIFS(Бюджет!X:X,Бюджет!$M:$M,$H113))</f>
        <v>0</v>
      </c>
      <c r="Y113" s="126">
        <f>IF(Y$7="",0,SUMIFS(Бюджет!Y:Y,Бюджет!$M:$M,$H113))</f>
        <v>0</v>
      </c>
      <c r="Z113" s="126">
        <f>IF(Z$7="",0,SUMIFS(Бюджет!Z:Z,Бюджет!$M:$M,$H113))</f>
        <v>0</v>
      </c>
      <c r="AA113" s="126">
        <f>IF(AA$7="",0,SUMIFS(Бюджет!AA:AA,Бюджет!$M:$M,$H113))</f>
        <v>0</v>
      </c>
      <c r="AB113" s="126">
        <f>IF(AB$7="",0,SUMIFS(Бюджет!AB:AB,Бюджет!$M:$M,$H113))</f>
        <v>0</v>
      </c>
      <c r="AC113" s="126">
        <f>IF(AC$7="",0,SUMIFS(Бюджет!AC:AC,Бюджет!$M:$M,$H113))</f>
        <v>0</v>
      </c>
      <c r="AD113" s="126">
        <f>IF(AD$7="",0,SUMIFS(Бюджет!AD:AD,Бюджет!$M:$M,$H113))</f>
        <v>0</v>
      </c>
      <c r="AE113" s="126">
        <f>IF(AE$7="",0,SUMIFS(Бюджет!AE:AE,Бюджет!$M:$M,$H113))</f>
        <v>0</v>
      </c>
      <c r="AF113" s="126">
        <f>IF(AF$7="",0,SUMIFS(Бюджет!AF:AF,Бюджет!$M:$M,$H113))</f>
        <v>0</v>
      </c>
      <c r="AG113" s="126">
        <f>IF(AG$7="",0,SUMIFS(Бюджет!AG:AG,Бюджет!$M:$M,$H113))</f>
        <v>0</v>
      </c>
      <c r="AH113" s="126">
        <f>IF(AH$7="",0,SUMIFS(Бюджет!AH:AH,Бюджет!$M:$M,$H113))</f>
        <v>0</v>
      </c>
      <c r="AI113" s="126">
        <f>IF(AI$7="",0,SUMIFS(Бюджет!AI:AI,Бюджет!$M:$M,$H113))</f>
        <v>0</v>
      </c>
      <c r="AJ113" s="126">
        <f>IF(AJ$7="",0,SUMIFS(Бюджет!AJ:AJ,Бюджет!$M:$M,$H113))</f>
        <v>0</v>
      </c>
      <c r="AK113" s="126">
        <f>IF(AK$7="",0,SUMIFS(Бюджет!AK:AK,Бюджет!$M:$M,$H113))</f>
        <v>0</v>
      </c>
      <c r="AL113" s="126">
        <f>IF(AL$7="",0,SUMIFS(Бюджет!AL:AL,Бюджет!$M:$M,$H113))</f>
        <v>0</v>
      </c>
      <c r="AM113" s="126">
        <f>IF(AM$7="",0,SUMIFS(Бюджет!AM:AM,Бюджет!$M:$M,$H113))</f>
        <v>0</v>
      </c>
      <c r="AN113" s="126">
        <f>IF(AN$7="",0,SUMIFS(Бюджет!AN:AN,Бюджет!$M:$M,$H113))</f>
        <v>0</v>
      </c>
      <c r="AO113" s="126">
        <f>IF(AO$7="",0,SUMIFS(Бюджет!AO:AO,Бюджет!$M:$M,$H113))</f>
        <v>0</v>
      </c>
      <c r="AP113" s="126">
        <f>IF(AP$7="",0,SUMIFS(Бюджет!AP:AP,Бюджет!$M:$M,$H113))</f>
        <v>0</v>
      </c>
      <c r="AQ113" s="126">
        <f>IF(AQ$7="",0,SUMIFS(Бюджет!AQ:AQ,Бюджет!$M:$M,$H113))</f>
        <v>0</v>
      </c>
      <c r="AR113" s="126">
        <f>IF(AR$7="",0,SUMIFS(Бюджет!AR:AR,Бюджет!$M:$M,$H113))</f>
        <v>0</v>
      </c>
      <c r="AS113" s="126">
        <f>IF(AS$7="",0,SUMIFS(Бюджет!AS:AS,Бюджет!$M:$M,$H113))</f>
        <v>0</v>
      </c>
      <c r="AT113" s="126">
        <f>IF(AT$7="",0,SUMIFS(Бюджет!AT:AT,Бюджет!$M:$M,$H113))</f>
        <v>0</v>
      </c>
      <c r="AU113" s="126">
        <f>IF(AU$7="",0,SUMIFS(Бюджет!AU:AU,Бюджет!$M:$M,$H113))</f>
        <v>0</v>
      </c>
      <c r="AV113" s="94"/>
      <c r="AW113" s="89"/>
    </row>
    <row r="114" spans="1:49" s="95" customFormat="1" x14ac:dyDescent="0.25">
      <c r="A114" s="89"/>
      <c r="B114" s="269"/>
      <c r="C114" s="269"/>
      <c r="D114" s="89"/>
      <c r="E114" s="124"/>
      <c r="F114" s="167"/>
      <c r="G114" s="167" t="str">
        <f t="shared" si="0"/>
        <v>P&amp;L</v>
      </c>
      <c r="H114" s="129" t="str">
        <f>KPI!$E$158</f>
        <v>управл. расходы без ФОТ и соцсборов</v>
      </c>
      <c r="I114" s="89"/>
      <c r="J114" s="89"/>
      <c r="K114" s="125" t="str">
        <f>IF(H114="","",INDEX(KPI!$H:$H,SUMIFS(KPI!$C:$C,KPI!$E:$E,H114)))</f>
        <v>тыс.руб.</v>
      </c>
      <c r="L114" s="25"/>
      <c r="M114" s="117"/>
      <c r="N114" s="117"/>
      <c r="O114" s="117"/>
      <c r="P114" s="89"/>
      <c r="Q114" s="89"/>
      <c r="R114" s="123">
        <f t="shared" ref="R114:R116" si="23">SUMIFS($W114:$AV114,$W$2:$AV$2,R$2)</f>
        <v>0</v>
      </c>
      <c r="S114" s="89"/>
      <c r="T114" s="123">
        <f t="shared" ref="T114:T116" si="24">SUMIFS($W114:$AV114,$W$2:$AV$2,T$2)</f>
        <v>0</v>
      </c>
      <c r="U114" s="89"/>
      <c r="V114" s="89"/>
      <c r="W114" s="116"/>
      <c r="X114" s="126">
        <f>IF(X$7="",0,IF(1+ФМ_усл!$N$277=0,0,SUM(ФМ_усл!X$232:X$245)))</f>
        <v>0</v>
      </c>
      <c r="Y114" s="126">
        <f>IF(Y$7="",0,IF(1+ФМ_усл!$N$277=0,0,SUM(ФМ_усл!Y$232:Y$245)))</f>
        <v>0</v>
      </c>
      <c r="Z114" s="126">
        <f>IF(Z$7="",0,IF(1+ФМ_усл!$N$277=0,0,SUM(ФМ_усл!Z$232:Z$245)))</f>
        <v>0</v>
      </c>
      <c r="AA114" s="126">
        <f>IF(AA$7="",0,IF(1+ФМ_усл!$N$277=0,0,SUM(ФМ_усл!AA$232:AA$245)))</f>
        <v>0</v>
      </c>
      <c r="AB114" s="126">
        <f>IF(AB$7="",0,IF(1+ФМ_усл!$N$277=0,0,SUM(ФМ_усл!AB$232:AB$245)))</f>
        <v>0</v>
      </c>
      <c r="AC114" s="126">
        <f>IF(AC$7="",0,IF(1+ФМ_усл!$N$277=0,0,SUM(ФМ_усл!AC$232:AC$245)))</f>
        <v>0</v>
      </c>
      <c r="AD114" s="126">
        <f>IF(AD$7="",0,IF(1+ФМ_усл!$N$277=0,0,SUM(ФМ_усл!AD$232:AD$245)))</f>
        <v>0</v>
      </c>
      <c r="AE114" s="126">
        <f>IF(AE$7="",0,IF(1+ФМ_усл!$N$277=0,0,SUM(ФМ_усл!AE$232:AE$245)))</f>
        <v>0</v>
      </c>
      <c r="AF114" s="126">
        <f>IF(AF$7="",0,IF(1+ФМ_усл!$N$277=0,0,SUM(ФМ_усл!AF$232:AF$245)))</f>
        <v>0</v>
      </c>
      <c r="AG114" s="126">
        <f>IF(AG$7="",0,IF(1+ФМ_усл!$N$277=0,0,SUM(ФМ_усл!AG$232:AG$245)))</f>
        <v>0</v>
      </c>
      <c r="AH114" s="126">
        <f>IF(AH$7="",0,IF(1+ФМ_усл!$N$277=0,0,SUM(ФМ_усл!AH$232:AH$245)))</f>
        <v>0</v>
      </c>
      <c r="AI114" s="126">
        <f>IF(AI$7="",0,IF(1+ФМ_усл!$N$277=0,0,SUM(ФМ_усл!AI$232:AI$245)))</f>
        <v>0</v>
      </c>
      <c r="AJ114" s="126">
        <f>IF(AJ$7="",0,IF(1+ФМ_усл!$N$277=0,0,SUM(ФМ_усл!AJ$232:AJ$245)))</f>
        <v>0</v>
      </c>
      <c r="AK114" s="126">
        <f>IF(AK$7="",0,IF(1+ФМ_усл!$N$277=0,0,SUM(ФМ_усл!AK$232:AK$245)))</f>
        <v>0</v>
      </c>
      <c r="AL114" s="126">
        <f>IF(AL$7="",0,IF(1+ФМ_усл!$N$277=0,0,SUM(ФМ_усл!AL$232:AL$245)))</f>
        <v>0</v>
      </c>
      <c r="AM114" s="126">
        <f>IF(AM$7="",0,IF(1+ФМ_усл!$N$277=0,0,SUM(ФМ_усл!AM$232:AM$245)))</f>
        <v>0</v>
      </c>
      <c r="AN114" s="126">
        <f>IF(AN$7="",0,IF(1+ФМ_усл!$N$277=0,0,SUM(ФМ_усл!AN$232:AN$245)))</f>
        <v>0</v>
      </c>
      <c r="AO114" s="126">
        <f>IF(AO$7="",0,IF(1+ФМ_усл!$N$277=0,0,SUM(ФМ_усл!AO$232:AO$245)))</f>
        <v>0</v>
      </c>
      <c r="AP114" s="126">
        <f>IF(AP$7="",0,IF(1+ФМ_усл!$N$277=0,0,SUM(ФМ_усл!AP$232:AP$245)))</f>
        <v>0</v>
      </c>
      <c r="AQ114" s="126">
        <f>IF(AQ$7="",0,IF(1+ФМ_усл!$N$277=0,0,SUM(ФМ_усл!AQ$232:AQ$245)))</f>
        <v>0</v>
      </c>
      <c r="AR114" s="126">
        <f>IF(AR$7="",0,IF(1+ФМ_усл!$N$277=0,0,SUM(ФМ_усл!AR$232:AR$245)))</f>
        <v>0</v>
      </c>
      <c r="AS114" s="126">
        <f>IF(AS$7="",0,IF(1+ФМ_усл!$N$277=0,0,SUM(ФМ_усл!AS$232:AS$245)))</f>
        <v>0</v>
      </c>
      <c r="AT114" s="126">
        <f>IF(AT$7="",0,IF(1+ФМ_усл!$N$277=0,0,SUM(ФМ_усл!AT$232:AT$245)))</f>
        <v>0</v>
      </c>
      <c r="AU114" s="126">
        <f>IF(AU$7="",0,IF(1+ФМ_усл!$N$277=0,0,SUM(ФМ_усл!AU$232:AU$245)))</f>
        <v>0</v>
      </c>
      <c r="AV114" s="94"/>
      <c r="AW114" s="89"/>
    </row>
    <row r="115" spans="1:49" s="95" customFormat="1" x14ac:dyDescent="0.25">
      <c r="A115" s="89"/>
      <c r="B115" s="269"/>
      <c r="C115" s="269"/>
      <c r="D115" s="89"/>
      <c r="E115" s="124"/>
      <c r="F115" s="167"/>
      <c r="G115" s="167" t="str">
        <f t="shared" si="0"/>
        <v>P&amp;L</v>
      </c>
      <c r="H115" s="129" t="str">
        <f>KPI!$E$108</f>
        <v>ФОТ+соцсборы</v>
      </c>
      <c r="I115" s="89"/>
      <c r="J115" s="89"/>
      <c r="K115" s="125" t="str">
        <f>IF(H115="","",INDEX(KPI!$H:$H,SUMIFS(KPI!$C:$C,KPI!$E:$E,H115)))</f>
        <v>тыс.руб.</v>
      </c>
      <c r="L115" s="25"/>
      <c r="M115" s="117"/>
      <c r="N115" s="117"/>
      <c r="O115" s="117"/>
      <c r="P115" s="89"/>
      <c r="Q115" s="89"/>
      <c r="R115" s="123">
        <f t="shared" si="23"/>
        <v>0</v>
      </c>
      <c r="S115" s="89"/>
      <c r="T115" s="123">
        <f t="shared" si="24"/>
        <v>0</v>
      </c>
      <c r="U115" s="89"/>
      <c r="V115" s="89"/>
      <c r="W115" s="116"/>
      <c r="X115" s="126">
        <f>IF(X$7="",0,ФМ_усл!X$246)</f>
        <v>0</v>
      </c>
      <c r="Y115" s="126">
        <f>IF(Y$7="",0,ФМ_усл!Y$246)</f>
        <v>0</v>
      </c>
      <c r="Z115" s="126">
        <f>IF(Z$7="",0,ФМ_усл!Z$246)</f>
        <v>0</v>
      </c>
      <c r="AA115" s="126">
        <f>IF(AA$7="",0,ФМ_усл!AA$246)</f>
        <v>0</v>
      </c>
      <c r="AB115" s="126">
        <f>IF(AB$7="",0,ФМ_усл!AB$246)</f>
        <v>0</v>
      </c>
      <c r="AC115" s="126">
        <f>IF(AC$7="",0,ФМ_усл!AC$246)</f>
        <v>0</v>
      </c>
      <c r="AD115" s="126">
        <f>IF(AD$7="",0,ФМ_усл!AD$246)</f>
        <v>0</v>
      </c>
      <c r="AE115" s="126">
        <f>IF(AE$7="",0,ФМ_усл!AE$246)</f>
        <v>0</v>
      </c>
      <c r="AF115" s="126">
        <f>IF(AF$7="",0,ФМ_усл!AF$246)</f>
        <v>0</v>
      </c>
      <c r="AG115" s="126">
        <f>IF(AG$7="",0,ФМ_усл!AG$246)</f>
        <v>0</v>
      </c>
      <c r="AH115" s="126">
        <f>IF(AH$7="",0,ФМ_усл!AH$246)</f>
        <v>0</v>
      </c>
      <c r="AI115" s="126">
        <f>IF(AI$7="",0,ФМ_усл!AI$246)</f>
        <v>0</v>
      </c>
      <c r="AJ115" s="126">
        <f>IF(AJ$7="",0,ФМ_усл!AJ$246)</f>
        <v>0</v>
      </c>
      <c r="AK115" s="126">
        <f>IF(AK$7="",0,ФМ_усл!AK$246)</f>
        <v>0</v>
      </c>
      <c r="AL115" s="126">
        <f>IF(AL$7="",0,ФМ_усл!AL$246)</f>
        <v>0</v>
      </c>
      <c r="AM115" s="126">
        <f>IF(AM$7="",0,ФМ_усл!AM$246)</f>
        <v>0</v>
      </c>
      <c r="AN115" s="126">
        <f>IF(AN$7="",0,ФМ_усл!AN$246)</f>
        <v>0</v>
      </c>
      <c r="AO115" s="126">
        <f>IF(AO$7="",0,ФМ_усл!AO$246)</f>
        <v>0</v>
      </c>
      <c r="AP115" s="126">
        <f>IF(AP$7="",0,ФМ_усл!AP$246)</f>
        <v>0</v>
      </c>
      <c r="AQ115" s="126">
        <f>IF(AQ$7="",0,ФМ_усл!AQ$246)</f>
        <v>0</v>
      </c>
      <c r="AR115" s="126">
        <f>IF(AR$7="",0,ФМ_усл!AR$246)</f>
        <v>0</v>
      </c>
      <c r="AS115" s="126">
        <f>IF(AS$7="",0,ФМ_усл!AS$246)</f>
        <v>0</v>
      </c>
      <c r="AT115" s="126">
        <f>IF(AT$7="",0,ФМ_усл!AT$246)</f>
        <v>0</v>
      </c>
      <c r="AU115" s="126">
        <f>IF(AU$7="",0,ФМ_усл!AU$246)</f>
        <v>0</v>
      </c>
      <c r="AV115" s="94"/>
      <c r="AW115" s="89"/>
    </row>
    <row r="116" spans="1:49" s="95" customFormat="1" x14ac:dyDescent="0.25">
      <c r="A116" s="89"/>
      <c r="B116" s="269"/>
      <c r="C116" s="269"/>
      <c r="D116" s="89"/>
      <c r="E116" s="124"/>
      <c r="F116" s="167"/>
      <c r="G116" s="167" t="str">
        <f t="shared" si="0"/>
        <v>P&amp;L</v>
      </c>
      <c r="H116" s="129" t="str">
        <f>KPI!$E$159</f>
        <v>%-нты по кредитам</v>
      </c>
      <c r="I116" s="89"/>
      <c r="J116" s="89"/>
      <c r="K116" s="125" t="str">
        <f>IF(H116="","",INDEX(KPI!$H:$H,SUMIFS(KPI!$C:$C,KPI!$E:$E,H116)))</f>
        <v>тыс.руб.</v>
      </c>
      <c r="L116" s="25"/>
      <c r="M116" s="117"/>
      <c r="N116" s="117"/>
      <c r="O116" s="117"/>
      <c r="P116" s="89"/>
      <c r="Q116" s="89"/>
      <c r="R116" s="123">
        <f t="shared" si="23"/>
        <v>0</v>
      </c>
      <c r="S116" s="89"/>
      <c r="T116" s="123">
        <f t="shared" si="24"/>
        <v>0</v>
      </c>
      <c r="U116" s="89"/>
      <c r="V116" s="89"/>
      <c r="W116" s="11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94"/>
      <c r="AW116" s="89"/>
    </row>
    <row r="117" spans="1:49" ht="3.9" customHeight="1" x14ac:dyDescent="0.25">
      <c r="A117" s="3"/>
      <c r="B117" s="269"/>
      <c r="C117" s="269"/>
      <c r="D117" s="3"/>
      <c r="E117" s="120"/>
      <c r="F117" s="167"/>
      <c r="G117" s="167" t="str">
        <f t="shared" si="0"/>
        <v>P&amp;L</v>
      </c>
      <c r="H117" s="3"/>
      <c r="I117" s="3"/>
      <c r="J117" s="3"/>
      <c r="K117" s="25"/>
      <c r="L117" s="12"/>
      <c r="M117" s="20"/>
      <c r="N117" s="20"/>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x14ac:dyDescent="0.25">
      <c r="A118" s="3"/>
      <c r="B118" s="269"/>
      <c r="C118" s="269"/>
      <c r="D118" s="3"/>
      <c r="E118" s="120"/>
      <c r="F118" s="167"/>
      <c r="G118" s="167" t="str">
        <f t="shared" si="0"/>
        <v>P&amp;L</v>
      </c>
      <c r="H118" s="3"/>
      <c r="I118" s="3"/>
      <c r="J118" s="3"/>
      <c r="K118" s="130" t="str">
        <f>структура!$AL$28</f>
        <v>контроль</v>
      </c>
      <c r="L118" s="130"/>
      <c r="M118" s="131"/>
      <c r="N118" s="131"/>
      <c r="O118" s="131"/>
      <c r="P118" s="132"/>
      <c r="Q118" s="132"/>
      <c r="R118" s="133">
        <f>SUM(R110:R117)-R109</f>
        <v>0</v>
      </c>
      <c r="S118" s="132"/>
      <c r="T118" s="133">
        <f>SUM(T110:T117)-T109</f>
        <v>0</v>
      </c>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ht="3.9" customHeight="1" x14ac:dyDescent="0.25">
      <c r="A119" s="3"/>
      <c r="B119" s="269"/>
      <c r="C119" s="269"/>
      <c r="D119" s="3"/>
      <c r="E119" s="120"/>
      <c r="F119" s="167"/>
      <c r="G119" s="167" t="str">
        <f t="shared" si="0"/>
        <v>P&amp;L</v>
      </c>
      <c r="H119" s="3"/>
      <c r="I119" s="3"/>
      <c r="J119" s="3"/>
      <c r="K119" s="25"/>
      <c r="L119" s="12"/>
      <c r="M119" s="20"/>
      <c r="N119" s="20"/>
      <c r="O119" s="20"/>
      <c r="P119" s="3"/>
      <c r="Q119" s="3"/>
      <c r="R119" s="3"/>
      <c r="S119" s="3"/>
      <c r="T119" s="3"/>
      <c r="U119" s="3"/>
      <c r="V119" s="3"/>
      <c r="W119" s="49"/>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1"/>
      <c r="AW119" s="3"/>
    </row>
    <row r="120" spans="1:49" ht="8.1" customHeight="1" x14ac:dyDescent="0.25">
      <c r="A120" s="3"/>
      <c r="B120" s="269"/>
      <c r="C120" s="269"/>
      <c r="D120" s="3"/>
      <c r="E120" s="120"/>
      <c r="F120" s="167"/>
      <c r="G120" s="167" t="str">
        <f t="shared" si="0"/>
        <v>P&amp;L</v>
      </c>
      <c r="H120" s="3"/>
      <c r="I120" s="3"/>
      <c r="J120" s="3"/>
      <c r="K120" s="25"/>
      <c r="L120" s="12"/>
      <c r="M120" s="20"/>
      <c r="N120" s="20"/>
      <c r="O120" s="20"/>
      <c r="P120" s="3"/>
      <c r="Q120" s="3"/>
      <c r="R120" s="3"/>
      <c r="S120" s="3"/>
      <c r="T120" s="3"/>
      <c r="U120" s="3"/>
      <c r="V120" s="3"/>
      <c r="W120" s="49"/>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1"/>
      <c r="AW120" s="3"/>
    </row>
    <row r="121" spans="1:49" s="5" customFormat="1" x14ac:dyDescent="0.25">
      <c r="A121" s="4"/>
      <c r="B121" s="270"/>
      <c r="C121" s="270"/>
      <c r="D121" s="4"/>
      <c r="E121" s="121"/>
      <c r="F121" s="168"/>
      <c r="G121" s="168" t="str">
        <f t="shared" si="0"/>
        <v>P&amp;L</v>
      </c>
      <c r="H121" s="38" t="str">
        <f>KPI!$E$130</f>
        <v>начисление НДС</v>
      </c>
      <c r="I121" s="4"/>
      <c r="J121" s="4"/>
      <c r="K121" s="39" t="str">
        <f>IF(H121="","",INDEX(KPI!$H:$H,SUMIFS(KPI!$C:$C,KPI!$E:$E,H121)))</f>
        <v>тыс.руб.</v>
      </c>
      <c r="L121" s="24"/>
      <c r="M121" s="20"/>
      <c r="N121" s="20"/>
      <c r="O121" s="20"/>
      <c r="P121" s="4"/>
      <c r="Q121" s="4"/>
      <c r="R121" s="47">
        <f>SUMIFS($W121:$AV121,$W$2:$AV$2,R$2)</f>
        <v>0</v>
      </c>
      <c r="S121" s="4"/>
      <c r="T121" s="47">
        <f>SUMIFS($W121:$AV121,$W$2:$AV$2,T$2)</f>
        <v>0</v>
      </c>
      <c r="U121" s="4"/>
      <c r="V121" s="4"/>
      <c r="W121" s="49"/>
      <c r="X121" s="46">
        <f>IF(X$7="",0,ФМ_усл!$N$277*(X$13-SUMIFS(Бюджет!X:X,Бюджет!$N:$N,структура!$AL$15)-X114)/(1+ФМ_усл!$N$277))</f>
        <v>0</v>
      </c>
      <c r="Y121" s="46">
        <f>IF(Y$7="",0,ФМ_усл!$N$277*(Y$13-SUMIFS(Бюджет!Y:Y,Бюджет!$N:$N,структура!$AL$15)-Y114)/(1+ФМ_усл!$N$277))</f>
        <v>0</v>
      </c>
      <c r="Z121" s="46">
        <f>IF(Z$7="",0,ФМ_усл!$N$277*(Z$13-SUMIFS(Бюджет!Z:Z,Бюджет!$N:$N,структура!$AL$15)-Z114)/(1+ФМ_усл!$N$277))</f>
        <v>0</v>
      </c>
      <c r="AA121" s="46">
        <f>IF(AA$7="",0,ФМ_усл!$N$277*(AA$13-SUMIFS(Бюджет!AA:AA,Бюджет!$N:$N,структура!$AL$15)-AA114)/(1+ФМ_усл!$N$277))</f>
        <v>0</v>
      </c>
      <c r="AB121" s="46">
        <f>IF(AB$7="",0,ФМ_усл!$N$277*(AB$13-SUMIFS(Бюджет!AB:AB,Бюджет!$N:$N,структура!$AL$15)-AB114)/(1+ФМ_усл!$N$277))</f>
        <v>0</v>
      </c>
      <c r="AC121" s="46">
        <f>IF(AC$7="",0,ФМ_усл!$N$277*(AC$13-SUMIFS(Бюджет!AC:AC,Бюджет!$N:$N,структура!$AL$15)-AC114)/(1+ФМ_усл!$N$277))</f>
        <v>0</v>
      </c>
      <c r="AD121" s="46">
        <f>IF(AD$7="",0,ФМ_усл!$N$277*(AD$13-SUMIFS(Бюджет!AD:AD,Бюджет!$N:$N,структура!$AL$15)-AD114)/(1+ФМ_усл!$N$277))</f>
        <v>0</v>
      </c>
      <c r="AE121" s="46">
        <f>IF(AE$7="",0,ФМ_усл!$N$277*(AE$13-SUMIFS(Бюджет!AE:AE,Бюджет!$N:$N,структура!$AL$15)-AE114)/(1+ФМ_усл!$N$277))</f>
        <v>0</v>
      </c>
      <c r="AF121" s="46">
        <f>IF(AF$7="",0,ФМ_усл!$N$277*(AF$13-SUMIFS(Бюджет!AF:AF,Бюджет!$N:$N,структура!$AL$15)-AF114)/(1+ФМ_усл!$N$277))</f>
        <v>0</v>
      </c>
      <c r="AG121" s="46">
        <f>IF(AG$7="",0,ФМ_усл!$N$277*(AG$13-SUMIFS(Бюджет!AG:AG,Бюджет!$N:$N,структура!$AL$15)-AG114)/(1+ФМ_усл!$N$277))</f>
        <v>0</v>
      </c>
      <c r="AH121" s="46">
        <f>IF(AH$7="",0,ФМ_усл!$N$277*(AH$13-SUMIFS(Бюджет!AH:AH,Бюджет!$N:$N,структура!$AL$15)-AH114)/(1+ФМ_усл!$N$277))</f>
        <v>0</v>
      </c>
      <c r="AI121" s="46">
        <f>IF(AI$7="",0,ФМ_усл!$N$277*(AI$13-SUMIFS(Бюджет!AI:AI,Бюджет!$N:$N,структура!$AL$15)-AI114)/(1+ФМ_усл!$N$277))</f>
        <v>0</v>
      </c>
      <c r="AJ121" s="46">
        <f>IF(AJ$7="",0,ФМ_усл!$N$277*(AJ$13-SUMIFS(Бюджет!AJ:AJ,Бюджет!$N:$N,структура!$AL$15)-AJ114)/(1+ФМ_усл!$N$277))</f>
        <v>0</v>
      </c>
      <c r="AK121" s="46">
        <f>IF(AK$7="",0,ФМ_усл!$N$277*(AK$13-SUMIFS(Бюджет!AK:AK,Бюджет!$N:$N,структура!$AL$15)-AK114)/(1+ФМ_усл!$N$277))</f>
        <v>0</v>
      </c>
      <c r="AL121" s="46">
        <f>IF(AL$7="",0,ФМ_усл!$N$277*(AL$13-SUMIFS(Бюджет!AL:AL,Бюджет!$N:$N,структура!$AL$15)-AL114)/(1+ФМ_усл!$N$277))</f>
        <v>0</v>
      </c>
      <c r="AM121" s="46">
        <f>IF(AM$7="",0,ФМ_усл!$N$277*(AM$13-SUMIFS(Бюджет!AM:AM,Бюджет!$N:$N,структура!$AL$15)-AM114)/(1+ФМ_усл!$N$277))</f>
        <v>0</v>
      </c>
      <c r="AN121" s="46">
        <f>IF(AN$7="",0,ФМ_усл!$N$277*(AN$13-SUMIFS(Бюджет!AN:AN,Бюджет!$N:$N,структура!$AL$15)-AN114)/(1+ФМ_усл!$N$277))</f>
        <v>0</v>
      </c>
      <c r="AO121" s="46">
        <f>IF(AO$7="",0,ФМ_усл!$N$277*(AO$13-SUMIFS(Бюджет!AO:AO,Бюджет!$N:$N,структура!$AL$15)-AO114)/(1+ФМ_усл!$N$277))</f>
        <v>0</v>
      </c>
      <c r="AP121" s="46">
        <f>IF(AP$7="",0,ФМ_усл!$N$277*(AP$13-SUMIFS(Бюджет!AP:AP,Бюджет!$N:$N,структура!$AL$15)-AP114)/(1+ФМ_усл!$N$277))</f>
        <v>0</v>
      </c>
      <c r="AQ121" s="46">
        <f>IF(AQ$7="",0,ФМ_усл!$N$277*(AQ$13-SUMIFS(Бюджет!AQ:AQ,Бюджет!$N:$N,структура!$AL$15)-AQ114)/(1+ФМ_усл!$N$277))</f>
        <v>0</v>
      </c>
      <c r="AR121" s="46">
        <f>IF(AR$7="",0,ФМ_усл!$N$277*(AR$13-SUMIFS(Бюджет!AR:AR,Бюджет!$N:$N,структура!$AL$15)-AR114)/(1+ФМ_усл!$N$277))</f>
        <v>0</v>
      </c>
      <c r="AS121" s="46">
        <f>IF(AS$7="",0,ФМ_усл!$N$277*(AS$13-SUMIFS(Бюджет!AS:AS,Бюджет!$N:$N,структура!$AL$15)-AS114)/(1+ФМ_усл!$N$277))</f>
        <v>0</v>
      </c>
      <c r="AT121" s="46">
        <f>IF(AT$7="",0,ФМ_усл!$N$277*(AT$13-SUMIFS(Бюджет!AT:AT,Бюджет!$N:$N,структура!$AL$15)-AT114)/(1+ФМ_усл!$N$277))</f>
        <v>0</v>
      </c>
      <c r="AU121" s="46">
        <f>IF(AU$7="",0,ФМ_усл!$N$277*(AU$13-SUMIFS(Бюджет!AU:AU,Бюджет!$N:$N,структура!$AL$15)-AU114)/(1+ФМ_усл!$N$277))</f>
        <v>0</v>
      </c>
      <c r="AV121" s="43"/>
      <c r="AW121" s="4"/>
    </row>
    <row r="122" spans="1:49" ht="8.1" customHeight="1" x14ac:dyDescent="0.25">
      <c r="A122" s="3"/>
      <c r="B122" s="269"/>
      <c r="C122" s="269"/>
      <c r="D122" s="3"/>
      <c r="E122" s="120"/>
      <c r="F122" s="167"/>
      <c r="G122" s="167" t="str">
        <f t="shared" si="0"/>
        <v>P&amp;L</v>
      </c>
      <c r="H122" s="3"/>
      <c r="I122" s="3"/>
      <c r="J122" s="3"/>
      <c r="K122" s="25"/>
      <c r="L122" s="12"/>
      <c r="M122" s="20"/>
      <c r="N122" s="20"/>
      <c r="O122" s="20"/>
      <c r="P122" s="3"/>
      <c r="Q122" s="3"/>
      <c r="R122" s="3"/>
      <c r="S122" s="3"/>
      <c r="T122" s="3"/>
      <c r="U122" s="3"/>
      <c r="V122" s="3"/>
      <c r="W122" s="49"/>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1"/>
      <c r="AW122" s="3"/>
    </row>
    <row r="123" spans="1:49" ht="8.1" customHeight="1" x14ac:dyDescent="0.25">
      <c r="A123" s="3"/>
      <c r="B123" s="269"/>
      <c r="C123" s="269"/>
      <c r="D123" s="3"/>
      <c r="E123" s="120"/>
      <c r="F123" s="167"/>
      <c r="G123" s="167" t="str">
        <f t="shared" si="0"/>
        <v>P&amp;L</v>
      </c>
      <c r="H123" s="3"/>
      <c r="I123" s="3"/>
      <c r="J123" s="3"/>
      <c r="K123" s="25"/>
      <c r="L123" s="12"/>
      <c r="M123" s="20"/>
      <c r="N123" s="20"/>
      <c r="O123" s="20"/>
      <c r="P123" s="3"/>
      <c r="Q123" s="3"/>
      <c r="R123" s="3"/>
      <c r="S123" s="3"/>
      <c r="T123" s="3"/>
      <c r="U123" s="3"/>
      <c r="V123" s="3"/>
      <c r="W123" s="49"/>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c r="AW123" s="3"/>
    </row>
    <row r="124" spans="1:49" s="5" customFormat="1" x14ac:dyDescent="0.25">
      <c r="A124" s="4"/>
      <c r="B124" s="270"/>
      <c r="C124" s="270"/>
      <c r="D124" s="4"/>
      <c r="E124" s="121"/>
      <c r="F124" s="168"/>
      <c r="G124" s="168" t="str">
        <f t="shared" si="0"/>
        <v>P&amp;L</v>
      </c>
      <c r="H124" s="263" t="str">
        <f>KPI!$E$160</f>
        <v>Прибыль до налога на прибыль</v>
      </c>
      <c r="I124" s="4"/>
      <c r="J124" s="4"/>
      <c r="K124" s="264" t="str">
        <f>IF(H124="","",INDEX(KPI!$H:$H,SUMIFS(KPI!$C:$C,KPI!$E:$E,H124)))</f>
        <v>тыс.руб.</v>
      </c>
      <c r="L124" s="24"/>
      <c r="M124" s="20"/>
      <c r="N124" s="20"/>
      <c r="O124" s="20"/>
      <c r="P124" s="4"/>
      <c r="Q124" s="4"/>
      <c r="R124" s="265">
        <f>SUMIFS($W124:$AV124,$W$2:$AV$2,R$2)</f>
        <v>0</v>
      </c>
      <c r="S124" s="4"/>
      <c r="T124" s="265">
        <f>SUMIFS($W124:$AV124,$W$2:$AV$2,T$2)</f>
        <v>0</v>
      </c>
      <c r="U124" s="4"/>
      <c r="V124" s="4"/>
      <c r="W124" s="51"/>
      <c r="X124" s="266">
        <f>X106-X109-X121</f>
        <v>0</v>
      </c>
      <c r="Y124" s="267">
        <f t="shared" ref="Y124:AU124" si="25">Y106-Y109-Y121</f>
        <v>0</v>
      </c>
      <c r="Z124" s="267">
        <f t="shared" si="25"/>
        <v>0</v>
      </c>
      <c r="AA124" s="267">
        <f t="shared" si="25"/>
        <v>0</v>
      </c>
      <c r="AB124" s="267">
        <f t="shared" si="25"/>
        <v>0</v>
      </c>
      <c r="AC124" s="267">
        <f t="shared" si="25"/>
        <v>0</v>
      </c>
      <c r="AD124" s="267">
        <f t="shared" si="25"/>
        <v>0</v>
      </c>
      <c r="AE124" s="267">
        <f t="shared" si="25"/>
        <v>0</v>
      </c>
      <c r="AF124" s="267">
        <f t="shared" si="25"/>
        <v>0</v>
      </c>
      <c r="AG124" s="267">
        <f t="shared" si="25"/>
        <v>0</v>
      </c>
      <c r="AH124" s="267">
        <f t="shared" si="25"/>
        <v>0</v>
      </c>
      <c r="AI124" s="267">
        <f t="shared" si="25"/>
        <v>0</v>
      </c>
      <c r="AJ124" s="267">
        <f t="shared" si="25"/>
        <v>0</v>
      </c>
      <c r="AK124" s="267">
        <f t="shared" si="25"/>
        <v>0</v>
      </c>
      <c r="AL124" s="267">
        <f t="shared" si="25"/>
        <v>0</v>
      </c>
      <c r="AM124" s="267">
        <f t="shared" si="25"/>
        <v>0</v>
      </c>
      <c r="AN124" s="267">
        <f t="shared" si="25"/>
        <v>0</v>
      </c>
      <c r="AO124" s="267">
        <f t="shared" si="25"/>
        <v>0</v>
      </c>
      <c r="AP124" s="267">
        <f t="shared" si="25"/>
        <v>0</v>
      </c>
      <c r="AQ124" s="267">
        <f t="shared" si="25"/>
        <v>0</v>
      </c>
      <c r="AR124" s="267">
        <f t="shared" si="25"/>
        <v>0</v>
      </c>
      <c r="AS124" s="267">
        <f t="shared" si="25"/>
        <v>0</v>
      </c>
      <c r="AT124" s="267">
        <f t="shared" si="25"/>
        <v>0</v>
      </c>
      <c r="AU124" s="268">
        <f t="shared" si="25"/>
        <v>0</v>
      </c>
      <c r="AV124" s="251"/>
      <c r="AW124" s="4"/>
    </row>
    <row r="125" spans="1:49" ht="3.9" customHeight="1" x14ac:dyDescent="0.25">
      <c r="A125" s="3"/>
      <c r="B125" s="269"/>
      <c r="C125" s="269"/>
      <c r="D125" s="3"/>
      <c r="E125" s="120"/>
      <c r="F125" s="167"/>
      <c r="G125" s="167" t="str">
        <f t="shared" si="0"/>
        <v>P&amp;L</v>
      </c>
      <c r="H125" s="3"/>
      <c r="I125" s="3"/>
      <c r="J125" s="3"/>
      <c r="K125" s="25"/>
      <c r="L125" s="12"/>
      <c r="M125" s="20"/>
      <c r="N125" s="20"/>
      <c r="O125" s="20"/>
      <c r="P125" s="3"/>
      <c r="Q125" s="3"/>
      <c r="R125" s="3"/>
      <c r="S125" s="3"/>
      <c r="T125" s="3"/>
      <c r="U125" s="3"/>
      <c r="V125" s="3"/>
      <c r="W125" s="49"/>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1"/>
      <c r="AW125" s="3"/>
    </row>
    <row r="126" spans="1:49" ht="8.1" customHeight="1" x14ac:dyDescent="0.25">
      <c r="A126" s="3"/>
      <c r="B126" s="269"/>
      <c r="C126" s="269"/>
      <c r="D126" s="3"/>
      <c r="E126" s="120"/>
      <c r="F126" s="167"/>
      <c r="G126" s="167" t="str">
        <f t="shared" si="0"/>
        <v>P&amp;L</v>
      </c>
      <c r="H126" s="3"/>
      <c r="I126" s="3"/>
      <c r="J126" s="3"/>
      <c r="K126" s="25"/>
      <c r="L126" s="12"/>
      <c r="M126" s="20"/>
      <c r="N126" s="20"/>
      <c r="O126" s="20"/>
      <c r="P126" s="3"/>
      <c r="Q126" s="3"/>
      <c r="R126" s="3"/>
      <c r="S126" s="3"/>
      <c r="T126" s="3"/>
      <c r="U126" s="3"/>
      <c r="V126" s="3"/>
      <c r="W126" s="49"/>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1"/>
      <c r="AW126" s="3"/>
    </row>
    <row r="127" spans="1:49" s="95" customFormat="1" x14ac:dyDescent="0.25">
      <c r="A127" s="89"/>
      <c r="B127" s="269"/>
      <c r="C127" s="269"/>
      <c r="D127" s="89"/>
      <c r="E127" s="124"/>
      <c r="F127" s="167"/>
      <c r="G127" s="261" t="str">
        <f t="shared" si="0"/>
        <v>P&amp;L</v>
      </c>
      <c r="H127" s="90" t="str">
        <f>KPI!$E$162</f>
        <v>Налог на прибыль</v>
      </c>
      <c r="I127" s="89"/>
      <c r="J127" s="89"/>
      <c r="K127" s="91" t="str">
        <f>IF(H127="","",INDEX(KPI!$H:$H,SUMIFS(KPI!$C:$C,KPI!$E:$E,H127)))</f>
        <v>тыс.руб.</v>
      </c>
      <c r="L127" s="25"/>
      <c r="M127" s="117"/>
      <c r="N127" s="117"/>
      <c r="O127" s="117"/>
      <c r="P127" s="89"/>
      <c r="Q127" s="89"/>
      <c r="R127" s="92">
        <f>SUMIFS($W127:$AV127,$W$2:$AV$2,R$2)</f>
        <v>0</v>
      </c>
      <c r="S127" s="89"/>
      <c r="T127" s="92">
        <f>SUMIFS($W127:$AV127,$W$2:$AV$2,T$2)</f>
        <v>0</v>
      </c>
      <c r="U127" s="89"/>
      <c r="V127" s="89"/>
      <c r="W127" s="116"/>
      <c r="X127" s="93">
        <f>IF(X$7="",0,IF(SUM($W124:X$124)&lt;0,0,IF(AND(SUM($W124:X$124)-SUM($W124:W$124)&gt;0,SUM($W124:X$124)*ФМ_усл!$N$326-SUM($W127:W$127)&gt;0),SUM($W124:X$124)*ФМ_усл!$N$326-SUM($W127:W$127),0)))</f>
        <v>0</v>
      </c>
      <c r="Y127" s="93">
        <f>IF(Y$7="",0,IF(SUM($W124:Y$124)&lt;0,0,IF(AND(SUM($W124:Y$124)-SUM($W124:X$124)&gt;0,SUM($W124:Y$124)*ФМ_усл!$N$326-SUM($W127:X$127)&gt;0),SUM($W124:Y$124)*ФМ_усл!$N$326-SUM($W127:X$127),0)))</f>
        <v>0</v>
      </c>
      <c r="Z127" s="93">
        <f>IF(Z$7="",0,IF(SUM($W124:Z$124)&lt;0,0,IF(AND(SUM($W124:Z$124)-SUM($W124:Y$124)&gt;0,SUM($W124:Z$124)*ФМ_усл!$N$326-SUM($W127:Y$127)&gt;0),SUM($W124:Z$124)*ФМ_усл!$N$326-SUM($W127:Y$127),0)))</f>
        <v>0</v>
      </c>
      <c r="AA127" s="93">
        <f>IF(AA$7="",0,IF(SUM($W124:AA$124)&lt;0,0,IF(AND(SUM($W124:AA$124)-SUM($W124:Z$124)&gt;0,SUM($W124:AA$124)*ФМ_усл!$N$326-SUM($W127:Z$127)&gt;0),SUM($W124:AA$124)*ФМ_усл!$N$326-SUM($W127:Z$127),0)))</f>
        <v>0</v>
      </c>
      <c r="AB127" s="93">
        <f>IF(AB$7="",0,IF(SUM($W124:AB$124)&lt;0,0,IF(AND(SUM($W124:AB$124)-SUM($W124:AA$124)&gt;0,SUM($W124:AB$124)*ФМ_усл!$N$326-SUM($W127:AA$127)&gt;0),SUM($W124:AB$124)*ФМ_усл!$N$326-SUM($W127:AA$127),0)))</f>
        <v>0</v>
      </c>
      <c r="AC127" s="93">
        <f>IF(AC$7="",0,IF(SUM($W124:AC$124)&lt;0,0,IF(AND(SUM($W124:AC$124)-SUM($W124:AB$124)&gt;0,SUM($W124:AC$124)*ФМ_усл!$N$326-SUM($W127:AB$127)&gt;0),SUM($W124:AC$124)*ФМ_усл!$N$326-SUM($W127:AB$127),0)))</f>
        <v>0</v>
      </c>
      <c r="AD127" s="93">
        <f>IF(AD$7="",0,IF(SUM($W124:AD$124)&lt;0,0,IF(AND(SUM($W124:AD$124)-SUM($W124:AC$124)&gt;0,SUM($W124:AD$124)*ФМ_усл!$N$326-SUM($W127:AC$127)&gt;0),SUM($W124:AD$124)*ФМ_усл!$N$326-SUM($W127:AC$127),0)))</f>
        <v>0</v>
      </c>
      <c r="AE127" s="93">
        <f>IF(AE$7="",0,IF(SUM($W124:AE$124)&lt;0,0,IF(AND(SUM($W124:AE$124)-SUM($W124:AD$124)&gt;0,SUM($W124:AE$124)*ФМ_усл!$N$326-SUM($W127:AD$127)&gt;0),SUM($W124:AE$124)*ФМ_усл!$N$326-SUM($W127:AD$127),0)))</f>
        <v>0</v>
      </c>
      <c r="AF127" s="93">
        <f>IF(AF$7="",0,IF(SUM($W124:AF$124)&lt;0,0,IF(AND(SUM($W124:AF$124)-SUM($W124:AE$124)&gt;0,SUM($W124:AF$124)*ФМ_усл!$N$326-SUM($W127:AE$127)&gt;0),SUM($W124:AF$124)*ФМ_усл!$N$326-SUM($W127:AE$127),0)))</f>
        <v>0</v>
      </c>
      <c r="AG127" s="93">
        <f>IF(AG$7="",0,IF(SUM($W124:AG$124)&lt;0,0,IF(AND(SUM($W124:AG$124)-SUM($W124:AF$124)&gt;0,SUM($W124:AG$124)*ФМ_усл!$N$326-SUM($W127:AF$127)&gt;0),SUM($W124:AG$124)*ФМ_усл!$N$326-SUM($W127:AF$127),0)))</f>
        <v>0</v>
      </c>
      <c r="AH127" s="93">
        <f>IF(AH$7="",0,IF(SUM($W124:AH$124)&lt;0,0,IF(AND(SUM($W124:AH$124)-SUM($W124:AG$124)&gt;0,SUM($W124:AH$124)*ФМ_усл!$N$326-SUM($W127:AG$127)&gt;0),SUM($W124:AH$124)*ФМ_усл!$N$326-SUM($W127:AG$127),0)))</f>
        <v>0</v>
      </c>
      <c r="AI127" s="93">
        <f>IF(AI$7="",0,IF(SUM($W124:AI$124)&lt;0,0,IF(AND(SUM($W124:AI$124)-SUM($W124:AH$124)&gt;0,SUM($W124:AI$124)*ФМ_усл!$N$326-SUM($W127:AH$127)&gt;0),SUM($W124:AI$124)*ФМ_усл!$N$326-SUM($W127:AH$127),0)))</f>
        <v>0</v>
      </c>
      <c r="AJ127" s="93">
        <f>IF(AJ$7="",0,IF(SUM($W124:AJ$124)&lt;0,0,IF(AND(SUM($W124:AJ$124)-SUM($W124:AI$124)&gt;0,SUM($W124:AJ$124)*ФМ_усл!$N$326-SUM($W127:AI$127)&gt;0),SUM($W124:AJ$124)*ФМ_усл!$N$326-SUM($W127:AI$127),0)))</f>
        <v>0</v>
      </c>
      <c r="AK127" s="93">
        <f>IF(AK$7="",0,IF(SUM($W124:AK$124)&lt;0,0,IF(AND(SUM($W124:AK$124)-SUM($W124:AJ$124)&gt;0,SUM($W124:AK$124)*ФМ_усл!$N$326-SUM($W127:AJ$127)&gt;0),SUM($W124:AK$124)*ФМ_усл!$N$326-SUM($W127:AJ$127),0)))</f>
        <v>0</v>
      </c>
      <c r="AL127" s="93">
        <f>IF(AL$7="",0,IF(SUM($W124:AL$124)&lt;0,0,IF(AND(SUM($W124:AL$124)-SUM($W124:AK$124)&gt;0,SUM($W124:AL$124)*ФМ_усл!$N$326-SUM($W127:AK$127)&gt;0),SUM($W124:AL$124)*ФМ_усл!$N$326-SUM($W127:AK$127),0)))</f>
        <v>0</v>
      </c>
      <c r="AM127" s="93">
        <f>IF(AM$7="",0,IF(SUM($W124:AM$124)&lt;0,0,IF(AND(SUM($W124:AM$124)-SUM($W124:AL$124)&gt;0,SUM($W124:AM$124)*ФМ_усл!$N$326-SUM($W127:AL$127)&gt;0),SUM($W124:AM$124)*ФМ_усл!$N$326-SUM($W127:AL$127),0)))</f>
        <v>0</v>
      </c>
      <c r="AN127" s="93">
        <f>IF(AN$7="",0,IF(SUM($W124:AN$124)&lt;0,0,IF(AND(SUM($W124:AN$124)-SUM($W124:AM$124)&gt;0,SUM($W124:AN$124)*ФМ_усл!$N$326-SUM($W127:AM$127)&gt;0),SUM($W124:AN$124)*ФМ_усл!$N$326-SUM($W127:AM$127),0)))</f>
        <v>0</v>
      </c>
      <c r="AO127" s="93">
        <f>IF(AO$7="",0,IF(SUM($W124:AO$124)&lt;0,0,IF(AND(SUM($W124:AO$124)-SUM($W124:AN$124)&gt;0,SUM($W124:AO$124)*ФМ_усл!$N$326-SUM($W127:AN$127)&gt;0),SUM($W124:AO$124)*ФМ_усл!$N$326-SUM($W127:AN$127),0)))</f>
        <v>0</v>
      </c>
      <c r="AP127" s="93">
        <f>IF(AP$7="",0,IF(SUM($W124:AP$124)&lt;0,0,IF(AND(SUM($W124:AP$124)-SUM($W124:AO$124)&gt;0,SUM($W124:AP$124)*ФМ_усл!$N$326-SUM($W127:AO$127)&gt;0),SUM($W124:AP$124)*ФМ_усл!$N$326-SUM($W127:AO$127),0)))</f>
        <v>0</v>
      </c>
      <c r="AQ127" s="93">
        <f>IF(AQ$7="",0,IF(SUM($W124:AQ$124)&lt;0,0,IF(AND(SUM($W124:AQ$124)-SUM($W124:AP$124)&gt;0,SUM($W124:AQ$124)*ФМ_усл!$N$326-SUM($W127:AP$127)&gt;0),SUM($W124:AQ$124)*ФМ_усл!$N$326-SUM($W127:AP$127),0)))</f>
        <v>0</v>
      </c>
      <c r="AR127" s="93">
        <f>IF(AR$7="",0,IF(SUM($W124:AR$124)&lt;0,0,IF(AND(SUM($W124:AR$124)-SUM($W124:AQ$124)&gt;0,SUM($W124:AR$124)*ФМ_усл!$N$326-SUM($W127:AQ$127)&gt;0),SUM($W124:AR$124)*ФМ_усл!$N$326-SUM($W127:AQ$127),0)))</f>
        <v>0</v>
      </c>
      <c r="AS127" s="93">
        <f>IF(AS$7="",0,IF(SUM($W124:AS$124)&lt;0,0,IF(AND(SUM($W124:AS$124)-SUM($W124:AR$124)&gt;0,SUM($W124:AS$124)*ФМ_усл!$N$326-SUM($W127:AR$127)&gt;0),SUM($W124:AS$124)*ФМ_усл!$N$326-SUM($W127:AR$127),0)))</f>
        <v>0</v>
      </c>
      <c r="AT127" s="93">
        <f>IF(AT$7="",0,IF(SUM($W124:AT$124)&lt;0,0,IF(AND(SUM($W124:AT$124)-SUM($W124:AS$124)&gt;0,SUM($W124:AT$124)*ФМ_усл!$N$326-SUM($W127:AS$127)&gt;0),SUM($W124:AT$124)*ФМ_усл!$N$326-SUM($W127:AS$127),0)))</f>
        <v>0</v>
      </c>
      <c r="AU127" s="93">
        <f>IF(AU$7="",0,IF(SUM($W124:AU$124)&lt;0,0,IF(AND(SUM($W124:AU$124)-SUM($W124:AT$124)&gt;0,SUM($W124:AU$124)*ФМ_усл!$N$326-SUM($W127:AT$127)&gt;0),SUM($W124:AU$124)*ФМ_усл!$N$326-SUM($W127:AT$127),0)))</f>
        <v>0</v>
      </c>
      <c r="AV127" s="94"/>
      <c r="AW127" s="89"/>
    </row>
    <row r="128" spans="1:49" s="95" customFormat="1" ht="8.1" customHeight="1" x14ac:dyDescent="0.25">
      <c r="A128" s="89"/>
      <c r="B128" s="269"/>
      <c r="C128" s="269"/>
      <c r="D128" s="89"/>
      <c r="E128" s="124"/>
      <c r="F128" s="167"/>
      <c r="G128" s="261" t="str">
        <f t="shared" si="0"/>
        <v>P&amp;L</v>
      </c>
      <c r="H128" s="89"/>
      <c r="I128" s="89"/>
      <c r="J128" s="89"/>
      <c r="K128" s="25"/>
      <c r="L128" s="25"/>
      <c r="M128" s="117"/>
      <c r="N128" s="117"/>
      <c r="O128" s="117"/>
      <c r="P128" s="89"/>
      <c r="Q128" s="89"/>
      <c r="R128" s="89"/>
      <c r="S128" s="89"/>
      <c r="T128" s="89"/>
      <c r="U128" s="89"/>
      <c r="V128" s="89"/>
      <c r="W128" s="116"/>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94"/>
      <c r="AW128" s="89"/>
    </row>
    <row r="129" spans="1:49" s="95" customFormat="1" x14ac:dyDescent="0.25">
      <c r="A129" s="89"/>
      <c r="B129" s="269"/>
      <c r="C129" s="269"/>
      <c r="D129" s="89"/>
      <c r="E129" s="124"/>
      <c r="F129" s="167"/>
      <c r="G129" s="261" t="str">
        <f t="shared" si="0"/>
        <v>P&amp;L</v>
      </c>
      <c r="H129" s="90" t="str">
        <f>KPI!$E$163</f>
        <v>Чистая прибыль</v>
      </c>
      <c r="I129" s="89"/>
      <c r="J129" s="89"/>
      <c r="K129" s="91" t="str">
        <f>IF(H129="","",INDEX(KPI!$H:$H,SUMIFS(KPI!$C:$C,KPI!$E:$E,H129)))</f>
        <v>тыс.руб.</v>
      </c>
      <c r="L129" s="25"/>
      <c r="M129" s="117"/>
      <c r="N129" s="117"/>
      <c r="O129" s="117"/>
      <c r="P129" s="89"/>
      <c r="Q129" s="89"/>
      <c r="R129" s="92">
        <f>SUMIFS($W129:$AV129,$W$2:$AV$2,R$2)</f>
        <v>0</v>
      </c>
      <c r="S129" s="89"/>
      <c r="T129" s="92">
        <f>SUMIFS($W129:$AV129,$W$2:$AV$2,T$2)</f>
        <v>0</v>
      </c>
      <c r="U129" s="89"/>
      <c r="V129" s="89"/>
      <c r="W129" s="116"/>
      <c r="X129" s="93">
        <f>X124-X127</f>
        <v>0</v>
      </c>
      <c r="Y129" s="93">
        <f t="shared" ref="Y129:AU129" si="26">Y124-Y127</f>
        <v>0</v>
      </c>
      <c r="Z129" s="93">
        <f t="shared" si="26"/>
        <v>0</v>
      </c>
      <c r="AA129" s="93">
        <f t="shared" si="26"/>
        <v>0</v>
      </c>
      <c r="AB129" s="93">
        <f t="shared" si="26"/>
        <v>0</v>
      </c>
      <c r="AC129" s="93">
        <f t="shared" si="26"/>
        <v>0</v>
      </c>
      <c r="AD129" s="93">
        <f t="shared" si="26"/>
        <v>0</v>
      </c>
      <c r="AE129" s="93">
        <f t="shared" si="26"/>
        <v>0</v>
      </c>
      <c r="AF129" s="93">
        <f t="shared" si="26"/>
        <v>0</v>
      </c>
      <c r="AG129" s="93">
        <f t="shared" si="26"/>
        <v>0</v>
      </c>
      <c r="AH129" s="93">
        <f t="shared" si="26"/>
        <v>0</v>
      </c>
      <c r="AI129" s="93">
        <f t="shared" si="26"/>
        <v>0</v>
      </c>
      <c r="AJ129" s="93">
        <f t="shared" si="26"/>
        <v>0</v>
      </c>
      <c r="AK129" s="93">
        <f t="shared" si="26"/>
        <v>0</v>
      </c>
      <c r="AL129" s="93">
        <f t="shared" si="26"/>
        <v>0</v>
      </c>
      <c r="AM129" s="93">
        <f t="shared" si="26"/>
        <v>0</v>
      </c>
      <c r="AN129" s="93">
        <f t="shared" si="26"/>
        <v>0</v>
      </c>
      <c r="AO129" s="93">
        <f t="shared" si="26"/>
        <v>0</v>
      </c>
      <c r="AP129" s="93">
        <f t="shared" si="26"/>
        <v>0</v>
      </c>
      <c r="AQ129" s="93">
        <f t="shared" si="26"/>
        <v>0</v>
      </c>
      <c r="AR129" s="93">
        <f t="shared" si="26"/>
        <v>0</v>
      </c>
      <c r="AS129" s="93">
        <f t="shared" si="26"/>
        <v>0</v>
      </c>
      <c r="AT129" s="93">
        <f t="shared" si="26"/>
        <v>0</v>
      </c>
      <c r="AU129" s="93">
        <f t="shared" si="26"/>
        <v>0</v>
      </c>
      <c r="AV129" s="94"/>
      <c r="AW129" s="89"/>
    </row>
    <row r="130" spans="1:49" ht="3.9" customHeight="1" x14ac:dyDescent="0.25">
      <c r="A130" s="3"/>
      <c r="B130" s="269"/>
      <c r="C130" s="269"/>
      <c r="D130" s="3"/>
      <c r="E130" s="120"/>
      <c r="F130" s="167"/>
      <c r="G130" s="167" t="str">
        <f t="shared" si="0"/>
        <v>P&amp;L</v>
      </c>
      <c r="H130" s="3"/>
      <c r="I130" s="3"/>
      <c r="J130" s="3"/>
      <c r="K130" s="25"/>
      <c r="L130" s="12"/>
      <c r="M130" s="20"/>
      <c r="N130" s="20"/>
      <c r="O130" s="20"/>
      <c r="P130" s="3"/>
      <c r="Q130" s="3"/>
      <c r="R130" s="3"/>
      <c r="S130" s="3"/>
      <c r="T130" s="3"/>
      <c r="U130" s="3"/>
      <c r="V130" s="3"/>
      <c r="W130" s="49"/>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1"/>
      <c r="AW130" s="3"/>
    </row>
    <row r="131" spans="1:49" ht="8.1" customHeight="1" x14ac:dyDescent="0.25">
      <c r="A131" s="3"/>
      <c r="B131" s="269"/>
      <c r="C131" s="269"/>
      <c r="D131" s="3"/>
      <c r="E131" s="120"/>
      <c r="F131" s="167"/>
      <c r="G131" s="167" t="str">
        <f t="shared" si="0"/>
        <v>P&amp;L</v>
      </c>
      <c r="H131" s="3"/>
      <c r="I131" s="3"/>
      <c r="J131" s="3"/>
      <c r="K131" s="25"/>
      <c r="L131" s="12"/>
      <c r="M131" s="20"/>
      <c r="N131" s="20"/>
      <c r="O131" s="20"/>
      <c r="P131" s="3"/>
      <c r="Q131" s="3"/>
      <c r="R131" s="3"/>
      <c r="S131" s="3"/>
      <c r="T131" s="3"/>
      <c r="U131" s="3"/>
      <c r="V131" s="3"/>
      <c r="W131" s="49"/>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1"/>
      <c r="AW131" s="3"/>
    </row>
    <row r="132" spans="1:49" ht="8.1" customHeight="1" x14ac:dyDescent="0.25">
      <c r="A132" s="3"/>
      <c r="B132" s="269"/>
      <c r="C132" s="269"/>
      <c r="D132" s="3"/>
      <c r="E132" s="120"/>
      <c r="F132" s="167"/>
      <c r="G132" s="167" t="str">
        <f>$G$134</f>
        <v>CF</v>
      </c>
      <c r="H132" s="3"/>
      <c r="I132" s="3"/>
      <c r="J132" s="3"/>
      <c r="K132" s="25"/>
      <c r="L132" s="12"/>
      <c r="M132" s="20"/>
      <c r="N132" s="20"/>
      <c r="O132" s="20"/>
      <c r="P132" s="3"/>
      <c r="Q132" s="3"/>
      <c r="R132" s="3"/>
      <c r="S132" s="3"/>
      <c r="T132" s="3"/>
      <c r="U132" s="3"/>
      <c r="V132" s="3"/>
      <c r="W132" s="49"/>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1"/>
      <c r="AW132" s="3"/>
    </row>
    <row r="133" spans="1:49" ht="3.9" customHeight="1" x14ac:dyDescent="0.25">
      <c r="A133" s="3"/>
      <c r="B133" s="269"/>
      <c r="C133" s="269"/>
      <c r="D133" s="3"/>
      <c r="E133" s="120"/>
      <c r="F133" s="167"/>
      <c r="G133" s="167" t="str">
        <f>$G$134</f>
        <v>CF</v>
      </c>
      <c r="H133" s="3"/>
      <c r="I133" s="3"/>
      <c r="J133" s="3"/>
      <c r="K133" s="25"/>
      <c r="L133" s="12"/>
      <c r="M133" s="20"/>
      <c r="N133" s="20"/>
      <c r="O133" s="20"/>
      <c r="P133" s="3"/>
      <c r="Q133" s="3"/>
      <c r="R133" s="3"/>
      <c r="S133" s="3"/>
      <c r="T133" s="3"/>
      <c r="U133" s="3"/>
      <c r="V133" s="3"/>
      <c r="W133" s="49"/>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1"/>
      <c r="AW133" s="3"/>
    </row>
    <row r="134" spans="1:49" s="5" customFormat="1" x14ac:dyDescent="0.25">
      <c r="A134" s="4"/>
      <c r="B134" s="270"/>
      <c r="C134" s="270"/>
      <c r="D134" s="4"/>
      <c r="E134" s="121" t="str">
        <f>структура!$AL$23</f>
        <v>с НДС</v>
      </c>
      <c r="F134" s="168"/>
      <c r="G134" s="62" t="str">
        <f>структура!$AL$21</f>
        <v>CF</v>
      </c>
      <c r="H134" s="38" t="str">
        <f>KPI!$E$164</f>
        <v>Остаток ДС на начало периода</v>
      </c>
      <c r="I134" s="4"/>
      <c r="J134" s="4"/>
      <c r="K134" s="39" t="str">
        <f>IF(H134="","",INDEX(KPI!$H:$H,SUMIFS(KPI!$C:$C,KPI!$E:$E,H134)))</f>
        <v>тыс.руб.</v>
      </c>
      <c r="L134" s="24"/>
      <c r="M134" s="20"/>
      <c r="N134" s="20"/>
      <c r="O134" s="20"/>
      <c r="P134" s="4"/>
      <c r="Q134" s="4"/>
      <c r="R134" s="47">
        <f>SUMIFS($W134:$AV134,$W$1:$AV$1,1)</f>
        <v>20000</v>
      </c>
      <c r="S134" s="4"/>
      <c r="T134" s="47">
        <f>SUMIFS($W134:$AV134,$W$1:$AV$1,13)</f>
        <v>20000</v>
      </c>
      <c r="U134" s="4"/>
      <c r="V134" s="4"/>
      <c r="W134" s="51"/>
      <c r="X134" s="134">
        <f>Бюдж_отч!X59</f>
        <v>20000</v>
      </c>
      <c r="Y134" s="134">
        <f>X142</f>
        <v>20000</v>
      </c>
      <c r="Z134" s="134">
        <f t="shared" ref="Z134:AU134" si="27">Y142</f>
        <v>20000</v>
      </c>
      <c r="AA134" s="134">
        <f t="shared" si="27"/>
        <v>20000</v>
      </c>
      <c r="AB134" s="134">
        <f t="shared" si="27"/>
        <v>20000</v>
      </c>
      <c r="AC134" s="134">
        <f t="shared" si="27"/>
        <v>20000</v>
      </c>
      <c r="AD134" s="134">
        <f t="shared" si="27"/>
        <v>20000</v>
      </c>
      <c r="AE134" s="134">
        <f t="shared" si="27"/>
        <v>20000</v>
      </c>
      <c r="AF134" s="134">
        <f t="shared" si="27"/>
        <v>20000</v>
      </c>
      <c r="AG134" s="134">
        <f t="shared" si="27"/>
        <v>20000</v>
      </c>
      <c r="AH134" s="134">
        <f t="shared" si="27"/>
        <v>20000</v>
      </c>
      <c r="AI134" s="134">
        <f t="shared" si="27"/>
        <v>20000</v>
      </c>
      <c r="AJ134" s="134">
        <f t="shared" si="27"/>
        <v>20000</v>
      </c>
      <c r="AK134" s="134">
        <f t="shared" si="27"/>
        <v>20000</v>
      </c>
      <c r="AL134" s="134">
        <f t="shared" si="27"/>
        <v>20000</v>
      </c>
      <c r="AM134" s="134">
        <f t="shared" si="27"/>
        <v>20000</v>
      </c>
      <c r="AN134" s="134">
        <f t="shared" si="27"/>
        <v>20000</v>
      </c>
      <c r="AO134" s="134">
        <f t="shared" si="27"/>
        <v>20000</v>
      </c>
      <c r="AP134" s="134">
        <f t="shared" si="27"/>
        <v>20000</v>
      </c>
      <c r="AQ134" s="134">
        <f t="shared" si="27"/>
        <v>20000</v>
      </c>
      <c r="AR134" s="134">
        <f t="shared" si="27"/>
        <v>20000</v>
      </c>
      <c r="AS134" s="134">
        <f t="shared" si="27"/>
        <v>20000</v>
      </c>
      <c r="AT134" s="134">
        <f t="shared" si="27"/>
        <v>20000</v>
      </c>
      <c r="AU134" s="134">
        <f t="shared" si="27"/>
        <v>20000</v>
      </c>
      <c r="AV134" s="43"/>
      <c r="AW134" s="4"/>
    </row>
    <row r="135" spans="1:49" ht="3.9" customHeight="1" x14ac:dyDescent="0.25">
      <c r="A135" s="3"/>
      <c r="B135" s="269"/>
      <c r="C135" s="269"/>
      <c r="D135" s="3"/>
      <c r="E135" s="120"/>
      <c r="F135" s="167"/>
      <c r="G135" s="167" t="str">
        <f t="shared" ref="G135:G196" si="28">$G$134</f>
        <v>CF</v>
      </c>
      <c r="H135" s="3"/>
      <c r="I135" s="3"/>
      <c r="J135" s="3"/>
      <c r="K135" s="25"/>
      <c r="L135" s="12"/>
      <c r="M135" s="20"/>
      <c r="N135" s="20"/>
      <c r="O135" s="20"/>
      <c r="P135" s="3"/>
      <c r="Q135" s="3"/>
      <c r="R135" s="3"/>
      <c r="S135" s="3"/>
      <c r="T135" s="3"/>
      <c r="U135" s="3"/>
      <c r="V135" s="3"/>
      <c r="W135" s="49"/>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1"/>
      <c r="AW135" s="3"/>
    </row>
    <row r="136" spans="1:49" s="5" customFormat="1" x14ac:dyDescent="0.25">
      <c r="A136" s="4"/>
      <c r="B136" s="270"/>
      <c r="C136" s="270"/>
      <c r="D136" s="4"/>
      <c r="E136" s="120"/>
      <c r="F136" s="167"/>
      <c r="G136" s="167" t="str">
        <f t="shared" si="28"/>
        <v>CF</v>
      </c>
      <c r="H136" s="38" t="str">
        <f>KPI!$E$165</f>
        <v>Поступление ДС</v>
      </c>
      <c r="I136" s="4"/>
      <c r="J136" s="4"/>
      <c r="K136" s="39" t="str">
        <f>IF(H136="","",INDEX(KPI!$H:$H,SUMIFS(KPI!$C:$C,KPI!$E:$E,H136)))</f>
        <v>тыс.руб.</v>
      </c>
      <c r="L136" s="24"/>
      <c r="M136" s="20"/>
      <c r="N136" s="20"/>
      <c r="O136" s="20"/>
      <c r="P136" s="4"/>
      <c r="Q136" s="4"/>
      <c r="R136" s="47">
        <f>SUMIFS($W136:$AV136,$W$2:$AV$2,R$2)</f>
        <v>0</v>
      </c>
      <c r="S136" s="4"/>
      <c r="T136" s="47">
        <f>SUMIFS($W136:$AV136,$W$2:$AV$2,T$2)</f>
        <v>0</v>
      </c>
      <c r="U136" s="4"/>
      <c r="V136" s="4"/>
      <c r="W136" s="49"/>
      <c r="X136" s="46">
        <f t="shared" ref="X136:AU136" si="29">X150+X188</f>
        <v>0</v>
      </c>
      <c r="Y136" s="46">
        <f t="shared" si="29"/>
        <v>0</v>
      </c>
      <c r="Z136" s="46">
        <f t="shared" si="29"/>
        <v>0</v>
      </c>
      <c r="AA136" s="46">
        <f t="shared" si="29"/>
        <v>0</v>
      </c>
      <c r="AB136" s="46">
        <f t="shared" si="29"/>
        <v>0</v>
      </c>
      <c r="AC136" s="46">
        <f t="shared" si="29"/>
        <v>0</v>
      </c>
      <c r="AD136" s="46">
        <f t="shared" si="29"/>
        <v>0</v>
      </c>
      <c r="AE136" s="46">
        <f t="shared" si="29"/>
        <v>0</v>
      </c>
      <c r="AF136" s="46">
        <f t="shared" si="29"/>
        <v>0</v>
      </c>
      <c r="AG136" s="46">
        <f t="shared" si="29"/>
        <v>0</v>
      </c>
      <c r="AH136" s="46">
        <f t="shared" si="29"/>
        <v>0</v>
      </c>
      <c r="AI136" s="46">
        <f t="shared" si="29"/>
        <v>0</v>
      </c>
      <c r="AJ136" s="46">
        <f t="shared" si="29"/>
        <v>0</v>
      </c>
      <c r="AK136" s="46">
        <f t="shared" si="29"/>
        <v>0</v>
      </c>
      <c r="AL136" s="46">
        <f t="shared" si="29"/>
        <v>0</v>
      </c>
      <c r="AM136" s="46">
        <f t="shared" si="29"/>
        <v>0</v>
      </c>
      <c r="AN136" s="46">
        <f t="shared" si="29"/>
        <v>0</v>
      </c>
      <c r="AO136" s="46">
        <f t="shared" si="29"/>
        <v>0</v>
      </c>
      <c r="AP136" s="46">
        <f t="shared" si="29"/>
        <v>0</v>
      </c>
      <c r="AQ136" s="46">
        <f t="shared" si="29"/>
        <v>0</v>
      </c>
      <c r="AR136" s="46">
        <f t="shared" si="29"/>
        <v>0</v>
      </c>
      <c r="AS136" s="46">
        <f t="shared" si="29"/>
        <v>0</v>
      </c>
      <c r="AT136" s="46">
        <f t="shared" si="29"/>
        <v>0</v>
      </c>
      <c r="AU136" s="46">
        <f t="shared" si="29"/>
        <v>0</v>
      </c>
      <c r="AV136" s="43"/>
      <c r="AW136" s="4"/>
    </row>
    <row r="137" spans="1:49" ht="3.9" customHeight="1" x14ac:dyDescent="0.25">
      <c r="A137" s="3"/>
      <c r="B137" s="269"/>
      <c r="C137" s="269"/>
      <c r="D137" s="3"/>
      <c r="E137" s="120"/>
      <c r="F137" s="167"/>
      <c r="G137" s="167" t="str">
        <f t="shared" si="28"/>
        <v>CF</v>
      </c>
      <c r="H137" s="3"/>
      <c r="I137" s="3"/>
      <c r="J137" s="3"/>
      <c r="K137" s="25"/>
      <c r="L137" s="12"/>
      <c r="M137" s="20"/>
      <c r="N137" s="20"/>
      <c r="O137" s="20"/>
      <c r="P137" s="3"/>
      <c r="Q137" s="3"/>
      <c r="R137" s="3"/>
      <c r="S137" s="3"/>
      <c r="T137" s="3"/>
      <c r="U137" s="3"/>
      <c r="V137" s="3"/>
      <c r="W137" s="49"/>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1"/>
      <c r="AW137" s="3"/>
    </row>
    <row r="138" spans="1:49" s="5" customFormat="1" x14ac:dyDescent="0.25">
      <c r="A138" s="4"/>
      <c r="B138" s="270"/>
      <c r="C138" s="270"/>
      <c r="D138" s="4"/>
      <c r="E138" s="120"/>
      <c r="F138" s="167"/>
      <c r="G138" s="167" t="str">
        <f t="shared" si="28"/>
        <v>CF</v>
      </c>
      <c r="H138" s="38" t="str">
        <f>KPI!$E$166</f>
        <v>Оплаты ДС</v>
      </c>
      <c r="I138" s="4"/>
      <c r="J138" s="4"/>
      <c r="K138" s="39" t="str">
        <f>IF(H138="","",INDEX(KPI!$H:$H,SUMIFS(KPI!$C:$C,KPI!$E:$E,H138)))</f>
        <v>тыс.руб.</v>
      </c>
      <c r="L138" s="24"/>
      <c r="M138" s="20"/>
      <c r="N138" s="20"/>
      <c r="O138" s="20"/>
      <c r="P138" s="4"/>
      <c r="Q138" s="4"/>
      <c r="R138" s="47">
        <f>SUMIFS($W138:$AV138,$W$2:$AV$2,R$2)</f>
        <v>0</v>
      </c>
      <c r="S138" s="4"/>
      <c r="T138" s="47">
        <f>SUMIFS($W138:$AV138,$W$2:$AV$2,T$2)</f>
        <v>0</v>
      </c>
      <c r="U138" s="4"/>
      <c r="V138" s="4"/>
      <c r="W138" s="49"/>
      <c r="X138" s="46">
        <f>X153+X175+X191+X194</f>
        <v>0</v>
      </c>
      <c r="Y138" s="46">
        <f>Y153+Y175+Y191+Y194</f>
        <v>0</v>
      </c>
      <c r="Z138" s="46">
        <f t="shared" ref="Z138:AU138" si="30">Z153+Z175+Z191+Z194</f>
        <v>0</v>
      </c>
      <c r="AA138" s="46">
        <f t="shared" si="30"/>
        <v>0</v>
      </c>
      <c r="AB138" s="46">
        <f t="shared" si="30"/>
        <v>0</v>
      </c>
      <c r="AC138" s="46">
        <f t="shared" si="30"/>
        <v>0</v>
      </c>
      <c r="AD138" s="46">
        <f t="shared" si="30"/>
        <v>0</v>
      </c>
      <c r="AE138" s="46">
        <f t="shared" si="30"/>
        <v>0</v>
      </c>
      <c r="AF138" s="46">
        <f t="shared" si="30"/>
        <v>0</v>
      </c>
      <c r="AG138" s="46">
        <f t="shared" si="30"/>
        <v>0</v>
      </c>
      <c r="AH138" s="46">
        <f t="shared" si="30"/>
        <v>0</v>
      </c>
      <c r="AI138" s="46">
        <f t="shared" si="30"/>
        <v>0</v>
      </c>
      <c r="AJ138" s="46">
        <f t="shared" si="30"/>
        <v>0</v>
      </c>
      <c r="AK138" s="46">
        <f t="shared" si="30"/>
        <v>0</v>
      </c>
      <c r="AL138" s="46">
        <f t="shared" si="30"/>
        <v>0</v>
      </c>
      <c r="AM138" s="46">
        <f t="shared" si="30"/>
        <v>0</v>
      </c>
      <c r="AN138" s="46">
        <f t="shared" si="30"/>
        <v>0</v>
      </c>
      <c r="AO138" s="46">
        <f t="shared" si="30"/>
        <v>0</v>
      </c>
      <c r="AP138" s="46">
        <f t="shared" si="30"/>
        <v>0</v>
      </c>
      <c r="AQ138" s="46">
        <f t="shared" si="30"/>
        <v>0</v>
      </c>
      <c r="AR138" s="46">
        <f t="shared" si="30"/>
        <v>0</v>
      </c>
      <c r="AS138" s="46">
        <f t="shared" si="30"/>
        <v>0</v>
      </c>
      <c r="AT138" s="46">
        <f t="shared" si="30"/>
        <v>0</v>
      </c>
      <c r="AU138" s="46">
        <f t="shared" si="30"/>
        <v>0</v>
      </c>
      <c r="AV138" s="43"/>
      <c r="AW138" s="4"/>
    </row>
    <row r="139" spans="1:49" ht="3.9" customHeight="1" x14ac:dyDescent="0.25">
      <c r="A139" s="3"/>
      <c r="B139" s="269"/>
      <c r="C139" s="269"/>
      <c r="D139" s="3"/>
      <c r="E139" s="120"/>
      <c r="F139" s="167"/>
      <c r="G139" s="167" t="str">
        <f t="shared" si="28"/>
        <v>CF</v>
      </c>
      <c r="H139" s="3"/>
      <c r="I139" s="3"/>
      <c r="J139" s="3"/>
      <c r="K139" s="25"/>
      <c r="L139" s="12"/>
      <c r="M139" s="20"/>
      <c r="N139" s="20"/>
      <c r="O139" s="20"/>
      <c r="P139" s="3"/>
      <c r="Q139" s="3"/>
      <c r="R139" s="3"/>
      <c r="S139" s="3"/>
      <c r="T139" s="3"/>
      <c r="U139" s="3"/>
      <c r="V139" s="3"/>
      <c r="W139" s="49"/>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1"/>
      <c r="AW139" s="3"/>
    </row>
    <row r="140" spans="1:49" s="5" customFormat="1" x14ac:dyDescent="0.25">
      <c r="A140" s="4"/>
      <c r="B140" s="270"/>
      <c r="C140" s="270"/>
      <c r="D140" s="4"/>
      <c r="E140" s="120"/>
      <c r="F140" s="167"/>
      <c r="G140" s="167" t="str">
        <f t="shared" si="28"/>
        <v>CF</v>
      </c>
      <c r="H140" s="38" t="str">
        <f>KPI!$E$167</f>
        <v>Финансовый поток</v>
      </c>
      <c r="I140" s="4"/>
      <c r="J140" s="4"/>
      <c r="K140" s="39" t="str">
        <f>IF(H140="","",INDEX(KPI!$H:$H,SUMIFS(KPI!$C:$C,KPI!$E:$E,H140)))</f>
        <v>тыс.руб.</v>
      </c>
      <c r="L140" s="24"/>
      <c r="M140" s="20"/>
      <c r="N140" s="20"/>
      <c r="O140" s="20"/>
      <c r="P140" s="4"/>
      <c r="Q140" s="4"/>
      <c r="R140" s="47">
        <f>SUMIFS($W140:$AV140,$W$2:$AV$2,R$2)</f>
        <v>0</v>
      </c>
      <c r="S140" s="4"/>
      <c r="T140" s="47">
        <f>SUMIFS($W140:$AV140,$W$2:$AV$2,T$2)</f>
        <v>0</v>
      </c>
      <c r="U140" s="4"/>
      <c r="V140" s="4"/>
      <c r="W140" s="49"/>
      <c r="X140" s="46">
        <f>X136-X138</f>
        <v>0</v>
      </c>
      <c r="Y140" s="46">
        <f>Y136-Y138</f>
        <v>0</v>
      </c>
      <c r="Z140" s="46">
        <f t="shared" ref="Z140:AU140" si="31">Z136-Z138</f>
        <v>0</v>
      </c>
      <c r="AA140" s="46">
        <f t="shared" si="31"/>
        <v>0</v>
      </c>
      <c r="AB140" s="46">
        <f t="shared" si="31"/>
        <v>0</v>
      </c>
      <c r="AC140" s="46">
        <f t="shared" si="31"/>
        <v>0</v>
      </c>
      <c r="AD140" s="46">
        <f t="shared" si="31"/>
        <v>0</v>
      </c>
      <c r="AE140" s="46">
        <f t="shared" si="31"/>
        <v>0</v>
      </c>
      <c r="AF140" s="46">
        <f t="shared" si="31"/>
        <v>0</v>
      </c>
      <c r="AG140" s="46">
        <f t="shared" si="31"/>
        <v>0</v>
      </c>
      <c r="AH140" s="46">
        <f t="shared" si="31"/>
        <v>0</v>
      </c>
      <c r="AI140" s="46">
        <f t="shared" si="31"/>
        <v>0</v>
      </c>
      <c r="AJ140" s="46">
        <f t="shared" si="31"/>
        <v>0</v>
      </c>
      <c r="AK140" s="46">
        <f t="shared" si="31"/>
        <v>0</v>
      </c>
      <c r="AL140" s="46">
        <f t="shared" si="31"/>
        <v>0</v>
      </c>
      <c r="AM140" s="46">
        <f t="shared" si="31"/>
        <v>0</v>
      </c>
      <c r="AN140" s="46">
        <f t="shared" si="31"/>
        <v>0</v>
      </c>
      <c r="AO140" s="46">
        <f t="shared" si="31"/>
        <v>0</v>
      </c>
      <c r="AP140" s="46">
        <f t="shared" si="31"/>
        <v>0</v>
      </c>
      <c r="AQ140" s="46">
        <f t="shared" si="31"/>
        <v>0</v>
      </c>
      <c r="AR140" s="46">
        <f t="shared" si="31"/>
        <v>0</v>
      </c>
      <c r="AS140" s="46">
        <f t="shared" si="31"/>
        <v>0</v>
      </c>
      <c r="AT140" s="46">
        <f t="shared" si="31"/>
        <v>0</v>
      </c>
      <c r="AU140" s="46">
        <f t="shared" si="31"/>
        <v>0</v>
      </c>
      <c r="AV140" s="43"/>
      <c r="AW140" s="4"/>
    </row>
    <row r="141" spans="1:49" ht="3.9" customHeight="1" x14ac:dyDescent="0.25">
      <c r="A141" s="3"/>
      <c r="B141" s="269"/>
      <c r="C141" s="269"/>
      <c r="D141" s="3"/>
      <c r="E141" s="120"/>
      <c r="F141" s="167"/>
      <c r="G141" s="167" t="str">
        <f t="shared" si="28"/>
        <v>CF</v>
      </c>
      <c r="H141" s="3"/>
      <c r="I141" s="3"/>
      <c r="J141" s="3"/>
      <c r="K141" s="25"/>
      <c r="L141" s="12"/>
      <c r="M141" s="20"/>
      <c r="N141" s="20"/>
      <c r="O141" s="20"/>
      <c r="P141" s="3"/>
      <c r="Q141" s="3"/>
      <c r="R141" s="3"/>
      <c r="S141" s="3"/>
      <c r="T141" s="3"/>
      <c r="U141" s="3"/>
      <c r="V141" s="3"/>
      <c r="W141" s="49"/>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1"/>
      <c r="AW141" s="3"/>
    </row>
    <row r="142" spans="1:49" s="5" customFormat="1" x14ac:dyDescent="0.25">
      <c r="A142" s="4"/>
      <c r="B142" s="270"/>
      <c r="C142" s="270"/>
      <c r="D142" s="4"/>
      <c r="E142" s="120"/>
      <c r="F142" s="167"/>
      <c r="G142" s="167" t="str">
        <f t="shared" si="28"/>
        <v>CF</v>
      </c>
      <c r="H142" s="252" t="str">
        <f>KPI!$E$168</f>
        <v>Остаток ДС на конец периода</v>
      </c>
      <c r="I142" s="4"/>
      <c r="J142" s="4"/>
      <c r="K142" s="253" t="str">
        <f>IF(H142="","",INDEX(KPI!$H:$H,SUMIFS(KPI!$C:$C,KPI!$E:$E,H142)))</f>
        <v>тыс.руб.</v>
      </c>
      <c r="L142" s="24"/>
      <c r="M142" s="20"/>
      <c r="N142" s="20"/>
      <c r="O142" s="20"/>
      <c r="P142" s="4"/>
      <c r="Q142" s="4"/>
      <c r="R142" s="254">
        <f>SUMIFS($W142:$AV142,$W$1:$AV$1,12)</f>
        <v>20000</v>
      </c>
      <c r="S142" s="4"/>
      <c r="T142" s="254">
        <f>SUMIFS($W142:$AV142,$W$1:$AV$1,24)</f>
        <v>20000</v>
      </c>
      <c r="U142" s="4"/>
      <c r="V142" s="4"/>
      <c r="W142" s="51"/>
      <c r="X142" s="255">
        <f>X134+X140</f>
        <v>20000</v>
      </c>
      <c r="Y142" s="256">
        <f>Y134+Y140</f>
        <v>20000</v>
      </c>
      <c r="Z142" s="256">
        <f t="shared" ref="Z142:AU142" si="32">Z134+Z140</f>
        <v>20000</v>
      </c>
      <c r="AA142" s="256">
        <f t="shared" si="32"/>
        <v>20000</v>
      </c>
      <c r="AB142" s="256">
        <f t="shared" si="32"/>
        <v>20000</v>
      </c>
      <c r="AC142" s="256">
        <f t="shared" si="32"/>
        <v>20000</v>
      </c>
      <c r="AD142" s="256">
        <f t="shared" si="32"/>
        <v>20000</v>
      </c>
      <c r="AE142" s="256">
        <f t="shared" si="32"/>
        <v>20000</v>
      </c>
      <c r="AF142" s="256">
        <f t="shared" si="32"/>
        <v>20000</v>
      </c>
      <c r="AG142" s="256">
        <f t="shared" si="32"/>
        <v>20000</v>
      </c>
      <c r="AH142" s="256">
        <f t="shared" si="32"/>
        <v>20000</v>
      </c>
      <c r="AI142" s="256">
        <f t="shared" si="32"/>
        <v>20000</v>
      </c>
      <c r="AJ142" s="256">
        <f t="shared" si="32"/>
        <v>20000</v>
      </c>
      <c r="AK142" s="256">
        <f t="shared" si="32"/>
        <v>20000</v>
      </c>
      <c r="AL142" s="256">
        <f t="shared" si="32"/>
        <v>20000</v>
      </c>
      <c r="AM142" s="256">
        <f t="shared" si="32"/>
        <v>20000</v>
      </c>
      <c r="AN142" s="256">
        <f t="shared" si="32"/>
        <v>20000</v>
      </c>
      <c r="AO142" s="256">
        <f t="shared" si="32"/>
        <v>20000</v>
      </c>
      <c r="AP142" s="256">
        <f t="shared" si="32"/>
        <v>20000</v>
      </c>
      <c r="AQ142" s="256">
        <f t="shared" si="32"/>
        <v>20000</v>
      </c>
      <c r="AR142" s="256">
        <f t="shared" si="32"/>
        <v>20000</v>
      </c>
      <c r="AS142" s="256">
        <f t="shared" si="32"/>
        <v>20000</v>
      </c>
      <c r="AT142" s="256">
        <f t="shared" si="32"/>
        <v>20000</v>
      </c>
      <c r="AU142" s="257">
        <f t="shared" si="32"/>
        <v>20000</v>
      </c>
      <c r="AV142" s="251"/>
      <c r="AW142" s="4"/>
    </row>
    <row r="143" spans="1:49" ht="3.9" customHeight="1" x14ac:dyDescent="0.25">
      <c r="A143" s="3"/>
      <c r="B143" s="269"/>
      <c r="C143" s="269"/>
      <c r="D143" s="3"/>
      <c r="E143" s="120"/>
      <c r="F143" s="167"/>
      <c r="G143" s="167" t="str">
        <f t="shared" si="28"/>
        <v>CF</v>
      </c>
      <c r="H143" s="3"/>
      <c r="I143" s="3"/>
      <c r="J143" s="3"/>
      <c r="K143" s="25"/>
      <c r="L143" s="12"/>
      <c r="M143" s="20"/>
      <c r="N143" s="20"/>
      <c r="O143" s="20"/>
      <c r="P143" s="3"/>
      <c r="Q143" s="3"/>
      <c r="R143" s="3"/>
      <c r="S143" s="3"/>
      <c r="T143" s="3"/>
      <c r="U143" s="3"/>
      <c r="V143" s="3"/>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ht="8.1" customHeight="1" x14ac:dyDescent="0.25">
      <c r="A144" s="3"/>
      <c r="B144" s="269"/>
      <c r="C144" s="269"/>
      <c r="D144" s="3"/>
      <c r="E144" s="120"/>
      <c r="F144" s="167"/>
      <c r="G144" s="167" t="str">
        <f t="shared" si="28"/>
        <v>CF</v>
      </c>
      <c r="H144" s="3"/>
      <c r="I144" s="3"/>
      <c r="J144" s="3"/>
      <c r="K144" s="25"/>
      <c r="L144" s="12"/>
      <c r="M144" s="20"/>
      <c r="N144" s="20"/>
      <c r="O144" s="20"/>
      <c r="P144" s="3"/>
      <c r="Q144" s="3"/>
      <c r="R144" s="3"/>
      <c r="S144" s="3"/>
      <c r="T144" s="3"/>
      <c r="U144" s="3"/>
      <c r="V144" s="3"/>
      <c r="W144" s="49"/>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1"/>
      <c r="AW144" s="3"/>
    </row>
    <row r="145" spans="1:49" x14ac:dyDescent="0.25">
      <c r="A145" s="3"/>
      <c r="B145" s="269"/>
      <c r="C145" s="269"/>
      <c r="D145" s="3"/>
      <c r="E145" s="120"/>
      <c r="F145" s="167"/>
      <c r="G145" s="167" t="str">
        <f t="shared" si="28"/>
        <v>CF</v>
      </c>
      <c r="H145" s="3"/>
      <c r="I145" s="3"/>
      <c r="J145" s="3"/>
      <c r="K145" s="130" t="str">
        <f>структура!$AL$28</f>
        <v>контроль</v>
      </c>
      <c r="L145" s="130"/>
      <c r="M145" s="131"/>
      <c r="N145" s="131"/>
      <c r="O145" s="131"/>
      <c r="P145" s="132"/>
      <c r="Q145" s="132"/>
      <c r="R145" s="133">
        <f>R140-R147-R185</f>
        <v>0</v>
      </c>
      <c r="S145" s="132"/>
      <c r="T145" s="133">
        <f>T140-T147-T185</f>
        <v>0</v>
      </c>
      <c r="U145" s="3"/>
      <c r="V145" s="3"/>
      <c r="W145" s="49"/>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1"/>
      <c r="AW145" s="3"/>
    </row>
    <row r="146" spans="1:49" ht="8.1" customHeight="1" x14ac:dyDescent="0.25">
      <c r="A146" s="3"/>
      <c r="B146" s="269"/>
      <c r="C146" s="269"/>
      <c r="D146" s="3"/>
      <c r="E146" s="120"/>
      <c r="F146" s="167"/>
      <c r="G146" s="167" t="str">
        <f t="shared" si="28"/>
        <v>CF</v>
      </c>
      <c r="H146" s="3"/>
      <c r="I146" s="3"/>
      <c r="J146" s="3"/>
      <c r="K146" s="25"/>
      <c r="L146" s="12"/>
      <c r="M146" s="20"/>
      <c r="N146" s="20"/>
      <c r="O146" s="20"/>
      <c r="P146" s="3"/>
      <c r="Q146" s="3"/>
      <c r="R146" s="3"/>
      <c r="S146" s="3"/>
      <c r="T146" s="3"/>
      <c r="U146" s="3"/>
      <c r="V146" s="3"/>
      <c r="W146" s="49"/>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1"/>
      <c r="AW146" s="3"/>
    </row>
    <row r="147" spans="1:49" s="5" customFormat="1" x14ac:dyDescent="0.25">
      <c r="A147" s="4"/>
      <c r="B147" s="270"/>
      <c r="C147" s="270"/>
      <c r="D147" s="4"/>
      <c r="E147" s="120"/>
      <c r="F147" s="167"/>
      <c r="G147" s="167" t="str">
        <f t="shared" si="28"/>
        <v>CF</v>
      </c>
      <c r="H147" s="38" t="str">
        <f>KPI!$E$135</f>
        <v>финансовый поток по операц. деят-ти</v>
      </c>
      <c r="I147" s="4"/>
      <c r="J147" s="4"/>
      <c r="K147" s="39" t="str">
        <f>IF(H147="","",INDEX(KPI!$H:$H,SUMIFS(KPI!$C:$C,KPI!$E:$E,H147)))</f>
        <v>тыс.руб.</v>
      </c>
      <c r="L147" s="24"/>
      <c r="M147" s="20"/>
      <c r="N147" s="20"/>
      <c r="O147" s="20"/>
      <c r="P147" s="4"/>
      <c r="Q147" s="4"/>
      <c r="R147" s="47">
        <f>SUMIFS($W147:$AV147,$W$2:$AV$2,R$2)</f>
        <v>0</v>
      </c>
      <c r="S147" s="4"/>
      <c r="T147" s="47">
        <f>SUMIFS($W147:$AV147,$W$2:$AV$2,T$2)</f>
        <v>0</v>
      </c>
      <c r="U147" s="4"/>
      <c r="V147" s="4"/>
      <c r="W147" s="49"/>
      <c r="X147" s="46">
        <f>X150-X153-X175</f>
        <v>0</v>
      </c>
      <c r="Y147" s="46">
        <f>Y150-Y153-Y175</f>
        <v>0</v>
      </c>
      <c r="Z147" s="46">
        <f t="shared" ref="Z147:AU147" si="33">Z150-Z153-Z175</f>
        <v>0</v>
      </c>
      <c r="AA147" s="46">
        <f t="shared" si="33"/>
        <v>0</v>
      </c>
      <c r="AB147" s="46">
        <f t="shared" si="33"/>
        <v>0</v>
      </c>
      <c r="AC147" s="46">
        <f t="shared" si="33"/>
        <v>0</v>
      </c>
      <c r="AD147" s="46">
        <f t="shared" si="33"/>
        <v>0</v>
      </c>
      <c r="AE147" s="46">
        <f t="shared" si="33"/>
        <v>0</v>
      </c>
      <c r="AF147" s="46">
        <f t="shared" si="33"/>
        <v>0</v>
      </c>
      <c r="AG147" s="46">
        <f t="shared" si="33"/>
        <v>0</v>
      </c>
      <c r="AH147" s="46">
        <f t="shared" si="33"/>
        <v>0</v>
      </c>
      <c r="AI147" s="46">
        <f t="shared" si="33"/>
        <v>0</v>
      </c>
      <c r="AJ147" s="46">
        <f t="shared" si="33"/>
        <v>0</v>
      </c>
      <c r="AK147" s="46">
        <f t="shared" si="33"/>
        <v>0</v>
      </c>
      <c r="AL147" s="46">
        <f t="shared" si="33"/>
        <v>0</v>
      </c>
      <c r="AM147" s="46">
        <f t="shared" si="33"/>
        <v>0</v>
      </c>
      <c r="AN147" s="46">
        <f t="shared" si="33"/>
        <v>0</v>
      </c>
      <c r="AO147" s="46">
        <f t="shared" si="33"/>
        <v>0</v>
      </c>
      <c r="AP147" s="46">
        <f t="shared" si="33"/>
        <v>0</v>
      </c>
      <c r="AQ147" s="46">
        <f t="shared" si="33"/>
        <v>0</v>
      </c>
      <c r="AR147" s="46">
        <f t="shared" si="33"/>
        <v>0</v>
      </c>
      <c r="AS147" s="46">
        <f t="shared" si="33"/>
        <v>0</v>
      </c>
      <c r="AT147" s="46">
        <f t="shared" si="33"/>
        <v>0</v>
      </c>
      <c r="AU147" s="46">
        <f t="shared" si="33"/>
        <v>0</v>
      </c>
      <c r="AV147" s="43"/>
      <c r="AW147" s="4"/>
    </row>
    <row r="148" spans="1:49" ht="3.9" customHeight="1" x14ac:dyDescent="0.25">
      <c r="A148" s="3"/>
      <c r="B148" s="269"/>
      <c r="C148" s="269"/>
      <c r="D148" s="3"/>
      <c r="E148" s="120"/>
      <c r="F148" s="167"/>
      <c r="G148" s="167" t="str">
        <f t="shared" si="28"/>
        <v>CF</v>
      </c>
      <c r="H148" s="3"/>
      <c r="I148" s="3"/>
      <c r="J148" s="3"/>
      <c r="K148" s="25"/>
      <c r="L148" s="12"/>
      <c r="M148" s="20"/>
      <c r="N148" s="20"/>
      <c r="O148" s="20"/>
      <c r="P148" s="3"/>
      <c r="Q148" s="3"/>
      <c r="R148" s="3"/>
      <c r="S148" s="3"/>
      <c r="T148" s="3"/>
      <c r="U148" s="3"/>
      <c r="V148" s="3"/>
      <c r="W148" s="49"/>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1"/>
      <c r="AW148" s="3"/>
    </row>
    <row r="149" spans="1:49" ht="8.1" customHeight="1" x14ac:dyDescent="0.25">
      <c r="A149" s="3"/>
      <c r="B149" s="269"/>
      <c r="C149" s="269"/>
      <c r="D149" s="3"/>
      <c r="E149" s="120"/>
      <c r="F149" s="167"/>
      <c r="G149" s="167" t="str">
        <f t="shared" si="28"/>
        <v>CF</v>
      </c>
      <c r="H149" s="3"/>
      <c r="I149" s="3"/>
      <c r="J149" s="3"/>
      <c r="K149" s="25"/>
      <c r="L149" s="12"/>
      <c r="M149" s="20"/>
      <c r="N149" s="20"/>
      <c r="O149" s="20"/>
      <c r="P149" s="3"/>
      <c r="Q149" s="3"/>
      <c r="R149" s="3"/>
      <c r="S149" s="3"/>
      <c r="T149" s="3"/>
      <c r="U149" s="3"/>
      <c r="V149" s="3"/>
      <c r="W149" s="49"/>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1"/>
      <c r="AW149" s="3"/>
    </row>
    <row r="150" spans="1:49" s="5" customFormat="1" x14ac:dyDescent="0.25">
      <c r="A150" s="4"/>
      <c r="B150" s="270"/>
      <c r="C150" s="270"/>
      <c r="D150" s="4"/>
      <c r="E150" s="120"/>
      <c r="F150" s="167"/>
      <c r="G150" s="167" t="str">
        <f t="shared" si="28"/>
        <v>CF</v>
      </c>
      <c r="H150" s="38" t="str">
        <f>KPI!$E$28</f>
        <v>поступления ДС от заказчиков</v>
      </c>
      <c r="I150" s="4"/>
      <c r="J150" s="4"/>
      <c r="K150" s="39" t="str">
        <f>IF(H150="","",INDEX(KPI!$H:$H,SUMIFS(KPI!$C:$C,KPI!$E:$E,H150)))</f>
        <v>тыс.руб.</v>
      </c>
      <c r="L150" s="24"/>
      <c r="M150" s="20"/>
      <c r="N150" s="20"/>
      <c r="O150" s="20"/>
      <c r="P150" s="4"/>
      <c r="Q150" s="4"/>
      <c r="R150" s="47">
        <f>SUMIFS($W150:$AV150,$W$2:$AV$2,R$2)</f>
        <v>0</v>
      </c>
      <c r="S150" s="4"/>
      <c r="T150" s="47">
        <f>SUMIFS($W150:$AV150,$W$2:$AV$2,T$2)</f>
        <v>0</v>
      </c>
      <c r="U150" s="4"/>
      <c r="V150" s="4"/>
      <c r="W150" s="49"/>
      <c r="X150" s="46">
        <f>IF(X$7="",0,SUMIFS(Бюджет!X:X,Бюджет!$M:$M,$H150))</f>
        <v>0</v>
      </c>
      <c r="Y150" s="46">
        <f>IF(Y$7="",0,SUMIFS(Бюджет!Y:Y,Бюджет!$M:$M,$H150))</f>
        <v>0</v>
      </c>
      <c r="Z150" s="46">
        <f>IF(Z$7="",0,SUMIFS(Бюджет!Z:Z,Бюджет!$M:$M,$H150))</f>
        <v>0</v>
      </c>
      <c r="AA150" s="46">
        <f>IF(AA$7="",0,SUMIFS(Бюджет!AA:AA,Бюджет!$M:$M,$H150))</f>
        <v>0</v>
      </c>
      <c r="AB150" s="46">
        <f>IF(AB$7="",0,SUMIFS(Бюджет!AB:AB,Бюджет!$M:$M,$H150))</f>
        <v>0</v>
      </c>
      <c r="AC150" s="46">
        <f>IF(AC$7="",0,SUMIFS(Бюджет!AC:AC,Бюджет!$M:$M,$H150))</f>
        <v>0</v>
      </c>
      <c r="AD150" s="46">
        <f>IF(AD$7="",0,SUMIFS(Бюджет!AD:AD,Бюджет!$M:$M,$H150))</f>
        <v>0</v>
      </c>
      <c r="AE150" s="46">
        <f>IF(AE$7="",0,SUMIFS(Бюджет!AE:AE,Бюджет!$M:$M,$H150))</f>
        <v>0</v>
      </c>
      <c r="AF150" s="46">
        <f>IF(AF$7="",0,SUMIFS(Бюджет!AF:AF,Бюджет!$M:$M,$H150))</f>
        <v>0</v>
      </c>
      <c r="AG150" s="46">
        <f>IF(AG$7="",0,SUMIFS(Бюджет!AG:AG,Бюджет!$M:$M,$H150))</f>
        <v>0</v>
      </c>
      <c r="AH150" s="46">
        <f>IF(AH$7="",0,SUMIFS(Бюджет!AH:AH,Бюджет!$M:$M,$H150))</f>
        <v>0</v>
      </c>
      <c r="AI150" s="46">
        <f>IF(AI$7="",0,SUMIFS(Бюджет!AI:AI,Бюджет!$M:$M,$H150))</f>
        <v>0</v>
      </c>
      <c r="AJ150" s="46">
        <f>IF(AJ$7="",0,SUMIFS(Бюджет!AJ:AJ,Бюджет!$M:$M,$H150))</f>
        <v>0</v>
      </c>
      <c r="AK150" s="46">
        <f>IF(AK$7="",0,SUMIFS(Бюджет!AK:AK,Бюджет!$M:$M,$H150))</f>
        <v>0</v>
      </c>
      <c r="AL150" s="46">
        <f>IF(AL$7="",0,SUMIFS(Бюджет!AL:AL,Бюджет!$M:$M,$H150))</f>
        <v>0</v>
      </c>
      <c r="AM150" s="46">
        <f>IF(AM$7="",0,SUMIFS(Бюджет!AM:AM,Бюджет!$M:$M,$H150))</f>
        <v>0</v>
      </c>
      <c r="AN150" s="46">
        <f>IF(AN$7="",0,SUMIFS(Бюджет!AN:AN,Бюджет!$M:$M,$H150))</f>
        <v>0</v>
      </c>
      <c r="AO150" s="46">
        <f>IF(AO$7="",0,SUMIFS(Бюджет!AO:AO,Бюджет!$M:$M,$H150))</f>
        <v>0</v>
      </c>
      <c r="AP150" s="46">
        <f>IF(AP$7="",0,SUMIFS(Бюджет!AP:AP,Бюджет!$M:$M,$H150))</f>
        <v>0</v>
      </c>
      <c r="AQ150" s="46">
        <f>IF(AQ$7="",0,SUMIFS(Бюджет!AQ:AQ,Бюджет!$M:$M,$H150))</f>
        <v>0</v>
      </c>
      <c r="AR150" s="46">
        <f>IF(AR$7="",0,SUMIFS(Бюджет!AR:AR,Бюджет!$M:$M,$H150))</f>
        <v>0</v>
      </c>
      <c r="AS150" s="46">
        <f>IF(AS$7="",0,SUMIFS(Бюджет!AS:AS,Бюджет!$M:$M,$H150))</f>
        <v>0</v>
      </c>
      <c r="AT150" s="46">
        <f>IF(AT$7="",0,SUMIFS(Бюджет!AT:AT,Бюджет!$M:$M,$H150))</f>
        <v>0</v>
      </c>
      <c r="AU150" s="46">
        <f>IF(AU$7="",0,SUMIFS(Бюджет!AU:AU,Бюджет!$M:$M,$H150))</f>
        <v>0</v>
      </c>
      <c r="AV150" s="43"/>
      <c r="AW150" s="4"/>
    </row>
    <row r="151" spans="1:49" ht="3.9" customHeight="1" x14ac:dyDescent="0.25">
      <c r="A151" s="3"/>
      <c r="B151" s="269"/>
      <c r="C151" s="269"/>
      <c r="D151" s="3"/>
      <c r="E151" s="120"/>
      <c r="F151" s="167"/>
      <c r="G151" s="167" t="str">
        <f t="shared" si="28"/>
        <v>CF</v>
      </c>
      <c r="H151" s="3"/>
      <c r="I151" s="3"/>
      <c r="J151" s="3"/>
      <c r="K151" s="25"/>
      <c r="L151" s="12"/>
      <c r="M151" s="20"/>
      <c r="N151" s="20"/>
      <c r="O151" s="20"/>
      <c r="P151" s="3"/>
      <c r="Q151" s="3"/>
      <c r="R151" s="3"/>
      <c r="S151" s="3"/>
      <c r="T151" s="3"/>
      <c r="U151" s="3"/>
      <c r="V151" s="3"/>
      <c r="W151" s="49"/>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3"/>
    </row>
    <row r="152" spans="1:49" ht="8.1" customHeight="1" x14ac:dyDescent="0.25">
      <c r="A152" s="3"/>
      <c r="B152" s="269"/>
      <c r="C152" s="269"/>
      <c r="D152" s="3"/>
      <c r="E152" s="120"/>
      <c r="F152" s="167"/>
      <c r="G152" s="167" t="str">
        <f t="shared" si="28"/>
        <v>CF</v>
      </c>
      <c r="H152" s="3"/>
      <c r="I152" s="3"/>
      <c r="J152" s="3"/>
      <c r="K152" s="25"/>
      <c r="L152" s="12"/>
      <c r="M152" s="20"/>
      <c r="N152" s="20"/>
      <c r="O152" s="20"/>
      <c r="P152" s="3"/>
      <c r="Q152" s="3"/>
      <c r="R152" s="3"/>
      <c r="S152" s="3"/>
      <c r="T152" s="3"/>
      <c r="U152" s="3"/>
      <c r="V152" s="3"/>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s="5" customFormat="1" x14ac:dyDescent="0.25">
      <c r="A153" s="4"/>
      <c r="B153" s="270"/>
      <c r="C153" s="270"/>
      <c r="D153" s="4"/>
      <c r="E153" s="121"/>
      <c r="F153" s="168"/>
      <c r="G153" s="168" t="str">
        <f t="shared" si="28"/>
        <v>CF</v>
      </c>
      <c r="H153" s="38" t="str">
        <f>KPI!$E$169</f>
        <v>оплаты ДС по операционной деят-ти</v>
      </c>
      <c r="I153" s="4"/>
      <c r="J153" s="4"/>
      <c r="K153" s="39" t="str">
        <f>IF(H153="","",INDEX(KPI!$H:$H,SUMIFS(KPI!$C:$C,KPI!$E:$E,H153)))</f>
        <v>тыс.руб.</v>
      </c>
      <c r="L153" s="24"/>
      <c r="M153" s="20"/>
      <c r="N153" s="20"/>
      <c r="O153" s="20"/>
      <c r="P153" s="4"/>
      <c r="Q153" s="4"/>
      <c r="R153" s="47">
        <f>SUMIFS($W153:$AV153,$W$2:$AV$2,R$2)</f>
        <v>0</v>
      </c>
      <c r="S153" s="4"/>
      <c r="T153" s="47">
        <f>SUMIFS($W153:$AV153,$W$2:$AV$2,T$2)</f>
        <v>0</v>
      </c>
      <c r="U153" s="4"/>
      <c r="V153" s="4"/>
      <c r="W153" s="49"/>
      <c r="X153" s="46">
        <f>SUM(X154:X171)</f>
        <v>0</v>
      </c>
      <c r="Y153" s="46">
        <f>SUM(Y154:Y171)</f>
        <v>0</v>
      </c>
      <c r="Z153" s="46">
        <f t="shared" ref="Z153:AU153" si="34">SUM(Z154:Z171)</f>
        <v>0</v>
      </c>
      <c r="AA153" s="46">
        <f t="shared" si="34"/>
        <v>0</v>
      </c>
      <c r="AB153" s="46">
        <f t="shared" si="34"/>
        <v>0</v>
      </c>
      <c r="AC153" s="46">
        <f t="shared" si="34"/>
        <v>0</v>
      </c>
      <c r="AD153" s="46">
        <f t="shared" si="34"/>
        <v>0</v>
      </c>
      <c r="AE153" s="46">
        <f t="shared" si="34"/>
        <v>0</v>
      </c>
      <c r="AF153" s="46">
        <f t="shared" si="34"/>
        <v>0</v>
      </c>
      <c r="AG153" s="46">
        <f t="shared" si="34"/>
        <v>0</v>
      </c>
      <c r="AH153" s="46">
        <f t="shared" si="34"/>
        <v>0</v>
      </c>
      <c r="AI153" s="46">
        <f t="shared" si="34"/>
        <v>0</v>
      </c>
      <c r="AJ153" s="46">
        <f t="shared" si="34"/>
        <v>0</v>
      </c>
      <c r="AK153" s="46">
        <f t="shared" si="34"/>
        <v>0</v>
      </c>
      <c r="AL153" s="46">
        <f t="shared" si="34"/>
        <v>0</v>
      </c>
      <c r="AM153" s="46">
        <f t="shared" si="34"/>
        <v>0</v>
      </c>
      <c r="AN153" s="46">
        <f t="shared" si="34"/>
        <v>0</v>
      </c>
      <c r="AO153" s="46">
        <f t="shared" si="34"/>
        <v>0</v>
      </c>
      <c r="AP153" s="46">
        <f t="shared" si="34"/>
        <v>0</v>
      </c>
      <c r="AQ153" s="46">
        <f t="shared" si="34"/>
        <v>0</v>
      </c>
      <c r="AR153" s="46">
        <f t="shared" si="34"/>
        <v>0</v>
      </c>
      <c r="AS153" s="46">
        <f t="shared" si="34"/>
        <v>0</v>
      </c>
      <c r="AT153" s="46">
        <f t="shared" si="34"/>
        <v>0</v>
      </c>
      <c r="AU153" s="46">
        <f t="shared" si="34"/>
        <v>0</v>
      </c>
      <c r="AV153" s="43"/>
      <c r="AW153" s="4"/>
    </row>
    <row r="154" spans="1:49" ht="3.9" customHeight="1" x14ac:dyDescent="0.25">
      <c r="A154" s="3"/>
      <c r="B154" s="269"/>
      <c r="C154" s="269"/>
      <c r="D154" s="3"/>
      <c r="E154" s="120"/>
      <c r="F154" s="167"/>
      <c r="G154" s="167" t="str">
        <f t="shared" si="28"/>
        <v>CF</v>
      </c>
      <c r="H154" s="3"/>
      <c r="I154" s="3"/>
      <c r="J154" s="3"/>
      <c r="K154" s="25"/>
      <c r="L154" s="12"/>
      <c r="M154" s="20"/>
      <c r="N154" s="20"/>
      <c r="O154" s="20"/>
      <c r="P154" s="3"/>
      <c r="Q154" s="3"/>
      <c r="R154" s="3"/>
      <c r="S154" s="3"/>
      <c r="T154" s="3"/>
      <c r="U154" s="3"/>
      <c r="V154" s="3"/>
      <c r="W154" s="49"/>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1"/>
      <c r="AW154" s="3"/>
    </row>
    <row r="155" spans="1:49" s="1" customFormat="1" ht="10.199999999999999" x14ac:dyDescent="0.2">
      <c r="A155" s="12"/>
      <c r="B155" s="271"/>
      <c r="C155" s="271"/>
      <c r="D155" s="12"/>
      <c r="E155" s="120"/>
      <c r="F155" s="169"/>
      <c r="G155" s="169" t="str">
        <f t="shared" si="28"/>
        <v>CF</v>
      </c>
      <c r="H155" s="127" t="str">
        <f>структура!$AL$12</f>
        <v>в т.ч. по номенклатуре затрат</v>
      </c>
      <c r="I155" s="12"/>
      <c r="J155" s="12"/>
      <c r="K155" s="12"/>
      <c r="L155" s="12"/>
      <c r="M155" s="35"/>
      <c r="N155" s="35"/>
      <c r="O155" s="35"/>
      <c r="P155" s="12"/>
      <c r="Q155" s="12"/>
      <c r="R155" s="12"/>
      <c r="S155" s="12"/>
      <c r="T155" s="12"/>
      <c r="U155" s="12"/>
      <c r="V155" s="12"/>
      <c r="W155" s="73"/>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5"/>
      <c r="AW155" s="12"/>
    </row>
    <row r="156" spans="1:49" ht="3.9" customHeight="1" x14ac:dyDescent="0.25">
      <c r="A156" s="3"/>
      <c r="B156" s="269"/>
      <c r="C156" s="269"/>
      <c r="D156" s="3"/>
      <c r="E156" s="120"/>
      <c r="F156" s="167"/>
      <c r="G156" s="167" t="str">
        <f t="shared" si="28"/>
        <v>CF</v>
      </c>
      <c r="H156" s="128"/>
      <c r="I156" s="3"/>
      <c r="J156" s="3"/>
      <c r="K156" s="25"/>
      <c r="L156" s="12"/>
      <c r="M156" s="20"/>
      <c r="N156" s="20"/>
      <c r="O156" s="20"/>
      <c r="P156" s="3"/>
      <c r="Q156" s="3"/>
      <c r="R156" s="3"/>
      <c r="S156" s="3"/>
      <c r="T156" s="3"/>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s="95" customFormat="1" x14ac:dyDescent="0.25">
      <c r="A157" s="89"/>
      <c r="B157" s="269"/>
      <c r="C157" s="269"/>
      <c r="D157" s="89"/>
      <c r="E157" s="124"/>
      <c r="F157" s="167"/>
      <c r="G157" s="167" t="str">
        <f t="shared" si="28"/>
        <v>CF</v>
      </c>
      <c r="H157" s="129" t="str">
        <f>KPI!$E$44</f>
        <v>отток ДС на авансы поставщикам за материалы</v>
      </c>
      <c r="I157" s="89"/>
      <c r="J157" s="89"/>
      <c r="K157" s="125" t="str">
        <f>IF(H157="","",INDEX(KPI!$H:$H,SUMIFS(KPI!$C:$C,KPI!$E:$E,H157)))</f>
        <v>тыс.руб.</v>
      </c>
      <c r="L157" s="25"/>
      <c r="M157" s="117"/>
      <c r="N157" s="117"/>
      <c r="O157" s="117"/>
      <c r="P157" s="89"/>
      <c r="Q157" s="89"/>
      <c r="R157" s="123">
        <f>SUMIFS($W157:$AV157,$W$2:$AV$2,R$2)</f>
        <v>0</v>
      </c>
      <c r="S157" s="89"/>
      <c r="T157" s="123">
        <f>SUMIFS($W157:$AV157,$W$2:$AV$2,T$2)</f>
        <v>0</v>
      </c>
      <c r="U157" s="89"/>
      <c r="V157" s="89"/>
      <c r="W157" s="116"/>
      <c r="X157" s="126">
        <f>IF(X$7="",0,SUMIFS(Бюджет!X:X,Бюджет!$M:$M,$H157))</f>
        <v>0</v>
      </c>
      <c r="Y157" s="126">
        <f>IF(Y$7="",0,SUMIFS(Бюджет!Y:Y,Бюджет!$M:$M,$H157))</f>
        <v>0</v>
      </c>
      <c r="Z157" s="126">
        <f>IF(Z$7="",0,SUMIFS(Бюджет!Z:Z,Бюджет!$M:$M,$H157))</f>
        <v>0</v>
      </c>
      <c r="AA157" s="126">
        <f>IF(AA$7="",0,SUMIFS(Бюджет!AA:AA,Бюджет!$M:$M,$H157))</f>
        <v>0</v>
      </c>
      <c r="AB157" s="126">
        <f>IF(AB$7="",0,SUMIFS(Бюджет!AB:AB,Бюджет!$M:$M,$H157))</f>
        <v>0</v>
      </c>
      <c r="AC157" s="126">
        <f>IF(AC$7="",0,SUMIFS(Бюджет!AC:AC,Бюджет!$M:$M,$H157))</f>
        <v>0</v>
      </c>
      <c r="AD157" s="126">
        <f>IF(AD$7="",0,SUMIFS(Бюджет!AD:AD,Бюджет!$M:$M,$H157))</f>
        <v>0</v>
      </c>
      <c r="AE157" s="126">
        <f>IF(AE$7="",0,SUMIFS(Бюджет!AE:AE,Бюджет!$M:$M,$H157))</f>
        <v>0</v>
      </c>
      <c r="AF157" s="126">
        <f>IF(AF$7="",0,SUMIFS(Бюджет!AF:AF,Бюджет!$M:$M,$H157))</f>
        <v>0</v>
      </c>
      <c r="AG157" s="126">
        <f>IF(AG$7="",0,SUMIFS(Бюджет!AG:AG,Бюджет!$M:$M,$H157))</f>
        <v>0</v>
      </c>
      <c r="AH157" s="126">
        <f>IF(AH$7="",0,SUMIFS(Бюджет!AH:AH,Бюджет!$M:$M,$H157))</f>
        <v>0</v>
      </c>
      <c r="AI157" s="126">
        <f>IF(AI$7="",0,SUMIFS(Бюджет!AI:AI,Бюджет!$M:$M,$H157))</f>
        <v>0</v>
      </c>
      <c r="AJ157" s="126">
        <f>IF(AJ$7="",0,SUMIFS(Бюджет!AJ:AJ,Бюджет!$M:$M,$H157))</f>
        <v>0</v>
      </c>
      <c r="AK157" s="126">
        <f>IF(AK$7="",0,SUMIFS(Бюджет!AK:AK,Бюджет!$M:$M,$H157))</f>
        <v>0</v>
      </c>
      <c r="AL157" s="126">
        <f>IF(AL$7="",0,SUMIFS(Бюджет!AL:AL,Бюджет!$M:$M,$H157))</f>
        <v>0</v>
      </c>
      <c r="AM157" s="126">
        <f>IF(AM$7="",0,SUMIFS(Бюджет!AM:AM,Бюджет!$M:$M,$H157))</f>
        <v>0</v>
      </c>
      <c r="AN157" s="126">
        <f>IF(AN$7="",0,SUMIFS(Бюджет!AN:AN,Бюджет!$M:$M,$H157))</f>
        <v>0</v>
      </c>
      <c r="AO157" s="126">
        <f>IF(AO$7="",0,SUMIFS(Бюджет!AO:AO,Бюджет!$M:$M,$H157))</f>
        <v>0</v>
      </c>
      <c r="AP157" s="126">
        <f>IF(AP$7="",0,SUMIFS(Бюджет!AP:AP,Бюджет!$M:$M,$H157))</f>
        <v>0</v>
      </c>
      <c r="AQ157" s="126">
        <f>IF(AQ$7="",0,SUMIFS(Бюджет!AQ:AQ,Бюджет!$M:$M,$H157))</f>
        <v>0</v>
      </c>
      <c r="AR157" s="126">
        <f>IF(AR$7="",0,SUMIFS(Бюджет!AR:AR,Бюджет!$M:$M,$H157))</f>
        <v>0</v>
      </c>
      <c r="AS157" s="126">
        <f>IF(AS$7="",0,SUMIFS(Бюджет!AS:AS,Бюджет!$M:$M,$H157))</f>
        <v>0</v>
      </c>
      <c r="AT157" s="126">
        <f>IF(AT$7="",0,SUMIFS(Бюджет!AT:AT,Бюджет!$M:$M,$H157))</f>
        <v>0</v>
      </c>
      <c r="AU157" s="126">
        <f>IF(AU$7="",0,SUMIFS(Бюджет!AU:AU,Бюджет!$M:$M,$H157))</f>
        <v>0</v>
      </c>
      <c r="AV157" s="94"/>
      <c r="AW157" s="89"/>
    </row>
    <row r="158" spans="1:49" s="95" customFormat="1" x14ac:dyDescent="0.25">
      <c r="A158" s="89"/>
      <c r="B158" s="269"/>
      <c r="C158" s="269"/>
      <c r="D158" s="89"/>
      <c r="E158" s="124"/>
      <c r="F158" s="167"/>
      <c r="G158" s="167" t="str">
        <f t="shared" si="28"/>
        <v>CF</v>
      </c>
      <c r="H158" s="129" t="str">
        <f>KPI!$E$48</f>
        <v>отток ДС на расчет с поставщ-ми за материалы</v>
      </c>
      <c r="I158" s="89"/>
      <c r="J158" s="89"/>
      <c r="K158" s="125" t="str">
        <f>IF(H158="","",INDEX(KPI!$H:$H,SUMIFS(KPI!$C:$C,KPI!$E:$E,H158)))</f>
        <v>тыс.руб.</v>
      </c>
      <c r="L158" s="25"/>
      <c r="M158" s="117"/>
      <c r="N158" s="117"/>
      <c r="O158" s="117"/>
      <c r="P158" s="89"/>
      <c r="Q158" s="89"/>
      <c r="R158" s="123">
        <f>SUMIFS($W158:$AV158,$W$2:$AV$2,R$2)</f>
        <v>0</v>
      </c>
      <c r="S158" s="89"/>
      <c r="T158" s="123">
        <f>SUMIFS($W158:$AV158,$W$2:$AV$2,T$2)</f>
        <v>0</v>
      </c>
      <c r="U158" s="89"/>
      <c r="V158" s="89"/>
      <c r="W158" s="116"/>
      <c r="X158" s="126">
        <f>IF(X$7="",0,SUMIFS(Бюджет!X:X,Бюджет!$M:$M,$H158))</f>
        <v>0</v>
      </c>
      <c r="Y158" s="126">
        <f>IF(Y$7="",0,SUMIFS(Бюджет!Y:Y,Бюджет!$M:$M,$H158))</f>
        <v>0</v>
      </c>
      <c r="Z158" s="126">
        <f>IF(Z$7="",0,SUMIFS(Бюджет!Z:Z,Бюджет!$M:$M,$H158))</f>
        <v>0</v>
      </c>
      <c r="AA158" s="126">
        <f>IF(AA$7="",0,SUMIFS(Бюджет!AA:AA,Бюджет!$M:$M,$H158))</f>
        <v>0</v>
      </c>
      <c r="AB158" s="126">
        <f>IF(AB$7="",0,SUMIFS(Бюджет!AB:AB,Бюджет!$M:$M,$H158))</f>
        <v>0</v>
      </c>
      <c r="AC158" s="126">
        <f>IF(AC$7="",0,SUMIFS(Бюджет!AC:AC,Бюджет!$M:$M,$H158))</f>
        <v>0</v>
      </c>
      <c r="AD158" s="126">
        <f>IF(AD$7="",0,SUMIFS(Бюджет!AD:AD,Бюджет!$M:$M,$H158))</f>
        <v>0</v>
      </c>
      <c r="AE158" s="126">
        <f>IF(AE$7="",0,SUMIFS(Бюджет!AE:AE,Бюджет!$M:$M,$H158))</f>
        <v>0</v>
      </c>
      <c r="AF158" s="126">
        <f>IF(AF$7="",0,SUMIFS(Бюджет!AF:AF,Бюджет!$M:$M,$H158))</f>
        <v>0</v>
      </c>
      <c r="AG158" s="126">
        <f>IF(AG$7="",0,SUMIFS(Бюджет!AG:AG,Бюджет!$M:$M,$H158))</f>
        <v>0</v>
      </c>
      <c r="AH158" s="126">
        <f>IF(AH$7="",0,SUMIFS(Бюджет!AH:AH,Бюджет!$M:$M,$H158))</f>
        <v>0</v>
      </c>
      <c r="AI158" s="126">
        <f>IF(AI$7="",0,SUMIFS(Бюджет!AI:AI,Бюджет!$M:$M,$H158))</f>
        <v>0</v>
      </c>
      <c r="AJ158" s="126">
        <f>IF(AJ$7="",0,SUMIFS(Бюджет!AJ:AJ,Бюджет!$M:$M,$H158))</f>
        <v>0</v>
      </c>
      <c r="AK158" s="126">
        <f>IF(AK$7="",0,SUMIFS(Бюджет!AK:AK,Бюджет!$M:$M,$H158))</f>
        <v>0</v>
      </c>
      <c r="AL158" s="126">
        <f>IF(AL$7="",0,SUMIFS(Бюджет!AL:AL,Бюджет!$M:$M,$H158))</f>
        <v>0</v>
      </c>
      <c r="AM158" s="126">
        <f>IF(AM$7="",0,SUMIFS(Бюджет!AM:AM,Бюджет!$M:$M,$H158))</f>
        <v>0</v>
      </c>
      <c r="AN158" s="126">
        <f>IF(AN$7="",0,SUMIFS(Бюджет!AN:AN,Бюджет!$M:$M,$H158))</f>
        <v>0</v>
      </c>
      <c r="AO158" s="126">
        <f>IF(AO$7="",0,SUMIFS(Бюджет!AO:AO,Бюджет!$M:$M,$H158))</f>
        <v>0</v>
      </c>
      <c r="AP158" s="126">
        <f>IF(AP$7="",0,SUMIFS(Бюджет!AP:AP,Бюджет!$M:$M,$H158))</f>
        <v>0</v>
      </c>
      <c r="AQ158" s="126">
        <f>IF(AQ$7="",0,SUMIFS(Бюджет!AQ:AQ,Бюджет!$M:$M,$H158))</f>
        <v>0</v>
      </c>
      <c r="AR158" s="126">
        <f>IF(AR$7="",0,SUMIFS(Бюджет!AR:AR,Бюджет!$M:$M,$H158))</f>
        <v>0</v>
      </c>
      <c r="AS158" s="126">
        <f>IF(AS$7="",0,SUMIFS(Бюджет!AS:AS,Бюджет!$M:$M,$H158))</f>
        <v>0</v>
      </c>
      <c r="AT158" s="126">
        <f>IF(AT$7="",0,SUMIFS(Бюджет!AT:AT,Бюджет!$M:$M,$H158))</f>
        <v>0</v>
      </c>
      <c r="AU158" s="126">
        <f>IF(AU$7="",0,SUMIFS(Бюджет!AU:AU,Бюджет!$M:$M,$H158))</f>
        <v>0</v>
      </c>
      <c r="AV158" s="94"/>
      <c r="AW158" s="89"/>
    </row>
    <row r="159" spans="1:49" s="95" customFormat="1" x14ac:dyDescent="0.25">
      <c r="A159" s="89"/>
      <c r="B159" s="269"/>
      <c r="C159" s="269"/>
      <c r="D159" s="89"/>
      <c r="E159" s="124"/>
      <c r="F159" s="167"/>
      <c r="G159" s="167" t="str">
        <f t="shared" si="28"/>
        <v>CF</v>
      </c>
      <c r="H159" s="129" t="str">
        <f>KPI!$E$52</f>
        <v>отток ДС на авансы подрядчикам по изготовл-ю</v>
      </c>
      <c r="I159" s="89"/>
      <c r="J159" s="89"/>
      <c r="K159" s="125" t="str">
        <f>IF(H159="","",INDEX(KPI!$H:$H,SUMIFS(KPI!$C:$C,KPI!$E:$E,H159)))</f>
        <v>тыс.руб.</v>
      </c>
      <c r="L159" s="25"/>
      <c r="M159" s="117"/>
      <c r="N159" s="117"/>
      <c r="O159" s="117"/>
      <c r="P159" s="89"/>
      <c r="Q159" s="89"/>
      <c r="R159" s="123">
        <f t="shared" ref="R159:R170" si="35">SUMIFS($W159:$AV159,$W$2:$AV$2,R$2)</f>
        <v>0</v>
      </c>
      <c r="S159" s="89"/>
      <c r="T159" s="123">
        <f t="shared" ref="T159:T170" si="36">SUMIFS($W159:$AV159,$W$2:$AV$2,T$2)</f>
        <v>0</v>
      </c>
      <c r="U159" s="89"/>
      <c r="V159" s="89"/>
      <c r="W159" s="116"/>
      <c r="X159" s="126">
        <f>IF(X$7="",0,SUMIFS(Бюджет!X:X,Бюджет!$M:$M,$H159))</f>
        <v>0</v>
      </c>
      <c r="Y159" s="126">
        <f>IF(Y$7="",0,SUMIFS(Бюджет!Y:Y,Бюджет!$M:$M,$H159))</f>
        <v>0</v>
      </c>
      <c r="Z159" s="126">
        <f>IF(Z$7="",0,SUMIFS(Бюджет!Z:Z,Бюджет!$M:$M,$H159))</f>
        <v>0</v>
      </c>
      <c r="AA159" s="126">
        <f>IF(AA$7="",0,SUMIFS(Бюджет!AA:AA,Бюджет!$M:$M,$H159))</f>
        <v>0</v>
      </c>
      <c r="AB159" s="126">
        <f>IF(AB$7="",0,SUMIFS(Бюджет!AB:AB,Бюджет!$M:$M,$H159))</f>
        <v>0</v>
      </c>
      <c r="AC159" s="126">
        <f>IF(AC$7="",0,SUMIFS(Бюджет!AC:AC,Бюджет!$M:$M,$H159))</f>
        <v>0</v>
      </c>
      <c r="AD159" s="126">
        <f>IF(AD$7="",0,SUMIFS(Бюджет!AD:AD,Бюджет!$M:$M,$H159))</f>
        <v>0</v>
      </c>
      <c r="AE159" s="126">
        <f>IF(AE$7="",0,SUMIFS(Бюджет!AE:AE,Бюджет!$M:$M,$H159))</f>
        <v>0</v>
      </c>
      <c r="AF159" s="126">
        <f>IF(AF$7="",0,SUMIFS(Бюджет!AF:AF,Бюджет!$M:$M,$H159))</f>
        <v>0</v>
      </c>
      <c r="AG159" s="126">
        <f>IF(AG$7="",0,SUMIFS(Бюджет!AG:AG,Бюджет!$M:$M,$H159))</f>
        <v>0</v>
      </c>
      <c r="AH159" s="126">
        <f>IF(AH$7="",0,SUMIFS(Бюджет!AH:AH,Бюджет!$M:$M,$H159))</f>
        <v>0</v>
      </c>
      <c r="AI159" s="126">
        <f>IF(AI$7="",0,SUMIFS(Бюджет!AI:AI,Бюджет!$M:$M,$H159))</f>
        <v>0</v>
      </c>
      <c r="AJ159" s="126">
        <f>IF(AJ$7="",0,SUMIFS(Бюджет!AJ:AJ,Бюджет!$M:$M,$H159))</f>
        <v>0</v>
      </c>
      <c r="AK159" s="126">
        <f>IF(AK$7="",0,SUMIFS(Бюджет!AK:AK,Бюджет!$M:$M,$H159))</f>
        <v>0</v>
      </c>
      <c r="AL159" s="126">
        <f>IF(AL$7="",0,SUMIFS(Бюджет!AL:AL,Бюджет!$M:$M,$H159))</f>
        <v>0</v>
      </c>
      <c r="AM159" s="126">
        <f>IF(AM$7="",0,SUMIFS(Бюджет!AM:AM,Бюджет!$M:$M,$H159))</f>
        <v>0</v>
      </c>
      <c r="AN159" s="126">
        <f>IF(AN$7="",0,SUMIFS(Бюджет!AN:AN,Бюджет!$M:$M,$H159))</f>
        <v>0</v>
      </c>
      <c r="AO159" s="126">
        <f>IF(AO$7="",0,SUMIFS(Бюджет!AO:AO,Бюджет!$M:$M,$H159))</f>
        <v>0</v>
      </c>
      <c r="AP159" s="126">
        <f>IF(AP$7="",0,SUMIFS(Бюджет!AP:AP,Бюджет!$M:$M,$H159))</f>
        <v>0</v>
      </c>
      <c r="AQ159" s="126">
        <f>IF(AQ$7="",0,SUMIFS(Бюджет!AQ:AQ,Бюджет!$M:$M,$H159))</f>
        <v>0</v>
      </c>
      <c r="AR159" s="126">
        <f>IF(AR$7="",0,SUMIFS(Бюджет!AR:AR,Бюджет!$M:$M,$H159))</f>
        <v>0</v>
      </c>
      <c r="AS159" s="126">
        <f>IF(AS$7="",0,SUMIFS(Бюджет!AS:AS,Бюджет!$M:$M,$H159))</f>
        <v>0</v>
      </c>
      <c r="AT159" s="126">
        <f>IF(AT$7="",0,SUMIFS(Бюджет!AT:AT,Бюджет!$M:$M,$H159))</f>
        <v>0</v>
      </c>
      <c r="AU159" s="126">
        <f>IF(AU$7="",0,SUMIFS(Бюджет!AU:AU,Бюджет!$M:$M,$H159))</f>
        <v>0</v>
      </c>
      <c r="AV159" s="94"/>
      <c r="AW159" s="89"/>
    </row>
    <row r="160" spans="1:49" s="95" customFormat="1" x14ac:dyDescent="0.25">
      <c r="A160" s="89"/>
      <c r="B160" s="269"/>
      <c r="C160" s="269"/>
      <c r="D160" s="89"/>
      <c r="E160" s="124"/>
      <c r="F160" s="167"/>
      <c r="G160" s="167" t="str">
        <f t="shared" si="28"/>
        <v>CF</v>
      </c>
      <c r="H160" s="129" t="str">
        <f>KPI!$E$56</f>
        <v>отток ДС на расчет с подрядчиками по изготовл.</v>
      </c>
      <c r="I160" s="89"/>
      <c r="J160" s="89"/>
      <c r="K160" s="125" t="str">
        <f>IF(H160="","",INDEX(KPI!$H:$H,SUMIFS(KPI!$C:$C,KPI!$E:$E,H160)))</f>
        <v>тыс.руб.</v>
      </c>
      <c r="L160" s="25"/>
      <c r="M160" s="117"/>
      <c r="N160" s="117"/>
      <c r="O160" s="117"/>
      <c r="P160" s="89"/>
      <c r="Q160" s="89"/>
      <c r="R160" s="123">
        <f t="shared" si="35"/>
        <v>0</v>
      </c>
      <c r="S160" s="89"/>
      <c r="T160" s="123">
        <f t="shared" si="36"/>
        <v>0</v>
      </c>
      <c r="U160" s="89"/>
      <c r="V160" s="89"/>
      <c r="W160" s="116"/>
      <c r="X160" s="126">
        <f>IF(X$7="",0,SUMIFS(Бюджет!X:X,Бюджет!$M:$M,$H160))</f>
        <v>0</v>
      </c>
      <c r="Y160" s="126">
        <f>IF(Y$7="",0,SUMIFS(Бюджет!Y:Y,Бюджет!$M:$M,$H160))</f>
        <v>0</v>
      </c>
      <c r="Z160" s="126">
        <f>IF(Z$7="",0,SUMIFS(Бюджет!Z:Z,Бюджет!$M:$M,$H160))</f>
        <v>0</v>
      </c>
      <c r="AA160" s="126">
        <f>IF(AA$7="",0,SUMIFS(Бюджет!AA:AA,Бюджет!$M:$M,$H160))</f>
        <v>0</v>
      </c>
      <c r="AB160" s="126">
        <f>IF(AB$7="",0,SUMIFS(Бюджет!AB:AB,Бюджет!$M:$M,$H160))</f>
        <v>0</v>
      </c>
      <c r="AC160" s="126">
        <f>IF(AC$7="",0,SUMIFS(Бюджет!AC:AC,Бюджет!$M:$M,$H160))</f>
        <v>0</v>
      </c>
      <c r="AD160" s="126">
        <f>IF(AD$7="",0,SUMIFS(Бюджет!AD:AD,Бюджет!$M:$M,$H160))</f>
        <v>0</v>
      </c>
      <c r="AE160" s="126">
        <f>IF(AE$7="",0,SUMIFS(Бюджет!AE:AE,Бюджет!$M:$M,$H160))</f>
        <v>0</v>
      </c>
      <c r="AF160" s="126">
        <f>IF(AF$7="",0,SUMIFS(Бюджет!AF:AF,Бюджет!$M:$M,$H160))</f>
        <v>0</v>
      </c>
      <c r="AG160" s="126">
        <f>IF(AG$7="",0,SUMIFS(Бюджет!AG:AG,Бюджет!$M:$M,$H160))</f>
        <v>0</v>
      </c>
      <c r="AH160" s="126">
        <f>IF(AH$7="",0,SUMIFS(Бюджет!AH:AH,Бюджет!$M:$M,$H160))</f>
        <v>0</v>
      </c>
      <c r="AI160" s="126">
        <f>IF(AI$7="",0,SUMIFS(Бюджет!AI:AI,Бюджет!$M:$M,$H160))</f>
        <v>0</v>
      </c>
      <c r="AJ160" s="126">
        <f>IF(AJ$7="",0,SUMIFS(Бюджет!AJ:AJ,Бюджет!$M:$M,$H160))</f>
        <v>0</v>
      </c>
      <c r="AK160" s="126">
        <f>IF(AK$7="",0,SUMIFS(Бюджет!AK:AK,Бюджет!$M:$M,$H160))</f>
        <v>0</v>
      </c>
      <c r="AL160" s="126">
        <f>IF(AL$7="",0,SUMIFS(Бюджет!AL:AL,Бюджет!$M:$M,$H160))</f>
        <v>0</v>
      </c>
      <c r="AM160" s="126">
        <f>IF(AM$7="",0,SUMIFS(Бюджет!AM:AM,Бюджет!$M:$M,$H160))</f>
        <v>0</v>
      </c>
      <c r="AN160" s="126">
        <f>IF(AN$7="",0,SUMIFS(Бюджет!AN:AN,Бюджет!$M:$M,$H160))</f>
        <v>0</v>
      </c>
      <c r="AO160" s="126">
        <f>IF(AO$7="",0,SUMIFS(Бюджет!AO:AO,Бюджет!$M:$M,$H160))</f>
        <v>0</v>
      </c>
      <c r="AP160" s="126">
        <f>IF(AP$7="",0,SUMIFS(Бюджет!AP:AP,Бюджет!$M:$M,$H160))</f>
        <v>0</v>
      </c>
      <c r="AQ160" s="126">
        <f>IF(AQ$7="",0,SUMIFS(Бюджет!AQ:AQ,Бюджет!$M:$M,$H160))</f>
        <v>0</v>
      </c>
      <c r="AR160" s="126">
        <f>IF(AR$7="",0,SUMIFS(Бюджет!AR:AR,Бюджет!$M:$M,$H160))</f>
        <v>0</v>
      </c>
      <c r="AS160" s="126">
        <f>IF(AS$7="",0,SUMIFS(Бюджет!AS:AS,Бюджет!$M:$M,$H160))</f>
        <v>0</v>
      </c>
      <c r="AT160" s="126">
        <f>IF(AT$7="",0,SUMIFS(Бюджет!AT:AT,Бюджет!$M:$M,$H160))</f>
        <v>0</v>
      </c>
      <c r="AU160" s="126">
        <f>IF(AU$7="",0,SUMIFS(Бюджет!AU:AU,Бюджет!$M:$M,$H160))</f>
        <v>0</v>
      </c>
      <c r="AV160" s="94"/>
      <c r="AW160" s="89"/>
    </row>
    <row r="161" spans="1:49" s="95" customFormat="1" x14ac:dyDescent="0.25">
      <c r="A161" s="89"/>
      <c r="B161" s="269"/>
      <c r="C161" s="269"/>
      <c r="D161" s="89"/>
      <c r="E161" s="124"/>
      <c r="F161" s="167"/>
      <c r="G161" s="167" t="str">
        <f t="shared" si="28"/>
        <v>CF</v>
      </c>
      <c r="H161" s="129" t="str">
        <f>KPI!$E$60</f>
        <v>отток ДС на авансы по подрядным работам</v>
      </c>
      <c r="I161" s="89"/>
      <c r="J161" s="89"/>
      <c r="K161" s="125" t="str">
        <f>IF(H161="","",INDEX(KPI!$H:$H,SUMIFS(KPI!$C:$C,KPI!$E:$E,H161)))</f>
        <v>тыс.руб.</v>
      </c>
      <c r="L161" s="25"/>
      <c r="M161" s="117"/>
      <c r="N161" s="117"/>
      <c r="O161" s="117"/>
      <c r="P161" s="89"/>
      <c r="Q161" s="89"/>
      <c r="R161" s="123">
        <f>SUMIFS($W161:$AV161,$W$2:$AV$2,R$2)</f>
        <v>0</v>
      </c>
      <c r="S161" s="89"/>
      <c r="T161" s="123">
        <f t="shared" si="36"/>
        <v>0</v>
      </c>
      <c r="U161" s="89"/>
      <c r="V161" s="89"/>
      <c r="W161" s="116"/>
      <c r="X161" s="126">
        <f>IF(X$7="",0,SUMIFS(Бюджет!X:X,Бюджет!$M:$M,$H161))</f>
        <v>0</v>
      </c>
      <c r="Y161" s="126">
        <f>IF(Y$7="",0,SUMIFS(Бюджет!Y:Y,Бюджет!$M:$M,$H161))</f>
        <v>0</v>
      </c>
      <c r="Z161" s="126">
        <f>IF(Z$7="",0,SUMIFS(Бюджет!Z:Z,Бюджет!$M:$M,$H161))</f>
        <v>0</v>
      </c>
      <c r="AA161" s="126">
        <f>IF(AA$7="",0,SUMIFS(Бюджет!AA:AA,Бюджет!$M:$M,$H161))</f>
        <v>0</v>
      </c>
      <c r="AB161" s="126">
        <f>IF(AB$7="",0,SUMIFS(Бюджет!AB:AB,Бюджет!$M:$M,$H161))</f>
        <v>0</v>
      </c>
      <c r="AC161" s="126">
        <f>IF(AC$7="",0,SUMIFS(Бюджет!AC:AC,Бюджет!$M:$M,$H161))</f>
        <v>0</v>
      </c>
      <c r="AD161" s="126">
        <f>IF(AD$7="",0,SUMIFS(Бюджет!AD:AD,Бюджет!$M:$M,$H161))</f>
        <v>0</v>
      </c>
      <c r="AE161" s="126">
        <f>IF(AE$7="",0,SUMIFS(Бюджет!AE:AE,Бюджет!$M:$M,$H161))</f>
        <v>0</v>
      </c>
      <c r="AF161" s="126">
        <f>IF(AF$7="",0,SUMIFS(Бюджет!AF:AF,Бюджет!$M:$M,$H161))</f>
        <v>0</v>
      </c>
      <c r="AG161" s="126">
        <f>IF(AG$7="",0,SUMIFS(Бюджет!AG:AG,Бюджет!$M:$M,$H161))</f>
        <v>0</v>
      </c>
      <c r="AH161" s="126">
        <f>IF(AH$7="",0,SUMIFS(Бюджет!AH:AH,Бюджет!$M:$M,$H161))</f>
        <v>0</v>
      </c>
      <c r="AI161" s="126">
        <f>IF(AI$7="",0,SUMIFS(Бюджет!AI:AI,Бюджет!$M:$M,$H161))</f>
        <v>0</v>
      </c>
      <c r="AJ161" s="126">
        <f>IF(AJ$7="",0,SUMIFS(Бюджет!AJ:AJ,Бюджет!$M:$M,$H161))</f>
        <v>0</v>
      </c>
      <c r="AK161" s="126">
        <f>IF(AK$7="",0,SUMIFS(Бюджет!AK:AK,Бюджет!$M:$M,$H161))</f>
        <v>0</v>
      </c>
      <c r="AL161" s="126">
        <f>IF(AL$7="",0,SUMIFS(Бюджет!AL:AL,Бюджет!$M:$M,$H161))</f>
        <v>0</v>
      </c>
      <c r="AM161" s="126">
        <f>IF(AM$7="",0,SUMIFS(Бюджет!AM:AM,Бюджет!$M:$M,$H161))</f>
        <v>0</v>
      </c>
      <c r="AN161" s="126">
        <f>IF(AN$7="",0,SUMIFS(Бюджет!AN:AN,Бюджет!$M:$M,$H161))</f>
        <v>0</v>
      </c>
      <c r="AO161" s="126">
        <f>IF(AO$7="",0,SUMIFS(Бюджет!AO:AO,Бюджет!$M:$M,$H161))</f>
        <v>0</v>
      </c>
      <c r="AP161" s="126">
        <f>IF(AP$7="",0,SUMIFS(Бюджет!AP:AP,Бюджет!$M:$M,$H161))</f>
        <v>0</v>
      </c>
      <c r="AQ161" s="126">
        <f>IF(AQ$7="",0,SUMIFS(Бюджет!AQ:AQ,Бюджет!$M:$M,$H161))</f>
        <v>0</v>
      </c>
      <c r="AR161" s="126">
        <f>IF(AR$7="",0,SUMIFS(Бюджет!AR:AR,Бюджет!$M:$M,$H161))</f>
        <v>0</v>
      </c>
      <c r="AS161" s="126">
        <f>IF(AS$7="",0,SUMIFS(Бюджет!AS:AS,Бюджет!$M:$M,$H161))</f>
        <v>0</v>
      </c>
      <c r="AT161" s="126">
        <f>IF(AT$7="",0,SUMIFS(Бюджет!AT:AT,Бюджет!$M:$M,$H161))</f>
        <v>0</v>
      </c>
      <c r="AU161" s="126">
        <f>IF(AU$7="",0,SUMIFS(Бюджет!AU:AU,Бюджет!$M:$M,$H161))</f>
        <v>0</v>
      </c>
      <c r="AV161" s="94"/>
      <c r="AW161" s="89"/>
    </row>
    <row r="162" spans="1:49" s="95" customFormat="1" x14ac:dyDescent="0.25">
      <c r="A162" s="89"/>
      <c r="B162" s="269"/>
      <c r="C162" s="269"/>
      <c r="D162" s="89"/>
      <c r="E162" s="124"/>
      <c r="F162" s="167"/>
      <c r="G162" s="167" t="str">
        <f t="shared" si="28"/>
        <v>CF</v>
      </c>
      <c r="H162" s="129" t="str">
        <f>KPI!$E$64</f>
        <v>отток ДС на расчет по подрядным работам</v>
      </c>
      <c r="I162" s="89"/>
      <c r="J162" s="89"/>
      <c r="K162" s="125" t="str">
        <f>IF(H162="","",INDEX(KPI!$H:$H,SUMIFS(KPI!$C:$C,KPI!$E:$E,H162)))</f>
        <v>тыс.руб.</v>
      </c>
      <c r="L162" s="25"/>
      <c r="M162" s="117"/>
      <c r="N162" s="117"/>
      <c r="O162" s="117"/>
      <c r="P162" s="89"/>
      <c r="Q162" s="89"/>
      <c r="R162" s="123">
        <f t="shared" si="35"/>
        <v>0</v>
      </c>
      <c r="S162" s="89"/>
      <c r="T162" s="123">
        <f t="shared" si="36"/>
        <v>0</v>
      </c>
      <c r="U162" s="89"/>
      <c r="V162" s="89"/>
      <c r="W162" s="116"/>
      <c r="X162" s="126">
        <f>IF(X$7="",0,SUMIFS(Бюджет!X:X,Бюджет!$M:$M,$H162))</f>
        <v>0</v>
      </c>
      <c r="Y162" s="126">
        <f>IF(Y$7="",0,SUMIFS(Бюджет!Y:Y,Бюджет!$M:$M,$H162))</f>
        <v>0</v>
      </c>
      <c r="Z162" s="126">
        <f>IF(Z$7="",0,SUMIFS(Бюджет!Z:Z,Бюджет!$M:$M,$H162))</f>
        <v>0</v>
      </c>
      <c r="AA162" s="126">
        <f>IF(AA$7="",0,SUMIFS(Бюджет!AA:AA,Бюджет!$M:$M,$H162))</f>
        <v>0</v>
      </c>
      <c r="AB162" s="126">
        <f>IF(AB$7="",0,SUMIFS(Бюджет!AB:AB,Бюджет!$M:$M,$H162))</f>
        <v>0</v>
      </c>
      <c r="AC162" s="126">
        <f>IF(AC$7="",0,SUMIFS(Бюджет!AC:AC,Бюджет!$M:$M,$H162))</f>
        <v>0</v>
      </c>
      <c r="AD162" s="126">
        <f>IF(AD$7="",0,SUMIFS(Бюджет!AD:AD,Бюджет!$M:$M,$H162))</f>
        <v>0</v>
      </c>
      <c r="AE162" s="126">
        <f>IF(AE$7="",0,SUMIFS(Бюджет!AE:AE,Бюджет!$M:$M,$H162))</f>
        <v>0</v>
      </c>
      <c r="AF162" s="126">
        <f>IF(AF$7="",0,SUMIFS(Бюджет!AF:AF,Бюджет!$M:$M,$H162))</f>
        <v>0</v>
      </c>
      <c r="AG162" s="126">
        <f>IF(AG$7="",0,SUMIFS(Бюджет!AG:AG,Бюджет!$M:$M,$H162))</f>
        <v>0</v>
      </c>
      <c r="AH162" s="126">
        <f>IF(AH$7="",0,SUMIFS(Бюджет!AH:AH,Бюджет!$M:$M,$H162))</f>
        <v>0</v>
      </c>
      <c r="AI162" s="126">
        <f>IF(AI$7="",0,SUMIFS(Бюджет!AI:AI,Бюджет!$M:$M,$H162))</f>
        <v>0</v>
      </c>
      <c r="AJ162" s="126">
        <f>IF(AJ$7="",0,SUMIFS(Бюджет!AJ:AJ,Бюджет!$M:$M,$H162))</f>
        <v>0</v>
      </c>
      <c r="AK162" s="126">
        <f>IF(AK$7="",0,SUMIFS(Бюджет!AK:AK,Бюджет!$M:$M,$H162))</f>
        <v>0</v>
      </c>
      <c r="AL162" s="126">
        <f>IF(AL$7="",0,SUMIFS(Бюджет!AL:AL,Бюджет!$M:$M,$H162))</f>
        <v>0</v>
      </c>
      <c r="AM162" s="126">
        <f>IF(AM$7="",0,SUMIFS(Бюджет!AM:AM,Бюджет!$M:$M,$H162))</f>
        <v>0</v>
      </c>
      <c r="AN162" s="126">
        <f>IF(AN$7="",0,SUMIFS(Бюджет!AN:AN,Бюджет!$M:$M,$H162))</f>
        <v>0</v>
      </c>
      <c r="AO162" s="126">
        <f>IF(AO$7="",0,SUMIFS(Бюджет!AO:AO,Бюджет!$M:$M,$H162))</f>
        <v>0</v>
      </c>
      <c r="AP162" s="126">
        <f>IF(AP$7="",0,SUMIFS(Бюджет!AP:AP,Бюджет!$M:$M,$H162))</f>
        <v>0</v>
      </c>
      <c r="AQ162" s="126">
        <f>IF(AQ$7="",0,SUMIFS(Бюджет!AQ:AQ,Бюджет!$M:$M,$H162))</f>
        <v>0</v>
      </c>
      <c r="AR162" s="126">
        <f>IF(AR$7="",0,SUMIFS(Бюджет!AR:AR,Бюджет!$M:$M,$H162))</f>
        <v>0</v>
      </c>
      <c r="AS162" s="126">
        <f>IF(AS$7="",0,SUMIFS(Бюджет!AS:AS,Бюджет!$M:$M,$H162))</f>
        <v>0</v>
      </c>
      <c r="AT162" s="126">
        <f>IF(AT$7="",0,SUMIFS(Бюджет!AT:AT,Бюджет!$M:$M,$H162))</f>
        <v>0</v>
      </c>
      <c r="AU162" s="126">
        <f>IF(AU$7="",0,SUMIFS(Бюджет!AU:AU,Бюджет!$M:$M,$H162))</f>
        <v>0</v>
      </c>
      <c r="AV162" s="94"/>
      <c r="AW162" s="89"/>
    </row>
    <row r="163" spans="1:49" s="95" customFormat="1" x14ac:dyDescent="0.25">
      <c r="A163" s="89"/>
      <c r="B163" s="269"/>
      <c r="C163" s="269"/>
      <c r="D163" s="89"/>
      <c r="E163" s="124"/>
      <c r="F163" s="167"/>
      <c r="G163" s="167" t="str">
        <f t="shared" si="28"/>
        <v>CF</v>
      </c>
      <c r="H163" s="129" t="str">
        <f>KPI!$E$68</f>
        <v>отток ДС на авансы по ФОТ строителей</v>
      </c>
      <c r="I163" s="89"/>
      <c r="J163" s="89"/>
      <c r="K163" s="125" t="str">
        <f>IF(H163="","",INDEX(KPI!$H:$H,SUMIFS(KPI!$C:$C,KPI!$E:$E,H163)))</f>
        <v>тыс.руб.</v>
      </c>
      <c r="L163" s="25"/>
      <c r="M163" s="117"/>
      <c r="N163" s="117"/>
      <c r="O163" s="117"/>
      <c r="P163" s="89"/>
      <c r="Q163" s="89"/>
      <c r="R163" s="123">
        <f t="shared" si="35"/>
        <v>0</v>
      </c>
      <c r="S163" s="89"/>
      <c r="T163" s="123">
        <f t="shared" si="36"/>
        <v>0</v>
      </c>
      <c r="U163" s="89"/>
      <c r="V163" s="89"/>
      <c r="W163" s="116"/>
      <c r="X163" s="126">
        <f>IF(X$7="",0,SUMIFS(Бюджет!X:X,Бюджет!$M:$M,$H163))</f>
        <v>0</v>
      </c>
      <c r="Y163" s="126">
        <f>IF(Y$7="",0,SUMIFS(Бюджет!Y:Y,Бюджет!$M:$M,$H163))</f>
        <v>0</v>
      </c>
      <c r="Z163" s="126">
        <f>IF(Z$7="",0,SUMIFS(Бюджет!Z:Z,Бюджет!$M:$M,$H163))</f>
        <v>0</v>
      </c>
      <c r="AA163" s="126">
        <f>IF(AA$7="",0,SUMIFS(Бюджет!AA:AA,Бюджет!$M:$M,$H163))</f>
        <v>0</v>
      </c>
      <c r="AB163" s="126">
        <f>IF(AB$7="",0,SUMIFS(Бюджет!AB:AB,Бюджет!$M:$M,$H163))</f>
        <v>0</v>
      </c>
      <c r="AC163" s="126">
        <f>IF(AC$7="",0,SUMIFS(Бюджет!AC:AC,Бюджет!$M:$M,$H163))</f>
        <v>0</v>
      </c>
      <c r="AD163" s="126">
        <f>IF(AD$7="",0,SUMIFS(Бюджет!AD:AD,Бюджет!$M:$M,$H163))</f>
        <v>0</v>
      </c>
      <c r="AE163" s="126">
        <f>IF(AE$7="",0,SUMIFS(Бюджет!AE:AE,Бюджет!$M:$M,$H163))</f>
        <v>0</v>
      </c>
      <c r="AF163" s="126">
        <f>IF(AF$7="",0,SUMIFS(Бюджет!AF:AF,Бюджет!$M:$M,$H163))</f>
        <v>0</v>
      </c>
      <c r="AG163" s="126">
        <f>IF(AG$7="",0,SUMIFS(Бюджет!AG:AG,Бюджет!$M:$M,$H163))</f>
        <v>0</v>
      </c>
      <c r="AH163" s="126">
        <f>IF(AH$7="",0,SUMIFS(Бюджет!AH:AH,Бюджет!$M:$M,$H163))</f>
        <v>0</v>
      </c>
      <c r="AI163" s="126">
        <f>IF(AI$7="",0,SUMIFS(Бюджет!AI:AI,Бюджет!$M:$M,$H163))</f>
        <v>0</v>
      </c>
      <c r="AJ163" s="126">
        <f>IF(AJ$7="",0,SUMIFS(Бюджет!AJ:AJ,Бюджет!$M:$M,$H163))</f>
        <v>0</v>
      </c>
      <c r="AK163" s="126">
        <f>IF(AK$7="",0,SUMIFS(Бюджет!AK:AK,Бюджет!$M:$M,$H163))</f>
        <v>0</v>
      </c>
      <c r="AL163" s="126">
        <f>IF(AL$7="",0,SUMIFS(Бюджет!AL:AL,Бюджет!$M:$M,$H163))</f>
        <v>0</v>
      </c>
      <c r="AM163" s="126">
        <f>IF(AM$7="",0,SUMIFS(Бюджет!AM:AM,Бюджет!$M:$M,$H163))</f>
        <v>0</v>
      </c>
      <c r="AN163" s="126">
        <f>IF(AN$7="",0,SUMIFS(Бюджет!AN:AN,Бюджет!$M:$M,$H163))</f>
        <v>0</v>
      </c>
      <c r="AO163" s="126">
        <f>IF(AO$7="",0,SUMIFS(Бюджет!AO:AO,Бюджет!$M:$M,$H163))</f>
        <v>0</v>
      </c>
      <c r="AP163" s="126">
        <f>IF(AP$7="",0,SUMIFS(Бюджет!AP:AP,Бюджет!$M:$M,$H163))</f>
        <v>0</v>
      </c>
      <c r="AQ163" s="126">
        <f>IF(AQ$7="",0,SUMIFS(Бюджет!AQ:AQ,Бюджет!$M:$M,$H163))</f>
        <v>0</v>
      </c>
      <c r="AR163" s="126">
        <f>IF(AR$7="",0,SUMIFS(Бюджет!AR:AR,Бюджет!$M:$M,$H163))</f>
        <v>0</v>
      </c>
      <c r="AS163" s="126">
        <f>IF(AS$7="",0,SUMIFS(Бюджет!AS:AS,Бюджет!$M:$M,$H163))</f>
        <v>0</v>
      </c>
      <c r="AT163" s="126">
        <f>IF(AT$7="",0,SUMIFS(Бюджет!AT:AT,Бюджет!$M:$M,$H163))</f>
        <v>0</v>
      </c>
      <c r="AU163" s="126">
        <f>IF(AU$7="",0,SUMIFS(Бюджет!AU:AU,Бюджет!$M:$M,$H163))</f>
        <v>0</v>
      </c>
      <c r="AV163" s="94"/>
      <c r="AW163" s="89"/>
    </row>
    <row r="164" spans="1:49" s="95" customFormat="1" x14ac:dyDescent="0.25">
      <c r="A164" s="89"/>
      <c r="B164" s="269"/>
      <c r="C164" s="269"/>
      <c r="D164" s="89"/>
      <c r="E164" s="124"/>
      <c r="F164" s="167"/>
      <c r="G164" s="167" t="str">
        <f t="shared" si="28"/>
        <v>CF</v>
      </c>
      <c r="H164" s="129" t="str">
        <f>KPI!$E$72</f>
        <v>отток ДС на расчет по ФОТ строителей</v>
      </c>
      <c r="I164" s="89"/>
      <c r="J164" s="89"/>
      <c r="K164" s="125" t="str">
        <f>IF(H164="","",INDEX(KPI!$H:$H,SUMIFS(KPI!$C:$C,KPI!$E:$E,H164)))</f>
        <v>тыс.руб.</v>
      </c>
      <c r="L164" s="25"/>
      <c r="M164" s="117"/>
      <c r="N164" s="117"/>
      <c r="O164" s="117"/>
      <c r="P164" s="89"/>
      <c r="Q164" s="89"/>
      <c r="R164" s="123">
        <f t="shared" si="35"/>
        <v>0</v>
      </c>
      <c r="S164" s="89"/>
      <c r="T164" s="123">
        <f t="shared" si="36"/>
        <v>0</v>
      </c>
      <c r="U164" s="89"/>
      <c r="V164" s="89"/>
      <c r="W164" s="116"/>
      <c r="X164" s="126">
        <f>IF(X$7="",0,SUMIFS(Бюджет!X:X,Бюджет!$M:$M,$H164))</f>
        <v>0</v>
      </c>
      <c r="Y164" s="126">
        <f>IF(Y$7="",0,SUMIFS(Бюджет!Y:Y,Бюджет!$M:$M,$H164))</f>
        <v>0</v>
      </c>
      <c r="Z164" s="126">
        <f>IF(Z$7="",0,SUMIFS(Бюджет!Z:Z,Бюджет!$M:$M,$H164))</f>
        <v>0</v>
      </c>
      <c r="AA164" s="126">
        <f>IF(AA$7="",0,SUMIFS(Бюджет!AA:AA,Бюджет!$M:$M,$H164))</f>
        <v>0</v>
      </c>
      <c r="AB164" s="126">
        <f>IF(AB$7="",0,SUMIFS(Бюджет!AB:AB,Бюджет!$M:$M,$H164))</f>
        <v>0</v>
      </c>
      <c r="AC164" s="126">
        <f>IF(AC$7="",0,SUMIFS(Бюджет!AC:AC,Бюджет!$M:$M,$H164))</f>
        <v>0</v>
      </c>
      <c r="AD164" s="126">
        <f>IF(AD$7="",0,SUMIFS(Бюджет!AD:AD,Бюджет!$M:$M,$H164))</f>
        <v>0</v>
      </c>
      <c r="AE164" s="126">
        <f>IF(AE$7="",0,SUMIFS(Бюджет!AE:AE,Бюджет!$M:$M,$H164))</f>
        <v>0</v>
      </c>
      <c r="AF164" s="126">
        <f>IF(AF$7="",0,SUMIFS(Бюджет!AF:AF,Бюджет!$M:$M,$H164))</f>
        <v>0</v>
      </c>
      <c r="AG164" s="126">
        <f>IF(AG$7="",0,SUMIFS(Бюджет!AG:AG,Бюджет!$M:$M,$H164))</f>
        <v>0</v>
      </c>
      <c r="AH164" s="126">
        <f>IF(AH$7="",0,SUMIFS(Бюджет!AH:AH,Бюджет!$M:$M,$H164))</f>
        <v>0</v>
      </c>
      <c r="AI164" s="126">
        <f>IF(AI$7="",0,SUMIFS(Бюджет!AI:AI,Бюджет!$M:$M,$H164))</f>
        <v>0</v>
      </c>
      <c r="AJ164" s="126">
        <f>IF(AJ$7="",0,SUMIFS(Бюджет!AJ:AJ,Бюджет!$M:$M,$H164))</f>
        <v>0</v>
      </c>
      <c r="AK164" s="126">
        <f>IF(AK$7="",0,SUMIFS(Бюджет!AK:AK,Бюджет!$M:$M,$H164))</f>
        <v>0</v>
      </c>
      <c r="AL164" s="126">
        <f>IF(AL$7="",0,SUMIFS(Бюджет!AL:AL,Бюджет!$M:$M,$H164))</f>
        <v>0</v>
      </c>
      <c r="AM164" s="126">
        <f>IF(AM$7="",0,SUMIFS(Бюджет!AM:AM,Бюджет!$M:$M,$H164))</f>
        <v>0</v>
      </c>
      <c r="AN164" s="126">
        <f>IF(AN$7="",0,SUMIFS(Бюджет!AN:AN,Бюджет!$M:$M,$H164))</f>
        <v>0</v>
      </c>
      <c r="AO164" s="126">
        <f>IF(AO$7="",0,SUMIFS(Бюджет!AO:AO,Бюджет!$M:$M,$H164))</f>
        <v>0</v>
      </c>
      <c r="AP164" s="126">
        <f>IF(AP$7="",0,SUMIFS(Бюджет!AP:AP,Бюджет!$M:$M,$H164))</f>
        <v>0</v>
      </c>
      <c r="AQ164" s="126">
        <f>IF(AQ$7="",0,SUMIFS(Бюджет!AQ:AQ,Бюджет!$M:$M,$H164))</f>
        <v>0</v>
      </c>
      <c r="AR164" s="126">
        <f>IF(AR$7="",0,SUMIFS(Бюджет!AR:AR,Бюджет!$M:$M,$H164))</f>
        <v>0</v>
      </c>
      <c r="AS164" s="126">
        <f>IF(AS$7="",0,SUMIFS(Бюджет!AS:AS,Бюджет!$M:$M,$H164))</f>
        <v>0</v>
      </c>
      <c r="AT164" s="126">
        <f>IF(AT$7="",0,SUMIFS(Бюджет!AT:AT,Бюджет!$M:$M,$H164))</f>
        <v>0</v>
      </c>
      <c r="AU164" s="126">
        <f>IF(AU$7="",0,SUMIFS(Бюджет!AU:AU,Бюджет!$M:$M,$H164))</f>
        <v>0</v>
      </c>
      <c r="AV164" s="94"/>
      <c r="AW164" s="89"/>
    </row>
    <row r="165" spans="1:49" s="95" customFormat="1" x14ac:dyDescent="0.25">
      <c r="A165" s="89"/>
      <c r="B165" s="269"/>
      <c r="C165" s="269"/>
      <c r="D165" s="89"/>
      <c r="E165" s="124"/>
      <c r="F165" s="167"/>
      <c r="G165" s="167" t="str">
        <f t="shared" si="28"/>
        <v>CF</v>
      </c>
      <c r="H165" s="129" t="str">
        <f>KPI!$E$74</f>
        <v>отток ДС в соцфонды</v>
      </c>
      <c r="I165" s="89"/>
      <c r="J165" s="89"/>
      <c r="K165" s="125" t="str">
        <f>IF(H165="","",INDEX(KPI!$H:$H,SUMIFS(KPI!$C:$C,KPI!$E:$E,H165)))</f>
        <v>тыс.руб.</v>
      </c>
      <c r="L165" s="25"/>
      <c r="M165" s="117"/>
      <c r="N165" s="117"/>
      <c r="O165" s="117"/>
      <c r="P165" s="89"/>
      <c r="Q165" s="89"/>
      <c r="R165" s="123">
        <f t="shared" si="35"/>
        <v>0</v>
      </c>
      <c r="S165" s="89"/>
      <c r="T165" s="123">
        <f t="shared" si="36"/>
        <v>0</v>
      </c>
      <c r="U165" s="89"/>
      <c r="V165" s="89"/>
      <c r="W165" s="116"/>
      <c r="X165" s="126">
        <f>IF(X$7="",0,SUMIFS(Бюджет!X:X,Бюджет!$M:$M,$H165))</f>
        <v>0</v>
      </c>
      <c r="Y165" s="126">
        <f>IF(Y$7="",0,SUMIFS(Бюджет!Y:Y,Бюджет!$M:$M,$H165))</f>
        <v>0</v>
      </c>
      <c r="Z165" s="126">
        <f>IF(Z$7="",0,SUMIFS(Бюджет!Z:Z,Бюджет!$M:$M,$H165))</f>
        <v>0</v>
      </c>
      <c r="AA165" s="126">
        <f>IF(AA$7="",0,SUMIFS(Бюджет!AA:AA,Бюджет!$M:$M,$H165))</f>
        <v>0</v>
      </c>
      <c r="AB165" s="126">
        <f>IF(AB$7="",0,SUMIFS(Бюджет!AB:AB,Бюджет!$M:$M,$H165))</f>
        <v>0</v>
      </c>
      <c r="AC165" s="126">
        <f>IF(AC$7="",0,SUMIFS(Бюджет!AC:AC,Бюджет!$M:$M,$H165))</f>
        <v>0</v>
      </c>
      <c r="AD165" s="126">
        <f>IF(AD$7="",0,SUMIFS(Бюджет!AD:AD,Бюджет!$M:$M,$H165))</f>
        <v>0</v>
      </c>
      <c r="AE165" s="126">
        <f>IF(AE$7="",0,SUMIFS(Бюджет!AE:AE,Бюджет!$M:$M,$H165))</f>
        <v>0</v>
      </c>
      <c r="AF165" s="126">
        <f>IF(AF$7="",0,SUMIFS(Бюджет!AF:AF,Бюджет!$M:$M,$H165))</f>
        <v>0</v>
      </c>
      <c r="AG165" s="126">
        <f>IF(AG$7="",0,SUMIFS(Бюджет!AG:AG,Бюджет!$M:$M,$H165))</f>
        <v>0</v>
      </c>
      <c r="AH165" s="126">
        <f>IF(AH$7="",0,SUMIFS(Бюджет!AH:AH,Бюджет!$M:$M,$H165))</f>
        <v>0</v>
      </c>
      <c r="AI165" s="126">
        <f>IF(AI$7="",0,SUMIFS(Бюджет!AI:AI,Бюджет!$M:$M,$H165))</f>
        <v>0</v>
      </c>
      <c r="AJ165" s="126">
        <f>IF(AJ$7="",0,SUMIFS(Бюджет!AJ:AJ,Бюджет!$M:$M,$H165))</f>
        <v>0</v>
      </c>
      <c r="AK165" s="126">
        <f>IF(AK$7="",0,SUMIFS(Бюджет!AK:AK,Бюджет!$M:$M,$H165))</f>
        <v>0</v>
      </c>
      <c r="AL165" s="126">
        <f>IF(AL$7="",0,SUMIFS(Бюджет!AL:AL,Бюджет!$M:$M,$H165))</f>
        <v>0</v>
      </c>
      <c r="AM165" s="126">
        <f>IF(AM$7="",0,SUMIFS(Бюджет!AM:AM,Бюджет!$M:$M,$H165))</f>
        <v>0</v>
      </c>
      <c r="AN165" s="126">
        <f>IF(AN$7="",0,SUMIFS(Бюджет!AN:AN,Бюджет!$M:$M,$H165))</f>
        <v>0</v>
      </c>
      <c r="AO165" s="126">
        <f>IF(AO$7="",0,SUMIFS(Бюджет!AO:AO,Бюджет!$M:$M,$H165))</f>
        <v>0</v>
      </c>
      <c r="AP165" s="126">
        <f>IF(AP$7="",0,SUMIFS(Бюджет!AP:AP,Бюджет!$M:$M,$H165))</f>
        <v>0</v>
      </c>
      <c r="AQ165" s="126">
        <f>IF(AQ$7="",0,SUMIFS(Бюджет!AQ:AQ,Бюджет!$M:$M,$H165))</f>
        <v>0</v>
      </c>
      <c r="AR165" s="126">
        <f>IF(AR$7="",0,SUMIFS(Бюджет!AR:AR,Бюджет!$M:$M,$H165))</f>
        <v>0</v>
      </c>
      <c r="AS165" s="126">
        <f>IF(AS$7="",0,SUMIFS(Бюджет!AS:AS,Бюджет!$M:$M,$H165))</f>
        <v>0</v>
      </c>
      <c r="AT165" s="126">
        <f>IF(AT$7="",0,SUMIFS(Бюджет!AT:AT,Бюджет!$M:$M,$H165))</f>
        <v>0</v>
      </c>
      <c r="AU165" s="126">
        <f>IF(AU$7="",0,SUMIFS(Бюджет!AU:AU,Бюджет!$M:$M,$H165))</f>
        <v>0</v>
      </c>
      <c r="AV165" s="94"/>
      <c r="AW165" s="89"/>
    </row>
    <row r="166" spans="1:49" s="95" customFormat="1" x14ac:dyDescent="0.25">
      <c r="A166" s="89"/>
      <c r="B166" s="269"/>
      <c r="C166" s="269"/>
      <c r="D166" s="89"/>
      <c r="E166" s="124"/>
      <c r="F166" s="167"/>
      <c r="G166" s="167" t="str">
        <f t="shared" si="28"/>
        <v>CF</v>
      </c>
      <c r="H166" s="129" t="str">
        <f>KPI!$E$78</f>
        <v>отток ДС на авансы поставщикам за оборуд-ие</v>
      </c>
      <c r="I166" s="89"/>
      <c r="J166" s="89"/>
      <c r="K166" s="125" t="str">
        <f>IF(H166="","",INDEX(KPI!$H:$H,SUMIFS(KPI!$C:$C,KPI!$E:$E,H166)))</f>
        <v>тыс.руб.</v>
      </c>
      <c r="L166" s="25"/>
      <c r="M166" s="117"/>
      <c r="N166" s="117"/>
      <c r="O166" s="117"/>
      <c r="P166" s="89"/>
      <c r="Q166" s="89"/>
      <c r="R166" s="123">
        <f t="shared" si="35"/>
        <v>0</v>
      </c>
      <c r="S166" s="89"/>
      <c r="T166" s="123">
        <f t="shared" si="36"/>
        <v>0</v>
      </c>
      <c r="U166" s="89"/>
      <c r="V166" s="89"/>
      <c r="W166" s="116"/>
      <c r="X166" s="126">
        <f>IF(X$7="",0,SUMIFS(Бюджет!X:X,Бюджет!$M:$M,$H166))</f>
        <v>0</v>
      </c>
      <c r="Y166" s="126">
        <f>IF(Y$7="",0,SUMIFS(Бюджет!Y:Y,Бюджет!$M:$M,$H166))</f>
        <v>0</v>
      </c>
      <c r="Z166" s="126">
        <f>IF(Z$7="",0,SUMIFS(Бюджет!Z:Z,Бюджет!$M:$M,$H166))</f>
        <v>0</v>
      </c>
      <c r="AA166" s="126">
        <f>IF(AA$7="",0,SUMIFS(Бюджет!AA:AA,Бюджет!$M:$M,$H166))</f>
        <v>0</v>
      </c>
      <c r="AB166" s="126">
        <f>IF(AB$7="",0,SUMIFS(Бюджет!AB:AB,Бюджет!$M:$M,$H166))</f>
        <v>0</v>
      </c>
      <c r="AC166" s="126">
        <f>IF(AC$7="",0,SUMIFS(Бюджет!AC:AC,Бюджет!$M:$M,$H166))</f>
        <v>0</v>
      </c>
      <c r="AD166" s="126">
        <f>IF(AD$7="",0,SUMIFS(Бюджет!AD:AD,Бюджет!$M:$M,$H166))</f>
        <v>0</v>
      </c>
      <c r="AE166" s="126">
        <f>IF(AE$7="",0,SUMIFS(Бюджет!AE:AE,Бюджет!$M:$M,$H166))</f>
        <v>0</v>
      </c>
      <c r="AF166" s="126">
        <f>IF(AF$7="",0,SUMIFS(Бюджет!AF:AF,Бюджет!$M:$M,$H166))</f>
        <v>0</v>
      </c>
      <c r="AG166" s="126">
        <f>IF(AG$7="",0,SUMIFS(Бюджет!AG:AG,Бюджет!$M:$M,$H166))</f>
        <v>0</v>
      </c>
      <c r="AH166" s="126">
        <f>IF(AH$7="",0,SUMIFS(Бюджет!AH:AH,Бюджет!$M:$M,$H166))</f>
        <v>0</v>
      </c>
      <c r="AI166" s="126">
        <f>IF(AI$7="",0,SUMIFS(Бюджет!AI:AI,Бюджет!$M:$M,$H166))</f>
        <v>0</v>
      </c>
      <c r="AJ166" s="126">
        <f>IF(AJ$7="",0,SUMIFS(Бюджет!AJ:AJ,Бюджет!$M:$M,$H166))</f>
        <v>0</v>
      </c>
      <c r="AK166" s="126">
        <f>IF(AK$7="",0,SUMIFS(Бюджет!AK:AK,Бюджет!$M:$M,$H166))</f>
        <v>0</v>
      </c>
      <c r="AL166" s="126">
        <f>IF(AL$7="",0,SUMIFS(Бюджет!AL:AL,Бюджет!$M:$M,$H166))</f>
        <v>0</v>
      </c>
      <c r="AM166" s="126">
        <f>IF(AM$7="",0,SUMIFS(Бюджет!AM:AM,Бюджет!$M:$M,$H166))</f>
        <v>0</v>
      </c>
      <c r="AN166" s="126">
        <f>IF(AN$7="",0,SUMIFS(Бюджет!AN:AN,Бюджет!$M:$M,$H166))</f>
        <v>0</v>
      </c>
      <c r="AO166" s="126">
        <f>IF(AO$7="",0,SUMIFS(Бюджет!AO:AO,Бюджет!$M:$M,$H166))</f>
        <v>0</v>
      </c>
      <c r="AP166" s="126">
        <f>IF(AP$7="",0,SUMIFS(Бюджет!AP:AP,Бюджет!$M:$M,$H166))</f>
        <v>0</v>
      </c>
      <c r="AQ166" s="126">
        <f>IF(AQ$7="",0,SUMIFS(Бюджет!AQ:AQ,Бюджет!$M:$M,$H166))</f>
        <v>0</v>
      </c>
      <c r="AR166" s="126">
        <f>IF(AR$7="",0,SUMIFS(Бюджет!AR:AR,Бюджет!$M:$M,$H166))</f>
        <v>0</v>
      </c>
      <c r="AS166" s="126">
        <f>IF(AS$7="",0,SUMIFS(Бюджет!AS:AS,Бюджет!$M:$M,$H166))</f>
        <v>0</v>
      </c>
      <c r="AT166" s="126">
        <f>IF(AT$7="",0,SUMIFS(Бюджет!AT:AT,Бюджет!$M:$M,$H166))</f>
        <v>0</v>
      </c>
      <c r="AU166" s="126">
        <f>IF(AU$7="",0,SUMIFS(Бюджет!AU:AU,Бюджет!$M:$M,$H166))</f>
        <v>0</v>
      </c>
      <c r="AV166" s="94"/>
      <c r="AW166" s="89"/>
    </row>
    <row r="167" spans="1:49" s="95" customFormat="1" x14ac:dyDescent="0.25">
      <c r="A167" s="89"/>
      <c r="B167" s="269"/>
      <c r="C167" s="269"/>
      <c r="D167" s="89"/>
      <c r="E167" s="124"/>
      <c r="F167" s="167"/>
      <c r="G167" s="167" t="str">
        <f t="shared" si="28"/>
        <v>CF</v>
      </c>
      <c r="H167" s="129" t="str">
        <f>KPI!$E$82</f>
        <v>отток ДС на расчет с поставщ-ми за оборуд-ие</v>
      </c>
      <c r="I167" s="89"/>
      <c r="J167" s="89"/>
      <c r="K167" s="125" t="str">
        <f>IF(H167="","",INDEX(KPI!$H:$H,SUMIFS(KPI!$C:$C,KPI!$E:$E,H167)))</f>
        <v>тыс.руб.</v>
      </c>
      <c r="L167" s="25"/>
      <c r="M167" s="117"/>
      <c r="N167" s="117"/>
      <c r="O167" s="117"/>
      <c r="P167" s="89"/>
      <c r="Q167" s="89"/>
      <c r="R167" s="123">
        <f t="shared" si="35"/>
        <v>0</v>
      </c>
      <c r="S167" s="89"/>
      <c r="T167" s="123">
        <f t="shared" si="36"/>
        <v>0</v>
      </c>
      <c r="U167" s="89"/>
      <c r="V167" s="89"/>
      <c r="W167" s="116"/>
      <c r="X167" s="126">
        <f>IF(X$7="",0,SUMIFS(Бюджет!X:X,Бюджет!$M:$M,$H167))</f>
        <v>0</v>
      </c>
      <c r="Y167" s="126">
        <f>IF(Y$7="",0,SUMIFS(Бюджет!Y:Y,Бюджет!$M:$M,$H167))</f>
        <v>0</v>
      </c>
      <c r="Z167" s="126">
        <f>IF(Z$7="",0,SUMIFS(Бюджет!Z:Z,Бюджет!$M:$M,$H167))</f>
        <v>0</v>
      </c>
      <c r="AA167" s="126">
        <f>IF(AA$7="",0,SUMIFS(Бюджет!AA:AA,Бюджет!$M:$M,$H167))</f>
        <v>0</v>
      </c>
      <c r="AB167" s="126">
        <f>IF(AB$7="",0,SUMIFS(Бюджет!AB:AB,Бюджет!$M:$M,$H167))</f>
        <v>0</v>
      </c>
      <c r="AC167" s="126">
        <f>IF(AC$7="",0,SUMIFS(Бюджет!AC:AC,Бюджет!$M:$M,$H167))</f>
        <v>0</v>
      </c>
      <c r="AD167" s="126">
        <f>IF(AD$7="",0,SUMIFS(Бюджет!AD:AD,Бюджет!$M:$M,$H167))</f>
        <v>0</v>
      </c>
      <c r="AE167" s="126">
        <f>IF(AE$7="",0,SUMIFS(Бюджет!AE:AE,Бюджет!$M:$M,$H167))</f>
        <v>0</v>
      </c>
      <c r="AF167" s="126">
        <f>IF(AF$7="",0,SUMIFS(Бюджет!AF:AF,Бюджет!$M:$M,$H167))</f>
        <v>0</v>
      </c>
      <c r="AG167" s="126">
        <f>IF(AG$7="",0,SUMIFS(Бюджет!AG:AG,Бюджет!$M:$M,$H167))</f>
        <v>0</v>
      </c>
      <c r="AH167" s="126">
        <f>IF(AH$7="",0,SUMIFS(Бюджет!AH:AH,Бюджет!$M:$M,$H167))</f>
        <v>0</v>
      </c>
      <c r="AI167" s="126">
        <f>IF(AI$7="",0,SUMIFS(Бюджет!AI:AI,Бюджет!$M:$M,$H167))</f>
        <v>0</v>
      </c>
      <c r="AJ167" s="126">
        <f>IF(AJ$7="",0,SUMIFS(Бюджет!AJ:AJ,Бюджет!$M:$M,$H167))</f>
        <v>0</v>
      </c>
      <c r="AK167" s="126">
        <f>IF(AK$7="",0,SUMIFS(Бюджет!AK:AK,Бюджет!$M:$M,$H167))</f>
        <v>0</v>
      </c>
      <c r="AL167" s="126">
        <f>IF(AL$7="",0,SUMIFS(Бюджет!AL:AL,Бюджет!$M:$M,$H167))</f>
        <v>0</v>
      </c>
      <c r="AM167" s="126">
        <f>IF(AM$7="",0,SUMIFS(Бюджет!AM:AM,Бюджет!$M:$M,$H167))</f>
        <v>0</v>
      </c>
      <c r="AN167" s="126">
        <f>IF(AN$7="",0,SUMIFS(Бюджет!AN:AN,Бюджет!$M:$M,$H167))</f>
        <v>0</v>
      </c>
      <c r="AO167" s="126">
        <f>IF(AO$7="",0,SUMIFS(Бюджет!AO:AO,Бюджет!$M:$M,$H167))</f>
        <v>0</v>
      </c>
      <c r="AP167" s="126">
        <f>IF(AP$7="",0,SUMIFS(Бюджет!AP:AP,Бюджет!$M:$M,$H167))</f>
        <v>0</v>
      </c>
      <c r="AQ167" s="126">
        <f>IF(AQ$7="",0,SUMIFS(Бюджет!AQ:AQ,Бюджет!$M:$M,$H167))</f>
        <v>0</v>
      </c>
      <c r="AR167" s="126">
        <f>IF(AR$7="",0,SUMIFS(Бюджет!AR:AR,Бюджет!$M:$M,$H167))</f>
        <v>0</v>
      </c>
      <c r="AS167" s="126">
        <f>IF(AS$7="",0,SUMIFS(Бюджет!AS:AS,Бюджет!$M:$M,$H167))</f>
        <v>0</v>
      </c>
      <c r="AT167" s="126">
        <f>IF(AT$7="",0,SUMIFS(Бюджет!AT:AT,Бюджет!$M:$M,$H167))</f>
        <v>0</v>
      </c>
      <c r="AU167" s="126">
        <f>IF(AU$7="",0,SUMIFS(Бюджет!AU:AU,Бюджет!$M:$M,$H167))</f>
        <v>0</v>
      </c>
      <c r="AV167" s="94"/>
      <c r="AW167" s="89"/>
    </row>
    <row r="168" spans="1:49" s="95" customFormat="1" x14ac:dyDescent="0.25">
      <c r="A168" s="89"/>
      <c r="B168" s="269"/>
      <c r="C168" s="269"/>
      <c r="D168" s="89"/>
      <c r="E168" s="124"/>
      <c r="F168" s="167"/>
      <c r="G168" s="167" t="str">
        <f t="shared" si="28"/>
        <v>CF</v>
      </c>
      <c r="H168" s="129" t="str">
        <f>KPI!$E$83</f>
        <v>отток ДС на остальные с/стоимостные расходы</v>
      </c>
      <c r="I168" s="89"/>
      <c r="J168" s="89"/>
      <c r="K168" s="125" t="str">
        <f>IF(H168="","",INDEX(KPI!$H:$H,SUMIFS(KPI!$C:$C,KPI!$E:$E,H168)))</f>
        <v>тыс.руб.</v>
      </c>
      <c r="L168" s="25"/>
      <c r="M168" s="117"/>
      <c r="N168" s="117"/>
      <c r="O168" s="117"/>
      <c r="P168" s="89"/>
      <c r="Q168" s="89"/>
      <c r="R168" s="123">
        <f t="shared" si="35"/>
        <v>0</v>
      </c>
      <c r="S168" s="89"/>
      <c r="T168" s="123">
        <f t="shared" si="36"/>
        <v>0</v>
      </c>
      <c r="U168" s="89"/>
      <c r="V168" s="89"/>
      <c r="W168" s="116"/>
      <c r="X168" s="126">
        <f>IF(X$7="",0,SUMIFS(Бюджет!X:X,Бюджет!$M:$M,$H168))</f>
        <v>0</v>
      </c>
      <c r="Y168" s="126">
        <f>IF(Y$7="",0,SUMIFS(Бюджет!Y:Y,Бюджет!$M:$M,$H168))</f>
        <v>0</v>
      </c>
      <c r="Z168" s="126">
        <f>IF(Z$7="",0,SUMIFS(Бюджет!Z:Z,Бюджет!$M:$M,$H168))</f>
        <v>0</v>
      </c>
      <c r="AA168" s="126">
        <f>IF(AA$7="",0,SUMIFS(Бюджет!AA:AA,Бюджет!$M:$M,$H168))</f>
        <v>0</v>
      </c>
      <c r="AB168" s="126">
        <f>IF(AB$7="",0,SUMIFS(Бюджет!AB:AB,Бюджет!$M:$M,$H168))</f>
        <v>0</v>
      </c>
      <c r="AC168" s="126">
        <f>IF(AC$7="",0,SUMIFS(Бюджет!AC:AC,Бюджет!$M:$M,$H168))</f>
        <v>0</v>
      </c>
      <c r="AD168" s="126">
        <f>IF(AD$7="",0,SUMIFS(Бюджет!AD:AD,Бюджет!$M:$M,$H168))</f>
        <v>0</v>
      </c>
      <c r="AE168" s="126">
        <f>IF(AE$7="",0,SUMIFS(Бюджет!AE:AE,Бюджет!$M:$M,$H168))</f>
        <v>0</v>
      </c>
      <c r="AF168" s="126">
        <f>IF(AF$7="",0,SUMIFS(Бюджет!AF:AF,Бюджет!$M:$M,$H168))</f>
        <v>0</v>
      </c>
      <c r="AG168" s="126">
        <f>IF(AG$7="",0,SUMIFS(Бюджет!AG:AG,Бюджет!$M:$M,$H168))</f>
        <v>0</v>
      </c>
      <c r="AH168" s="126">
        <f>IF(AH$7="",0,SUMIFS(Бюджет!AH:AH,Бюджет!$M:$M,$H168))</f>
        <v>0</v>
      </c>
      <c r="AI168" s="126">
        <f>IF(AI$7="",0,SUMIFS(Бюджет!AI:AI,Бюджет!$M:$M,$H168))</f>
        <v>0</v>
      </c>
      <c r="AJ168" s="126">
        <f>IF(AJ$7="",0,SUMIFS(Бюджет!AJ:AJ,Бюджет!$M:$M,$H168))</f>
        <v>0</v>
      </c>
      <c r="AK168" s="126">
        <f>IF(AK$7="",0,SUMIFS(Бюджет!AK:AK,Бюджет!$M:$M,$H168))</f>
        <v>0</v>
      </c>
      <c r="AL168" s="126">
        <f>IF(AL$7="",0,SUMIFS(Бюджет!AL:AL,Бюджет!$M:$M,$H168))</f>
        <v>0</v>
      </c>
      <c r="AM168" s="126">
        <f>IF(AM$7="",0,SUMIFS(Бюджет!AM:AM,Бюджет!$M:$M,$H168))</f>
        <v>0</v>
      </c>
      <c r="AN168" s="126">
        <f>IF(AN$7="",0,SUMIFS(Бюджет!AN:AN,Бюджет!$M:$M,$H168))</f>
        <v>0</v>
      </c>
      <c r="AO168" s="126">
        <f>IF(AO$7="",0,SUMIFS(Бюджет!AO:AO,Бюджет!$M:$M,$H168))</f>
        <v>0</v>
      </c>
      <c r="AP168" s="126">
        <f>IF(AP$7="",0,SUMIFS(Бюджет!AP:AP,Бюджет!$M:$M,$H168))</f>
        <v>0</v>
      </c>
      <c r="AQ168" s="126">
        <f>IF(AQ$7="",0,SUMIFS(Бюджет!AQ:AQ,Бюджет!$M:$M,$H168))</f>
        <v>0</v>
      </c>
      <c r="AR168" s="126">
        <f>IF(AR$7="",0,SUMIFS(Бюджет!AR:AR,Бюджет!$M:$M,$H168))</f>
        <v>0</v>
      </c>
      <c r="AS168" s="126">
        <f>IF(AS$7="",0,SUMIFS(Бюджет!AS:AS,Бюджет!$M:$M,$H168))</f>
        <v>0</v>
      </c>
      <c r="AT168" s="126">
        <f>IF(AT$7="",0,SUMIFS(Бюджет!AT:AT,Бюджет!$M:$M,$H168))</f>
        <v>0</v>
      </c>
      <c r="AU168" s="126">
        <f>IF(AU$7="",0,SUMIFS(Бюджет!AU:AU,Бюджет!$M:$M,$H168))</f>
        <v>0</v>
      </c>
      <c r="AV168" s="94"/>
      <c r="AW168" s="89"/>
    </row>
    <row r="169" spans="1:49" s="95" customFormat="1" x14ac:dyDescent="0.25">
      <c r="A169" s="89"/>
      <c r="B169" s="269"/>
      <c r="C169" s="269"/>
      <c r="D169" s="89"/>
      <c r="E169" s="124"/>
      <c r="F169" s="167"/>
      <c r="G169" s="167" t="str">
        <f t="shared" si="28"/>
        <v>CF</v>
      </c>
      <c r="H169" s="129" t="str">
        <f>KPI!$E$127</f>
        <v>отток ДС по накладным расходам</v>
      </c>
      <c r="I169" s="89"/>
      <c r="J169" s="89"/>
      <c r="K169" s="125" t="str">
        <f>IF(H169="","",INDEX(KPI!$H:$H,SUMIFS(KPI!$C:$C,KPI!$E:$E,H169)))</f>
        <v>тыс.руб.</v>
      </c>
      <c r="L169" s="25"/>
      <c r="M169" s="117"/>
      <c r="N169" s="117"/>
      <c r="O169" s="117"/>
      <c r="P169" s="89"/>
      <c r="Q169" s="89"/>
      <c r="R169" s="123">
        <f t="shared" si="35"/>
        <v>0</v>
      </c>
      <c r="S169" s="89"/>
      <c r="T169" s="123">
        <f t="shared" si="36"/>
        <v>0</v>
      </c>
      <c r="U169" s="89"/>
      <c r="V169" s="89"/>
      <c r="W169" s="116"/>
      <c r="X169" s="126">
        <f>IF(X$7="",0,SUMIFS(Бюджет!X:X,Бюджет!$M:$M,$H169))</f>
        <v>0</v>
      </c>
      <c r="Y169" s="126">
        <f>IF(Y$7="",0,SUMIFS(Бюджет!Y:Y,Бюджет!$M:$M,$H169))</f>
        <v>0</v>
      </c>
      <c r="Z169" s="126">
        <f>IF(Z$7="",0,SUMIFS(Бюджет!Z:Z,Бюджет!$M:$M,$H169))</f>
        <v>0</v>
      </c>
      <c r="AA169" s="126">
        <f>IF(AA$7="",0,SUMIFS(Бюджет!AA:AA,Бюджет!$M:$M,$H169))</f>
        <v>0</v>
      </c>
      <c r="AB169" s="126">
        <f>IF(AB$7="",0,SUMIFS(Бюджет!AB:AB,Бюджет!$M:$M,$H169))</f>
        <v>0</v>
      </c>
      <c r="AC169" s="126">
        <f>IF(AC$7="",0,SUMIFS(Бюджет!AC:AC,Бюджет!$M:$M,$H169))</f>
        <v>0</v>
      </c>
      <c r="AD169" s="126">
        <f>IF(AD$7="",0,SUMIFS(Бюджет!AD:AD,Бюджет!$M:$M,$H169))</f>
        <v>0</v>
      </c>
      <c r="AE169" s="126">
        <f>IF(AE$7="",0,SUMIFS(Бюджет!AE:AE,Бюджет!$M:$M,$H169))</f>
        <v>0</v>
      </c>
      <c r="AF169" s="126">
        <f>IF(AF$7="",0,SUMIFS(Бюджет!AF:AF,Бюджет!$M:$M,$H169))</f>
        <v>0</v>
      </c>
      <c r="AG169" s="126">
        <f>IF(AG$7="",0,SUMIFS(Бюджет!AG:AG,Бюджет!$M:$M,$H169))</f>
        <v>0</v>
      </c>
      <c r="AH169" s="126">
        <f>IF(AH$7="",0,SUMIFS(Бюджет!AH:AH,Бюджет!$M:$M,$H169))</f>
        <v>0</v>
      </c>
      <c r="AI169" s="126">
        <f>IF(AI$7="",0,SUMIFS(Бюджет!AI:AI,Бюджет!$M:$M,$H169))</f>
        <v>0</v>
      </c>
      <c r="AJ169" s="126">
        <f>IF(AJ$7="",0,SUMIFS(Бюджет!AJ:AJ,Бюджет!$M:$M,$H169))</f>
        <v>0</v>
      </c>
      <c r="AK169" s="126">
        <f>IF(AK$7="",0,SUMIFS(Бюджет!AK:AK,Бюджет!$M:$M,$H169))</f>
        <v>0</v>
      </c>
      <c r="AL169" s="126">
        <f>IF(AL$7="",0,SUMIFS(Бюджет!AL:AL,Бюджет!$M:$M,$H169))</f>
        <v>0</v>
      </c>
      <c r="AM169" s="126">
        <f>IF(AM$7="",0,SUMIFS(Бюджет!AM:AM,Бюджет!$M:$M,$H169))</f>
        <v>0</v>
      </c>
      <c r="AN169" s="126">
        <f>IF(AN$7="",0,SUMIFS(Бюджет!AN:AN,Бюджет!$M:$M,$H169))</f>
        <v>0</v>
      </c>
      <c r="AO169" s="126">
        <f>IF(AO$7="",0,SUMIFS(Бюджет!AO:AO,Бюджет!$M:$M,$H169))</f>
        <v>0</v>
      </c>
      <c r="AP169" s="126">
        <f>IF(AP$7="",0,SUMIFS(Бюджет!AP:AP,Бюджет!$M:$M,$H169))</f>
        <v>0</v>
      </c>
      <c r="AQ169" s="126">
        <f>IF(AQ$7="",0,SUMIFS(Бюджет!AQ:AQ,Бюджет!$M:$M,$H169))</f>
        <v>0</v>
      </c>
      <c r="AR169" s="126">
        <f>IF(AR$7="",0,SUMIFS(Бюджет!AR:AR,Бюджет!$M:$M,$H169))</f>
        <v>0</v>
      </c>
      <c r="AS169" s="126">
        <f>IF(AS$7="",0,SUMIFS(Бюджет!AS:AS,Бюджет!$M:$M,$H169))</f>
        <v>0</v>
      </c>
      <c r="AT169" s="126">
        <f>IF(AT$7="",0,SUMIFS(Бюджет!AT:AT,Бюджет!$M:$M,$H169))</f>
        <v>0</v>
      </c>
      <c r="AU169" s="126">
        <f>IF(AU$7="",0,SUMIFS(Бюджет!AU:AU,Бюджет!$M:$M,$H169))</f>
        <v>0</v>
      </c>
      <c r="AV169" s="94"/>
      <c r="AW169" s="89"/>
    </row>
    <row r="170" spans="1:49" s="95" customFormat="1" x14ac:dyDescent="0.25">
      <c r="A170" s="89"/>
      <c r="B170" s="269"/>
      <c r="C170" s="269"/>
      <c r="D170" s="89"/>
      <c r="E170" s="124"/>
      <c r="F170" s="167"/>
      <c r="G170" s="167" t="str">
        <f t="shared" si="28"/>
        <v>CF</v>
      </c>
      <c r="H170" s="129" t="str">
        <f>KPI!$E$128</f>
        <v>отток ДС по хоз-управленческим расходам</v>
      </c>
      <c r="I170" s="89"/>
      <c r="J170" s="89"/>
      <c r="K170" s="125" t="str">
        <f>IF(H170="","",INDEX(KPI!$H:$H,SUMIFS(KPI!$C:$C,KPI!$E:$E,H170)))</f>
        <v>тыс.руб.</v>
      </c>
      <c r="L170" s="25"/>
      <c r="M170" s="117"/>
      <c r="N170" s="117"/>
      <c r="O170" s="117"/>
      <c r="P170" s="89"/>
      <c r="Q170" s="89"/>
      <c r="R170" s="123">
        <f t="shared" si="35"/>
        <v>0</v>
      </c>
      <c r="S170" s="89"/>
      <c r="T170" s="123">
        <f t="shared" si="36"/>
        <v>0</v>
      </c>
      <c r="U170" s="89"/>
      <c r="V170" s="89"/>
      <c r="W170" s="116"/>
      <c r="X170" s="126">
        <f>IF(X$7="",0,X114+X115)</f>
        <v>0</v>
      </c>
      <c r="Y170" s="126">
        <f>IF(Y$7="",0,Y114+Y115)</f>
        <v>0</v>
      </c>
      <c r="Z170" s="126">
        <f t="shared" ref="Z170:AU170" si="37">IF(Z$7="",0,Z114+Z115)</f>
        <v>0</v>
      </c>
      <c r="AA170" s="126">
        <f t="shared" si="37"/>
        <v>0</v>
      </c>
      <c r="AB170" s="126">
        <f t="shared" si="37"/>
        <v>0</v>
      </c>
      <c r="AC170" s="126">
        <f t="shared" si="37"/>
        <v>0</v>
      </c>
      <c r="AD170" s="126">
        <f t="shared" si="37"/>
        <v>0</v>
      </c>
      <c r="AE170" s="126">
        <f t="shared" si="37"/>
        <v>0</v>
      </c>
      <c r="AF170" s="126">
        <f t="shared" si="37"/>
        <v>0</v>
      </c>
      <c r="AG170" s="126">
        <f t="shared" si="37"/>
        <v>0</v>
      </c>
      <c r="AH170" s="126">
        <f t="shared" si="37"/>
        <v>0</v>
      </c>
      <c r="AI170" s="126">
        <f t="shared" si="37"/>
        <v>0</v>
      </c>
      <c r="AJ170" s="126">
        <f t="shared" si="37"/>
        <v>0</v>
      </c>
      <c r="AK170" s="126">
        <f t="shared" si="37"/>
        <v>0</v>
      </c>
      <c r="AL170" s="126">
        <f t="shared" si="37"/>
        <v>0</v>
      </c>
      <c r="AM170" s="126">
        <f t="shared" si="37"/>
        <v>0</v>
      </c>
      <c r="AN170" s="126">
        <f t="shared" si="37"/>
        <v>0</v>
      </c>
      <c r="AO170" s="126">
        <f t="shared" si="37"/>
        <v>0</v>
      </c>
      <c r="AP170" s="126">
        <f t="shared" si="37"/>
        <v>0</v>
      </c>
      <c r="AQ170" s="126">
        <f t="shared" si="37"/>
        <v>0</v>
      </c>
      <c r="AR170" s="126">
        <f t="shared" si="37"/>
        <v>0</v>
      </c>
      <c r="AS170" s="126">
        <f t="shared" si="37"/>
        <v>0</v>
      </c>
      <c r="AT170" s="126">
        <f t="shared" si="37"/>
        <v>0</v>
      </c>
      <c r="AU170" s="126">
        <f t="shared" si="37"/>
        <v>0</v>
      </c>
      <c r="AV170" s="94"/>
      <c r="AW170" s="89"/>
    </row>
    <row r="171" spans="1:49" ht="3.9" customHeight="1" x14ac:dyDescent="0.25">
      <c r="A171" s="3"/>
      <c r="B171" s="269"/>
      <c r="C171" s="269"/>
      <c r="D171" s="3"/>
      <c r="E171" s="120"/>
      <c r="F171" s="167"/>
      <c r="G171" s="167" t="str">
        <f t="shared" si="28"/>
        <v>CF</v>
      </c>
      <c r="H171" s="3"/>
      <c r="I171" s="3"/>
      <c r="J171" s="3"/>
      <c r="K171" s="25"/>
      <c r="L171" s="12"/>
      <c r="M171" s="20"/>
      <c r="N171" s="20"/>
      <c r="O171" s="20"/>
      <c r="P171" s="3"/>
      <c r="Q171" s="3"/>
      <c r="R171" s="3"/>
      <c r="S171" s="3"/>
      <c r="T171" s="3"/>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x14ac:dyDescent="0.25">
      <c r="A172" s="3"/>
      <c r="B172" s="269"/>
      <c r="C172" s="269"/>
      <c r="D172" s="3"/>
      <c r="E172" s="120"/>
      <c r="F172" s="167"/>
      <c r="G172" s="167" t="str">
        <f t="shared" si="28"/>
        <v>CF</v>
      </c>
      <c r="H172" s="3"/>
      <c r="I172" s="3"/>
      <c r="J172" s="3"/>
      <c r="K172" s="130" t="str">
        <f>структура!$AL$28</f>
        <v>контроль</v>
      </c>
      <c r="L172" s="130"/>
      <c r="M172" s="131"/>
      <c r="N172" s="131"/>
      <c r="O172" s="131"/>
      <c r="P172" s="132"/>
      <c r="Q172" s="132"/>
      <c r="R172" s="133">
        <f>SUM(R154:R171)-R153</f>
        <v>0</v>
      </c>
      <c r="S172" s="132"/>
      <c r="T172" s="133">
        <f>SUM(T154:T171)-T153</f>
        <v>0</v>
      </c>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ht="3.9" customHeight="1" x14ac:dyDescent="0.25">
      <c r="A173" s="3"/>
      <c r="B173" s="269"/>
      <c r="C173" s="269"/>
      <c r="D173" s="3"/>
      <c r="E173" s="120"/>
      <c r="F173" s="167"/>
      <c r="G173" s="167" t="str">
        <f t="shared" si="28"/>
        <v>CF</v>
      </c>
      <c r="H173" s="3"/>
      <c r="I173" s="3"/>
      <c r="J173" s="3"/>
      <c r="K173" s="25"/>
      <c r="L173" s="12"/>
      <c r="M173" s="20"/>
      <c r="N173" s="20"/>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ht="8.1" customHeight="1" x14ac:dyDescent="0.25">
      <c r="A174" s="3"/>
      <c r="B174" s="269"/>
      <c r="C174" s="269"/>
      <c r="D174" s="3"/>
      <c r="E174" s="120"/>
      <c r="F174" s="167"/>
      <c r="G174" s="167" t="str">
        <f t="shared" si="28"/>
        <v>CF</v>
      </c>
      <c r="H174" s="3"/>
      <c r="I174" s="3"/>
      <c r="J174" s="3"/>
      <c r="K174" s="25"/>
      <c r="L174" s="12"/>
      <c r="M174" s="20"/>
      <c r="N174" s="20"/>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s="5" customFormat="1" x14ac:dyDescent="0.25">
      <c r="A175" s="4"/>
      <c r="B175" s="270"/>
      <c r="C175" s="270"/>
      <c r="D175" s="4"/>
      <c r="E175" s="121"/>
      <c r="F175" s="168"/>
      <c r="G175" s="168" t="str">
        <f t="shared" si="28"/>
        <v>CF</v>
      </c>
      <c r="H175" s="38" t="str">
        <f>KPI!$E$170</f>
        <v>Оплата налогов</v>
      </c>
      <c r="I175" s="4"/>
      <c r="J175" s="4"/>
      <c r="K175" s="39" t="str">
        <f>IF(H175="","",INDEX(KPI!$H:$H,SUMIFS(KPI!$C:$C,KPI!$E:$E,H175)))</f>
        <v>тыс.руб.</v>
      </c>
      <c r="L175" s="24"/>
      <c r="M175" s="20"/>
      <c r="N175" s="20"/>
      <c r="O175" s="20"/>
      <c r="P175" s="4"/>
      <c r="Q175" s="4"/>
      <c r="R175" s="47">
        <f>SUMIFS($W175:$AV175,$W$2:$AV$2,R$2)</f>
        <v>0</v>
      </c>
      <c r="S175" s="4"/>
      <c r="T175" s="47">
        <f>SUMIFS($W175:$AV175,$W$2:$AV$2,T$2)</f>
        <v>0</v>
      </c>
      <c r="U175" s="4"/>
      <c r="V175" s="4"/>
      <c r="W175" s="49"/>
      <c r="X175" s="46">
        <f t="shared" ref="X175:AU175" si="38">SUM(X176:X181)</f>
        <v>0</v>
      </c>
      <c r="Y175" s="46">
        <f t="shared" si="38"/>
        <v>0</v>
      </c>
      <c r="Z175" s="46">
        <f t="shared" si="38"/>
        <v>0</v>
      </c>
      <c r="AA175" s="46">
        <f t="shared" si="38"/>
        <v>0</v>
      </c>
      <c r="AB175" s="46">
        <f t="shared" si="38"/>
        <v>0</v>
      </c>
      <c r="AC175" s="46">
        <f t="shared" si="38"/>
        <v>0</v>
      </c>
      <c r="AD175" s="46">
        <f t="shared" si="38"/>
        <v>0</v>
      </c>
      <c r="AE175" s="46">
        <f t="shared" si="38"/>
        <v>0</v>
      </c>
      <c r="AF175" s="46">
        <f t="shared" si="38"/>
        <v>0</v>
      </c>
      <c r="AG175" s="46">
        <f t="shared" si="38"/>
        <v>0</v>
      </c>
      <c r="AH175" s="46">
        <f t="shared" si="38"/>
        <v>0</v>
      </c>
      <c r="AI175" s="46">
        <f t="shared" si="38"/>
        <v>0</v>
      </c>
      <c r="AJ175" s="46">
        <f t="shared" si="38"/>
        <v>0</v>
      </c>
      <c r="AK175" s="46">
        <f t="shared" si="38"/>
        <v>0</v>
      </c>
      <c r="AL175" s="46">
        <f t="shared" si="38"/>
        <v>0</v>
      </c>
      <c r="AM175" s="46">
        <f t="shared" si="38"/>
        <v>0</v>
      </c>
      <c r="AN175" s="46">
        <f t="shared" si="38"/>
        <v>0</v>
      </c>
      <c r="AO175" s="46">
        <f t="shared" si="38"/>
        <v>0</v>
      </c>
      <c r="AP175" s="46">
        <f t="shared" si="38"/>
        <v>0</v>
      </c>
      <c r="AQ175" s="46">
        <f t="shared" si="38"/>
        <v>0</v>
      </c>
      <c r="AR175" s="46">
        <f t="shared" si="38"/>
        <v>0</v>
      </c>
      <c r="AS175" s="46">
        <f t="shared" si="38"/>
        <v>0</v>
      </c>
      <c r="AT175" s="46">
        <f t="shared" si="38"/>
        <v>0</v>
      </c>
      <c r="AU175" s="46">
        <f t="shared" si="38"/>
        <v>0</v>
      </c>
      <c r="AV175" s="43"/>
      <c r="AW175" s="4"/>
    </row>
    <row r="176" spans="1:49" ht="3.9" customHeight="1" x14ac:dyDescent="0.25">
      <c r="A176" s="3"/>
      <c r="B176" s="269"/>
      <c r="C176" s="269"/>
      <c r="D176" s="3"/>
      <c r="E176" s="120"/>
      <c r="F176" s="167"/>
      <c r="G176" s="167" t="str">
        <f t="shared" si="28"/>
        <v>CF</v>
      </c>
      <c r="H176" s="3"/>
      <c r="I176" s="3"/>
      <c r="J176" s="3"/>
      <c r="K176" s="25"/>
      <c r="L176" s="12"/>
      <c r="M176" s="20"/>
      <c r="N176" s="20"/>
      <c r="O176" s="20"/>
      <c r="P176" s="3"/>
      <c r="Q176" s="3"/>
      <c r="R176" s="3"/>
      <c r="S176" s="3"/>
      <c r="T176" s="3"/>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s="1" customFormat="1" ht="10.199999999999999" x14ac:dyDescent="0.2">
      <c r="A177" s="12"/>
      <c r="B177" s="271"/>
      <c r="C177" s="271"/>
      <c r="D177" s="12"/>
      <c r="E177" s="120"/>
      <c r="F177" s="169"/>
      <c r="G177" s="169" t="str">
        <f t="shared" si="28"/>
        <v>CF</v>
      </c>
      <c r="H177" s="127" t="str">
        <f>структура!$AL$12</f>
        <v>в т.ч. по номенклатуре затрат</v>
      </c>
      <c r="I177" s="12"/>
      <c r="J177" s="12"/>
      <c r="K177" s="12"/>
      <c r="L177" s="12"/>
      <c r="M177" s="35"/>
      <c r="N177" s="35"/>
      <c r="O177" s="35"/>
      <c r="P177" s="12"/>
      <c r="Q177" s="12"/>
      <c r="R177" s="12"/>
      <c r="S177" s="12"/>
      <c r="T177" s="12"/>
      <c r="U177" s="12"/>
      <c r="V177" s="12"/>
      <c r="W177" s="73"/>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5"/>
      <c r="AW177" s="12"/>
    </row>
    <row r="178" spans="1:49" ht="3.9" customHeight="1" x14ac:dyDescent="0.25">
      <c r="A178" s="3"/>
      <c r="B178" s="269"/>
      <c r="C178" s="269"/>
      <c r="D178" s="3"/>
      <c r="E178" s="120"/>
      <c r="F178" s="167"/>
      <c r="G178" s="167" t="str">
        <f t="shared" si="28"/>
        <v>CF</v>
      </c>
      <c r="H178" s="128"/>
      <c r="I178" s="3"/>
      <c r="J178" s="3"/>
      <c r="K178" s="25"/>
      <c r="L178" s="12"/>
      <c r="M178" s="20"/>
      <c r="N178" s="20"/>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s="95" customFormat="1" x14ac:dyDescent="0.25">
      <c r="A179" s="89"/>
      <c r="B179" s="269"/>
      <c r="C179" s="269"/>
      <c r="D179" s="89"/>
      <c r="E179" s="124"/>
      <c r="F179" s="167"/>
      <c r="G179" s="167" t="str">
        <f t="shared" si="28"/>
        <v>CF</v>
      </c>
      <c r="H179" s="129" t="str">
        <f>KPI!$E$132</f>
        <v>оплата НДС</v>
      </c>
      <c r="I179" s="89"/>
      <c r="J179" s="89"/>
      <c r="K179" s="125" t="str">
        <f>IF(H179="","",INDEX(KPI!$H:$H,SUMIFS(KPI!$C:$C,KPI!$E:$E,H179)))</f>
        <v>тыс.руб.</v>
      </c>
      <c r="L179" s="25"/>
      <c r="M179" s="117"/>
      <c r="N179" s="117"/>
      <c r="O179" s="117"/>
      <c r="P179" s="89"/>
      <c r="Q179" s="89"/>
      <c r="R179" s="123">
        <f>SUMIFS($W179:$AV179,$W$2:$AV$2,R$2)</f>
        <v>0</v>
      </c>
      <c r="S179" s="89"/>
      <c r="T179" s="123">
        <f>SUMIFS($W179:$AV179,$W$2:$AV$2,T$2)</f>
        <v>0</v>
      </c>
      <c r="U179" s="89"/>
      <c r="V179" s="89"/>
      <c r="W179" s="116"/>
      <c r="X179" s="126">
        <f>IF(X$7="",0,W121)</f>
        <v>0</v>
      </c>
      <c r="Y179" s="126">
        <f t="shared" ref="Y179:AU179" si="39">IF(Y$7="",0,X121)</f>
        <v>0</v>
      </c>
      <c r="Z179" s="126">
        <f t="shared" si="39"/>
        <v>0</v>
      </c>
      <c r="AA179" s="126">
        <f t="shared" si="39"/>
        <v>0</v>
      </c>
      <c r="AB179" s="126">
        <f t="shared" si="39"/>
        <v>0</v>
      </c>
      <c r="AC179" s="126">
        <f t="shared" si="39"/>
        <v>0</v>
      </c>
      <c r="AD179" s="126">
        <f t="shared" si="39"/>
        <v>0</v>
      </c>
      <c r="AE179" s="126">
        <f t="shared" si="39"/>
        <v>0</v>
      </c>
      <c r="AF179" s="126">
        <f t="shared" si="39"/>
        <v>0</v>
      </c>
      <c r="AG179" s="126">
        <f t="shared" si="39"/>
        <v>0</v>
      </c>
      <c r="AH179" s="126">
        <f t="shared" si="39"/>
        <v>0</v>
      </c>
      <c r="AI179" s="126">
        <f t="shared" si="39"/>
        <v>0</v>
      </c>
      <c r="AJ179" s="126">
        <f t="shared" si="39"/>
        <v>0</v>
      </c>
      <c r="AK179" s="126">
        <f t="shared" si="39"/>
        <v>0</v>
      </c>
      <c r="AL179" s="126">
        <f t="shared" si="39"/>
        <v>0</v>
      </c>
      <c r="AM179" s="126">
        <f t="shared" si="39"/>
        <v>0</v>
      </c>
      <c r="AN179" s="126">
        <f t="shared" si="39"/>
        <v>0</v>
      </c>
      <c r="AO179" s="126">
        <f t="shared" si="39"/>
        <v>0</v>
      </c>
      <c r="AP179" s="126">
        <f t="shared" si="39"/>
        <v>0</v>
      </c>
      <c r="AQ179" s="126">
        <f t="shared" si="39"/>
        <v>0</v>
      </c>
      <c r="AR179" s="126">
        <f t="shared" si="39"/>
        <v>0</v>
      </c>
      <c r="AS179" s="126">
        <f t="shared" si="39"/>
        <v>0</v>
      </c>
      <c r="AT179" s="126">
        <f t="shared" si="39"/>
        <v>0</v>
      </c>
      <c r="AU179" s="126">
        <f t="shared" si="39"/>
        <v>0</v>
      </c>
      <c r="AV179" s="94"/>
      <c r="AW179" s="89"/>
    </row>
    <row r="180" spans="1:49" s="95" customFormat="1" x14ac:dyDescent="0.25">
      <c r="A180" s="89"/>
      <c r="B180" s="269"/>
      <c r="C180" s="269"/>
      <c r="D180" s="89"/>
      <c r="E180" s="124"/>
      <c r="F180" s="167"/>
      <c r="G180" s="167" t="str">
        <f t="shared" si="28"/>
        <v>CF</v>
      </c>
      <c r="H180" s="129" t="str">
        <f>KPI!$E$171</f>
        <v>оплата налога на прибыль</v>
      </c>
      <c r="I180" s="89"/>
      <c r="J180" s="89"/>
      <c r="K180" s="125" t="str">
        <f>IF(H180="","",INDEX(KPI!$H:$H,SUMIFS(KPI!$C:$C,KPI!$E:$E,H180)))</f>
        <v>тыс.руб.</v>
      </c>
      <c r="L180" s="25"/>
      <c r="M180" s="117"/>
      <c r="N180" s="117"/>
      <c r="O180" s="117"/>
      <c r="P180" s="89"/>
      <c r="Q180" s="89"/>
      <c r="R180" s="123">
        <f t="shared" ref="R180" si="40">SUMIFS($W180:$AV180,$W$2:$AV$2,R$2)</f>
        <v>0</v>
      </c>
      <c r="S180" s="89"/>
      <c r="T180" s="123">
        <f t="shared" ref="T180" si="41">SUMIFS($W180:$AV180,$W$2:$AV$2,T$2)</f>
        <v>0</v>
      </c>
      <c r="U180" s="89"/>
      <c r="V180" s="89"/>
      <c r="W180" s="116"/>
      <c r="X180" s="126">
        <f t="shared" ref="X180:AU180" si="42">IF(X$7="",0,W127)</f>
        <v>0</v>
      </c>
      <c r="Y180" s="126">
        <f t="shared" si="42"/>
        <v>0</v>
      </c>
      <c r="Z180" s="126">
        <f t="shared" si="42"/>
        <v>0</v>
      </c>
      <c r="AA180" s="126">
        <f t="shared" si="42"/>
        <v>0</v>
      </c>
      <c r="AB180" s="126">
        <f t="shared" si="42"/>
        <v>0</v>
      </c>
      <c r="AC180" s="126">
        <f t="shared" si="42"/>
        <v>0</v>
      </c>
      <c r="AD180" s="126">
        <f t="shared" si="42"/>
        <v>0</v>
      </c>
      <c r="AE180" s="126">
        <f t="shared" si="42"/>
        <v>0</v>
      </c>
      <c r="AF180" s="126">
        <f t="shared" si="42"/>
        <v>0</v>
      </c>
      <c r="AG180" s="126">
        <f t="shared" si="42"/>
        <v>0</v>
      </c>
      <c r="AH180" s="126">
        <f t="shared" si="42"/>
        <v>0</v>
      </c>
      <c r="AI180" s="126">
        <f t="shared" si="42"/>
        <v>0</v>
      </c>
      <c r="AJ180" s="126">
        <f t="shared" si="42"/>
        <v>0</v>
      </c>
      <c r="AK180" s="126">
        <f t="shared" si="42"/>
        <v>0</v>
      </c>
      <c r="AL180" s="126">
        <f t="shared" si="42"/>
        <v>0</v>
      </c>
      <c r="AM180" s="126">
        <f t="shared" si="42"/>
        <v>0</v>
      </c>
      <c r="AN180" s="126">
        <f t="shared" si="42"/>
        <v>0</v>
      </c>
      <c r="AO180" s="126">
        <f t="shared" si="42"/>
        <v>0</v>
      </c>
      <c r="AP180" s="126">
        <f t="shared" si="42"/>
        <v>0</v>
      </c>
      <c r="AQ180" s="126">
        <f t="shared" si="42"/>
        <v>0</v>
      </c>
      <c r="AR180" s="126">
        <f t="shared" si="42"/>
        <v>0</v>
      </c>
      <c r="AS180" s="126">
        <f t="shared" si="42"/>
        <v>0</v>
      </c>
      <c r="AT180" s="126">
        <f t="shared" si="42"/>
        <v>0</v>
      </c>
      <c r="AU180" s="126">
        <f t="shared" si="42"/>
        <v>0</v>
      </c>
      <c r="AV180" s="94"/>
      <c r="AW180" s="89"/>
    </row>
    <row r="181" spans="1:49" ht="3.9" customHeight="1" x14ac:dyDescent="0.25">
      <c r="A181" s="3"/>
      <c r="B181" s="269"/>
      <c r="C181" s="269"/>
      <c r="D181" s="3"/>
      <c r="E181" s="120"/>
      <c r="F181" s="167"/>
      <c r="G181" s="167" t="str">
        <f t="shared" si="28"/>
        <v>CF</v>
      </c>
      <c r="H181" s="3"/>
      <c r="I181" s="3"/>
      <c r="J181" s="3"/>
      <c r="K181" s="25"/>
      <c r="L181" s="12"/>
      <c r="M181" s="20"/>
      <c r="N181" s="20"/>
      <c r="O181" s="20"/>
      <c r="P181" s="3"/>
      <c r="Q181" s="3"/>
      <c r="R181" s="3"/>
      <c r="S181" s="3"/>
      <c r="T181" s="3"/>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x14ac:dyDescent="0.25">
      <c r="A182" s="3"/>
      <c r="B182" s="269"/>
      <c r="C182" s="269"/>
      <c r="D182" s="3"/>
      <c r="E182" s="120"/>
      <c r="F182" s="167"/>
      <c r="G182" s="167" t="str">
        <f t="shared" si="28"/>
        <v>CF</v>
      </c>
      <c r="H182" s="3"/>
      <c r="I182" s="3"/>
      <c r="J182" s="3"/>
      <c r="K182" s="130" t="str">
        <f>структура!$AL$28</f>
        <v>контроль</v>
      </c>
      <c r="L182" s="130"/>
      <c r="M182" s="131"/>
      <c r="N182" s="131"/>
      <c r="O182" s="131"/>
      <c r="P182" s="132"/>
      <c r="Q182" s="132"/>
      <c r="R182" s="133">
        <f>SUM(R176:R181)-R175</f>
        <v>0</v>
      </c>
      <c r="S182" s="132"/>
      <c r="T182" s="133">
        <f>SUM(T176:T181)-T175</f>
        <v>0</v>
      </c>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ht="3.9" customHeight="1" x14ac:dyDescent="0.25">
      <c r="A183" s="3"/>
      <c r="B183" s="269"/>
      <c r="C183" s="269"/>
      <c r="D183" s="3"/>
      <c r="E183" s="120"/>
      <c r="F183" s="167"/>
      <c r="G183" s="167" t="str">
        <f t="shared" si="28"/>
        <v>CF</v>
      </c>
      <c r="H183" s="3"/>
      <c r="I183" s="3"/>
      <c r="J183" s="3"/>
      <c r="K183" s="25"/>
      <c r="L183" s="12"/>
      <c r="M183" s="20"/>
      <c r="N183" s="20"/>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ht="8.1" customHeight="1" x14ac:dyDescent="0.25">
      <c r="A184" s="3"/>
      <c r="B184" s="269"/>
      <c r="C184" s="269"/>
      <c r="D184" s="3"/>
      <c r="E184" s="120"/>
      <c r="F184" s="167"/>
      <c r="G184" s="167" t="str">
        <f t="shared" si="28"/>
        <v>CF</v>
      </c>
      <c r="H184" s="3"/>
      <c r="I184" s="3"/>
      <c r="J184" s="3"/>
      <c r="K184" s="25"/>
      <c r="L184" s="12"/>
      <c r="M184" s="20"/>
      <c r="N184" s="20"/>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s="5" customFormat="1" x14ac:dyDescent="0.25">
      <c r="A185" s="4"/>
      <c r="B185" s="270"/>
      <c r="C185" s="270"/>
      <c r="D185" s="4"/>
      <c r="E185" s="121"/>
      <c r="F185" s="168"/>
      <c r="G185" s="168" t="str">
        <f t="shared" si="28"/>
        <v>CF</v>
      </c>
      <c r="H185" s="38" t="str">
        <f>KPI!$E$172</f>
        <v>финансовый поток по финансовой деят-ти</v>
      </c>
      <c r="I185" s="4"/>
      <c r="J185" s="4"/>
      <c r="K185" s="39" t="str">
        <f>IF(H185="","",INDEX(KPI!$H:$H,SUMIFS(KPI!$C:$C,KPI!$E:$E,H185)))</f>
        <v>тыс.руб.</v>
      </c>
      <c r="L185" s="24"/>
      <c r="M185" s="20"/>
      <c r="N185" s="20"/>
      <c r="O185" s="20"/>
      <c r="P185" s="4"/>
      <c r="Q185" s="4"/>
      <c r="R185" s="47">
        <f>SUMIFS($W185:$AV185,$W$2:$AV$2,R$2)</f>
        <v>0</v>
      </c>
      <c r="S185" s="4"/>
      <c r="T185" s="47">
        <f>SUMIFS($W185:$AV185,$W$2:$AV$2,T$2)</f>
        <v>0</v>
      </c>
      <c r="U185" s="4"/>
      <c r="V185" s="4"/>
      <c r="W185" s="49"/>
      <c r="X185" s="46">
        <f>X188-X191-X194</f>
        <v>0</v>
      </c>
      <c r="Y185" s="46">
        <f t="shared" ref="Y185:AU185" si="43">Y188-Y191-Y194</f>
        <v>0</v>
      </c>
      <c r="Z185" s="46">
        <f t="shared" si="43"/>
        <v>0</v>
      </c>
      <c r="AA185" s="46">
        <f t="shared" si="43"/>
        <v>0</v>
      </c>
      <c r="AB185" s="46">
        <f t="shared" si="43"/>
        <v>0</v>
      </c>
      <c r="AC185" s="46">
        <f t="shared" si="43"/>
        <v>0</v>
      </c>
      <c r="AD185" s="46">
        <f t="shared" si="43"/>
        <v>0</v>
      </c>
      <c r="AE185" s="46">
        <f t="shared" si="43"/>
        <v>0</v>
      </c>
      <c r="AF185" s="46">
        <f t="shared" si="43"/>
        <v>0</v>
      </c>
      <c r="AG185" s="46">
        <f t="shared" si="43"/>
        <v>0</v>
      </c>
      <c r="AH185" s="46">
        <f t="shared" si="43"/>
        <v>0</v>
      </c>
      <c r="AI185" s="46">
        <f t="shared" si="43"/>
        <v>0</v>
      </c>
      <c r="AJ185" s="46">
        <f t="shared" si="43"/>
        <v>0</v>
      </c>
      <c r="AK185" s="46">
        <f t="shared" si="43"/>
        <v>0</v>
      </c>
      <c r="AL185" s="46">
        <f t="shared" si="43"/>
        <v>0</v>
      </c>
      <c r="AM185" s="46">
        <f t="shared" si="43"/>
        <v>0</v>
      </c>
      <c r="AN185" s="46">
        <f t="shared" si="43"/>
        <v>0</v>
      </c>
      <c r="AO185" s="46">
        <f t="shared" si="43"/>
        <v>0</v>
      </c>
      <c r="AP185" s="46">
        <f t="shared" si="43"/>
        <v>0</v>
      </c>
      <c r="AQ185" s="46">
        <f t="shared" si="43"/>
        <v>0</v>
      </c>
      <c r="AR185" s="46">
        <f t="shared" si="43"/>
        <v>0</v>
      </c>
      <c r="AS185" s="46">
        <f t="shared" si="43"/>
        <v>0</v>
      </c>
      <c r="AT185" s="46">
        <f t="shared" si="43"/>
        <v>0</v>
      </c>
      <c r="AU185" s="46">
        <f t="shared" si="43"/>
        <v>0</v>
      </c>
      <c r="AV185" s="43"/>
      <c r="AW185" s="4"/>
    </row>
    <row r="186" spans="1:49" ht="3.9" customHeight="1" x14ac:dyDescent="0.25">
      <c r="A186" s="3"/>
      <c r="B186" s="269"/>
      <c r="C186" s="269"/>
      <c r="D186" s="3"/>
      <c r="E186" s="120"/>
      <c r="F186" s="167"/>
      <c r="G186" s="167" t="str">
        <f t="shared" si="28"/>
        <v>CF</v>
      </c>
      <c r="H186" s="3"/>
      <c r="I186" s="3"/>
      <c r="J186" s="3"/>
      <c r="K186" s="25"/>
      <c r="L186" s="12"/>
      <c r="M186" s="20"/>
      <c r="N186" s="20"/>
      <c r="O186" s="20"/>
      <c r="P186" s="3"/>
      <c r="Q186" s="3"/>
      <c r="R186" s="3"/>
      <c r="S186" s="3"/>
      <c r="T186" s="3"/>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ht="8.1" customHeight="1" x14ac:dyDescent="0.25">
      <c r="A187" s="3"/>
      <c r="B187" s="269"/>
      <c r="C187" s="269"/>
      <c r="D187" s="3"/>
      <c r="E187" s="120"/>
      <c r="F187" s="167"/>
      <c r="G187" s="167" t="str">
        <f t="shared" si="28"/>
        <v>CF</v>
      </c>
      <c r="H187" s="3"/>
      <c r="I187" s="3"/>
      <c r="J187" s="3"/>
      <c r="K187" s="25"/>
      <c r="L187" s="12"/>
      <c r="M187" s="20"/>
      <c r="N187" s="20"/>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s="5" customFormat="1" x14ac:dyDescent="0.25">
      <c r="A188" s="4"/>
      <c r="B188" s="270"/>
      <c r="C188" s="270"/>
      <c r="D188" s="4"/>
      <c r="E188" s="120"/>
      <c r="F188" s="167"/>
      <c r="G188" s="167" t="str">
        <f t="shared" si="28"/>
        <v>CF</v>
      </c>
      <c r="H188" s="38" t="str">
        <f>KPI!$E$139</f>
        <v>Объем поступлений кредитных средств</v>
      </c>
      <c r="I188" s="4"/>
      <c r="J188" s="4"/>
      <c r="K188" s="39" t="str">
        <f>IF(H188="","",INDEX(KPI!$H:$H,SUMIFS(KPI!$C:$C,KPI!$E:$E,H188)))</f>
        <v>тыс.руб.</v>
      </c>
      <c r="L188" s="24"/>
      <c r="M188" s="20"/>
      <c r="N188" s="20"/>
      <c r="O188" s="20"/>
      <c r="P188" s="4"/>
      <c r="Q188" s="4"/>
      <c r="R188" s="47">
        <f>SUMIFS($W188:$AV188,$W$2:$AV$2,R$2)</f>
        <v>0</v>
      </c>
      <c r="S188" s="4"/>
      <c r="T188" s="47">
        <f>SUMIFS($W188:$AV188,$W$2:$AV$2,T$2)</f>
        <v>0</v>
      </c>
      <c r="U188" s="4"/>
      <c r="V188" s="4"/>
      <c r="W188" s="49"/>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3"/>
      <c r="AW188" s="4"/>
    </row>
    <row r="189" spans="1:49" ht="3.9" customHeight="1" x14ac:dyDescent="0.25">
      <c r="A189" s="3"/>
      <c r="B189" s="269"/>
      <c r="C189" s="269"/>
      <c r="D189" s="3"/>
      <c r="E189" s="120"/>
      <c r="F189" s="167"/>
      <c r="G189" s="167" t="str">
        <f t="shared" si="28"/>
        <v>CF</v>
      </c>
      <c r="H189" s="3"/>
      <c r="I189" s="3"/>
      <c r="J189" s="3"/>
      <c r="K189" s="25"/>
      <c r="L189" s="12"/>
      <c r="M189" s="20"/>
      <c r="N189" s="20"/>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ht="8.1" customHeight="1" x14ac:dyDescent="0.25">
      <c r="A190" s="3"/>
      <c r="B190" s="269"/>
      <c r="C190" s="269"/>
      <c r="D190" s="3"/>
      <c r="E190" s="120"/>
      <c r="F190" s="167"/>
      <c r="G190" s="167" t="str">
        <f t="shared" si="28"/>
        <v>CF</v>
      </c>
      <c r="H190" s="3"/>
      <c r="I190" s="3"/>
      <c r="J190" s="3"/>
      <c r="K190" s="25"/>
      <c r="L190" s="12"/>
      <c r="M190" s="20"/>
      <c r="N190" s="20"/>
      <c r="O190" s="20"/>
      <c r="P190" s="3"/>
      <c r="Q190" s="3"/>
      <c r="R190" s="3"/>
      <c r="S190" s="3"/>
      <c r="T190" s="3"/>
      <c r="U190" s="3"/>
      <c r="V190" s="3"/>
      <c r="W190" s="49"/>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1"/>
      <c r="AW190" s="3"/>
    </row>
    <row r="191" spans="1:49" s="5" customFormat="1" x14ac:dyDescent="0.25">
      <c r="A191" s="4"/>
      <c r="B191" s="270"/>
      <c r="C191" s="270"/>
      <c r="D191" s="4"/>
      <c r="E191" s="120"/>
      <c r="F191" s="167"/>
      <c r="G191" s="167" t="str">
        <f t="shared" si="28"/>
        <v>CF</v>
      </c>
      <c r="H191" s="38" t="str">
        <f>KPI!$E$140</f>
        <v>Объем возвратов кредитных средств</v>
      </c>
      <c r="I191" s="4"/>
      <c r="J191" s="4"/>
      <c r="K191" s="39" t="str">
        <f>IF(H191="","",INDEX(KPI!$H:$H,SUMIFS(KPI!$C:$C,KPI!$E:$E,H191)))</f>
        <v>тыс.руб.</v>
      </c>
      <c r="L191" s="24"/>
      <c r="M191" s="20"/>
      <c r="N191" s="20"/>
      <c r="O191" s="20"/>
      <c r="P191" s="4"/>
      <c r="Q191" s="4"/>
      <c r="R191" s="47">
        <f>SUMIFS($W191:$AV191,$W$2:$AV$2,R$2)</f>
        <v>0</v>
      </c>
      <c r="S191" s="4"/>
      <c r="T191" s="47">
        <f>SUMIFS($W191:$AV191,$W$2:$AV$2,T$2)</f>
        <v>0</v>
      </c>
      <c r="U191" s="4"/>
      <c r="V191" s="4"/>
      <c r="W191" s="49"/>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3"/>
      <c r="AW191" s="4"/>
    </row>
    <row r="192" spans="1:49" ht="3.9" customHeight="1" x14ac:dyDescent="0.25">
      <c r="A192" s="3"/>
      <c r="B192" s="269"/>
      <c r="C192" s="269"/>
      <c r="D192" s="3"/>
      <c r="E192" s="120"/>
      <c r="F192" s="167"/>
      <c r="G192" s="167" t="str">
        <f t="shared" si="28"/>
        <v>CF</v>
      </c>
      <c r="H192" s="3"/>
      <c r="I192" s="3"/>
      <c r="J192" s="3"/>
      <c r="K192" s="25"/>
      <c r="L192" s="12"/>
      <c r="M192" s="20"/>
      <c r="N192" s="20"/>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ht="8.1" customHeight="1" x14ac:dyDescent="0.25">
      <c r="A193" s="3"/>
      <c r="B193" s="269"/>
      <c r="C193" s="269"/>
      <c r="D193" s="3"/>
      <c r="E193" s="120"/>
      <c r="F193" s="167"/>
      <c r="G193" s="167" t="str">
        <f t="shared" si="28"/>
        <v>CF</v>
      </c>
      <c r="H193" s="3"/>
      <c r="I193" s="3"/>
      <c r="J193" s="3"/>
      <c r="K193" s="25"/>
      <c r="L193" s="12"/>
      <c r="M193" s="20"/>
      <c r="N193" s="20"/>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s="5" customFormat="1" x14ac:dyDescent="0.25">
      <c r="A194" s="4"/>
      <c r="B194" s="270"/>
      <c r="C194" s="270"/>
      <c r="D194" s="4"/>
      <c r="E194" s="120"/>
      <c r="F194" s="167"/>
      <c r="G194" s="167" t="str">
        <f t="shared" si="28"/>
        <v>CF</v>
      </c>
      <c r="H194" s="38" t="str">
        <f>KPI!$E$144</f>
        <v>Оплата процентов по овердрафту</v>
      </c>
      <c r="I194" s="4"/>
      <c r="J194" s="4"/>
      <c r="K194" s="39" t="str">
        <f>IF(H194="","",INDEX(KPI!$H:$H,SUMIFS(KPI!$C:$C,KPI!$E:$E,H194)))</f>
        <v>тыс.руб.</v>
      </c>
      <c r="L194" s="24"/>
      <c r="M194" s="20"/>
      <c r="N194" s="20"/>
      <c r="O194" s="20"/>
      <c r="P194" s="4"/>
      <c r="Q194" s="4"/>
      <c r="R194" s="47">
        <f>SUMIFS($W194:$AV194,$W$2:$AV$2,R$2)</f>
        <v>0</v>
      </c>
      <c r="S194" s="4"/>
      <c r="T194" s="47">
        <f>SUMIFS($W194:$AV194,$W$2:$AV$2,T$2)</f>
        <v>0</v>
      </c>
      <c r="U194" s="4"/>
      <c r="V194" s="4"/>
      <c r="W194" s="49"/>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3"/>
      <c r="AW194" s="4"/>
    </row>
    <row r="195" spans="1:49" ht="3.9" customHeight="1" x14ac:dyDescent="0.25">
      <c r="A195" s="3"/>
      <c r="B195" s="269"/>
      <c r="C195" s="269"/>
      <c r="D195" s="3"/>
      <c r="E195" s="120"/>
      <c r="F195" s="167"/>
      <c r="G195" s="167" t="str">
        <f t="shared" si="28"/>
        <v>CF</v>
      </c>
      <c r="H195" s="3"/>
      <c r="I195" s="3"/>
      <c r="J195" s="3"/>
      <c r="K195" s="25"/>
      <c r="L195" s="12"/>
      <c r="M195" s="20"/>
      <c r="N195" s="20"/>
      <c r="O195" s="20"/>
      <c r="P195" s="3"/>
      <c r="Q195" s="3"/>
      <c r="R195" s="3"/>
      <c r="S195" s="3"/>
      <c r="T195" s="3"/>
      <c r="U195" s="3"/>
      <c r="V195" s="3"/>
      <c r="W195" s="49"/>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1"/>
      <c r="AW195" s="3"/>
    </row>
    <row r="196" spans="1:49" ht="8.1" customHeight="1" x14ac:dyDescent="0.25">
      <c r="A196" s="3"/>
      <c r="B196" s="269"/>
      <c r="C196" s="269"/>
      <c r="D196" s="3"/>
      <c r="E196" s="120"/>
      <c r="F196" s="167"/>
      <c r="G196" s="167" t="str">
        <f t="shared" si="28"/>
        <v>CF</v>
      </c>
      <c r="H196" s="3"/>
      <c r="I196" s="3"/>
      <c r="J196" s="3"/>
      <c r="K196" s="25"/>
      <c r="L196" s="12"/>
      <c r="M196" s="20"/>
      <c r="N196" s="20"/>
      <c r="O196" s="20"/>
      <c r="P196" s="3"/>
      <c r="Q196" s="3"/>
      <c r="R196" s="3"/>
      <c r="S196" s="3"/>
      <c r="T196" s="3"/>
      <c r="U196" s="3"/>
      <c r="V196" s="3"/>
      <c r="W196" s="49"/>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1"/>
      <c r="AW196" s="3"/>
    </row>
    <row r="197" spans="1:49" ht="8.1" customHeight="1" x14ac:dyDescent="0.25">
      <c r="A197" s="3"/>
      <c r="B197" s="269"/>
      <c r="C197" s="269"/>
      <c r="D197" s="3"/>
      <c r="E197" s="120"/>
      <c r="F197" s="167"/>
      <c r="G197" s="167" t="str">
        <f>$G$199</f>
        <v>BS</v>
      </c>
      <c r="H197" s="3"/>
      <c r="I197" s="3"/>
      <c r="J197" s="3"/>
      <c r="K197" s="25"/>
      <c r="L197" s="12"/>
      <c r="M197" s="20"/>
      <c r="N197" s="20"/>
      <c r="O197" s="20"/>
      <c r="P197" s="3"/>
      <c r="Q197" s="3"/>
      <c r="R197" s="3"/>
      <c r="S197" s="3"/>
      <c r="T197" s="3"/>
      <c r="U197" s="3"/>
      <c r="V197" s="3"/>
      <c r="W197" s="49"/>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1"/>
      <c r="AW197" s="3"/>
    </row>
    <row r="198" spans="1:49" ht="3.9" customHeight="1" x14ac:dyDescent="0.25">
      <c r="A198" s="3"/>
      <c r="B198" s="269"/>
      <c r="C198" s="269"/>
      <c r="D198" s="3"/>
      <c r="E198" s="120"/>
      <c r="F198" s="167"/>
      <c r="G198" s="167" t="str">
        <f>$G$199</f>
        <v>BS</v>
      </c>
      <c r="H198" s="3"/>
      <c r="I198" s="3"/>
      <c r="J198" s="3"/>
      <c r="K198" s="25"/>
      <c r="L198" s="12"/>
      <c r="M198" s="20"/>
      <c r="N198" s="20"/>
      <c r="O198" s="20"/>
      <c r="P198" s="3"/>
      <c r="Q198" s="3"/>
      <c r="R198" s="3"/>
      <c r="S198" s="3"/>
      <c r="T198" s="3"/>
      <c r="U198" s="3"/>
      <c r="V198" s="3"/>
      <c r="W198" s="49"/>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3"/>
    </row>
    <row r="199" spans="1:49" s="5" customFormat="1" x14ac:dyDescent="0.25">
      <c r="A199" s="4"/>
      <c r="B199" s="270"/>
      <c r="C199" s="270"/>
      <c r="D199" s="4"/>
      <c r="E199" s="121" t="str">
        <f>структура!$AL$23</f>
        <v>с НДС</v>
      </c>
      <c r="F199" s="168"/>
      <c r="G199" s="62" t="str">
        <f>структура!$AL$25</f>
        <v>BS</v>
      </c>
      <c r="H199" s="142" t="str">
        <f>KPI!$E$173</f>
        <v>БАЛАНС (Активы-Пассивы)</v>
      </c>
      <c r="I199" s="143"/>
      <c r="J199" s="143"/>
      <c r="K199" s="144" t="str">
        <f>IF(H199="","",INDEX(KPI!$H:$H,SUMIFS(KPI!$C:$C,KPI!$E:$E,H199)))</f>
        <v>тыс.руб.</v>
      </c>
      <c r="L199" s="145"/>
      <c r="M199" s="131"/>
      <c r="N199" s="131"/>
      <c r="O199" s="131"/>
      <c r="P199" s="143"/>
      <c r="Q199" s="143"/>
      <c r="R199" s="147">
        <f>R202-R219</f>
        <v>20000</v>
      </c>
      <c r="S199" s="143"/>
      <c r="T199" s="147">
        <f>T202-T219</f>
        <v>20000</v>
      </c>
      <c r="U199" s="143"/>
      <c r="V199" s="143"/>
      <c r="W199" s="146"/>
      <c r="X199" s="147">
        <f t="shared" ref="X199:AU199" si="44">IF(X$7="",0,X202-X219)</f>
        <v>0</v>
      </c>
      <c r="Y199" s="147">
        <f t="shared" si="44"/>
        <v>0</v>
      </c>
      <c r="Z199" s="147">
        <f t="shared" si="44"/>
        <v>0</v>
      </c>
      <c r="AA199" s="147">
        <f t="shared" si="44"/>
        <v>0</v>
      </c>
      <c r="AB199" s="147">
        <f t="shared" si="44"/>
        <v>0</v>
      </c>
      <c r="AC199" s="147">
        <f t="shared" si="44"/>
        <v>0</v>
      </c>
      <c r="AD199" s="147">
        <f t="shared" si="44"/>
        <v>0</v>
      </c>
      <c r="AE199" s="147">
        <f t="shared" si="44"/>
        <v>0</v>
      </c>
      <c r="AF199" s="147">
        <f t="shared" si="44"/>
        <v>0</v>
      </c>
      <c r="AG199" s="147">
        <f t="shared" si="44"/>
        <v>0</v>
      </c>
      <c r="AH199" s="147">
        <f t="shared" si="44"/>
        <v>0</v>
      </c>
      <c r="AI199" s="147">
        <f t="shared" si="44"/>
        <v>0</v>
      </c>
      <c r="AJ199" s="147">
        <f t="shared" si="44"/>
        <v>0</v>
      </c>
      <c r="AK199" s="147">
        <f t="shared" si="44"/>
        <v>0</v>
      </c>
      <c r="AL199" s="147">
        <f t="shared" si="44"/>
        <v>0</v>
      </c>
      <c r="AM199" s="147">
        <f t="shared" si="44"/>
        <v>0</v>
      </c>
      <c r="AN199" s="147">
        <f t="shared" si="44"/>
        <v>0</v>
      </c>
      <c r="AO199" s="147">
        <f t="shared" si="44"/>
        <v>0</v>
      </c>
      <c r="AP199" s="147">
        <f t="shared" si="44"/>
        <v>0</v>
      </c>
      <c r="AQ199" s="147">
        <f t="shared" si="44"/>
        <v>0</v>
      </c>
      <c r="AR199" s="147">
        <f t="shared" si="44"/>
        <v>0</v>
      </c>
      <c r="AS199" s="147">
        <f t="shared" si="44"/>
        <v>0</v>
      </c>
      <c r="AT199" s="147">
        <f t="shared" si="44"/>
        <v>0</v>
      </c>
      <c r="AU199" s="147">
        <f t="shared" si="44"/>
        <v>0</v>
      </c>
      <c r="AV199" s="43"/>
      <c r="AW199" s="4"/>
    </row>
    <row r="200" spans="1:49" ht="3.9" customHeight="1" x14ac:dyDescent="0.25">
      <c r="A200" s="3"/>
      <c r="B200" s="269"/>
      <c r="C200" s="269"/>
      <c r="D200" s="3"/>
      <c r="E200" s="120"/>
      <c r="F200" s="167"/>
      <c r="G200" s="167" t="str">
        <f t="shared" ref="G200:G244" si="45">$G$199</f>
        <v>BS</v>
      </c>
      <c r="H200" s="3"/>
      <c r="I200" s="3"/>
      <c r="J200" s="3"/>
      <c r="K200" s="25"/>
      <c r="L200" s="12"/>
      <c r="M200" s="20"/>
      <c r="N200" s="20"/>
      <c r="O200" s="20"/>
      <c r="P200" s="3"/>
      <c r="Q200" s="3"/>
      <c r="R200" s="3"/>
      <c r="S200" s="3"/>
      <c r="T200" s="3"/>
      <c r="U200" s="3"/>
      <c r="V200" s="3"/>
      <c r="W200" s="49"/>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3"/>
    </row>
    <row r="201" spans="1:49" ht="8.1" customHeight="1" x14ac:dyDescent="0.25">
      <c r="A201" s="3"/>
      <c r="B201" s="269"/>
      <c r="C201" s="269"/>
      <c r="D201" s="3"/>
      <c r="E201" s="120"/>
      <c r="F201" s="167"/>
      <c r="G201" s="167" t="str">
        <f t="shared" si="45"/>
        <v>BS</v>
      </c>
      <c r="H201" s="3"/>
      <c r="I201" s="3"/>
      <c r="J201" s="3"/>
      <c r="K201" s="25"/>
      <c r="L201" s="12"/>
      <c r="M201" s="20"/>
      <c r="N201" s="20"/>
      <c r="O201" s="20"/>
      <c r="P201" s="3"/>
      <c r="Q201" s="3"/>
      <c r="R201" s="3"/>
      <c r="S201" s="3"/>
      <c r="T201" s="3"/>
      <c r="U201" s="3"/>
      <c r="V201" s="3"/>
      <c r="W201" s="49"/>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1"/>
      <c r="AW201" s="3"/>
    </row>
    <row r="202" spans="1:49" s="5" customFormat="1" x14ac:dyDescent="0.25">
      <c r="A202" s="4"/>
      <c r="B202" s="270"/>
      <c r="C202" s="270"/>
      <c r="D202" s="4"/>
      <c r="E202" s="120"/>
      <c r="F202" s="167"/>
      <c r="G202" s="167" t="str">
        <f t="shared" si="45"/>
        <v>BS</v>
      </c>
      <c r="H202" s="135" t="str">
        <f>KPI!$E$174</f>
        <v>АКТИВЫ</v>
      </c>
      <c r="I202" s="87"/>
      <c r="J202" s="87"/>
      <c r="K202" s="136" t="str">
        <f>IF(H202="","",INDEX(KPI!$H:$H,SUMIFS(KPI!$C:$C,KPI!$E:$E,H202)))</f>
        <v>тыс.руб.</v>
      </c>
      <c r="L202" s="137"/>
      <c r="M202" s="138"/>
      <c r="N202" s="138"/>
      <c r="O202" s="138"/>
      <c r="P202" s="87"/>
      <c r="Q202" s="87"/>
      <c r="R202" s="141">
        <f>SUM(R203:R218)</f>
        <v>20000</v>
      </c>
      <c r="S202" s="87"/>
      <c r="T202" s="141">
        <f>SUM(T203:T218)</f>
        <v>20000</v>
      </c>
      <c r="U202" s="87"/>
      <c r="V202" s="87"/>
      <c r="W202" s="140"/>
      <c r="X202" s="141">
        <f t="shared" ref="X202:AU202" si="46">SUM(X203:X218)</f>
        <v>20000</v>
      </c>
      <c r="Y202" s="141">
        <f t="shared" si="46"/>
        <v>20000</v>
      </c>
      <c r="Z202" s="141">
        <f t="shared" si="46"/>
        <v>20000</v>
      </c>
      <c r="AA202" s="141">
        <f t="shared" si="46"/>
        <v>20000</v>
      </c>
      <c r="AB202" s="141">
        <f t="shared" si="46"/>
        <v>20000</v>
      </c>
      <c r="AC202" s="141">
        <f t="shared" si="46"/>
        <v>20000</v>
      </c>
      <c r="AD202" s="141">
        <f t="shared" si="46"/>
        <v>20000</v>
      </c>
      <c r="AE202" s="141">
        <f t="shared" si="46"/>
        <v>20000</v>
      </c>
      <c r="AF202" s="141">
        <f t="shared" si="46"/>
        <v>20000</v>
      </c>
      <c r="AG202" s="141">
        <f t="shared" si="46"/>
        <v>20000</v>
      </c>
      <c r="AH202" s="141">
        <f t="shared" si="46"/>
        <v>20000</v>
      </c>
      <c r="AI202" s="141">
        <f t="shared" si="46"/>
        <v>20000</v>
      </c>
      <c r="AJ202" s="141">
        <f t="shared" si="46"/>
        <v>20000</v>
      </c>
      <c r="AK202" s="141">
        <f t="shared" si="46"/>
        <v>20000</v>
      </c>
      <c r="AL202" s="141">
        <f t="shared" si="46"/>
        <v>20000</v>
      </c>
      <c r="AM202" s="141">
        <f t="shared" si="46"/>
        <v>20000</v>
      </c>
      <c r="AN202" s="141">
        <f t="shared" si="46"/>
        <v>20000</v>
      </c>
      <c r="AO202" s="141">
        <f t="shared" si="46"/>
        <v>20000</v>
      </c>
      <c r="AP202" s="141">
        <f t="shared" si="46"/>
        <v>20000</v>
      </c>
      <c r="AQ202" s="141">
        <f t="shared" si="46"/>
        <v>20000</v>
      </c>
      <c r="AR202" s="141">
        <f t="shared" si="46"/>
        <v>20000</v>
      </c>
      <c r="AS202" s="141">
        <f t="shared" si="46"/>
        <v>20000</v>
      </c>
      <c r="AT202" s="141">
        <f t="shared" si="46"/>
        <v>20000</v>
      </c>
      <c r="AU202" s="141">
        <f t="shared" si="46"/>
        <v>20000</v>
      </c>
      <c r="AV202" s="43"/>
      <c r="AW202" s="4"/>
    </row>
    <row r="203" spans="1:49" ht="3.9" customHeight="1" x14ac:dyDescent="0.25">
      <c r="A203" s="3"/>
      <c r="B203" s="269"/>
      <c r="C203" s="269"/>
      <c r="D203" s="3"/>
      <c r="E203" s="120"/>
      <c r="F203" s="167"/>
      <c r="G203" s="167" t="str">
        <f t="shared" si="45"/>
        <v>BS</v>
      </c>
      <c r="H203" s="3"/>
      <c r="I203" s="3"/>
      <c r="J203" s="3"/>
      <c r="K203" s="25"/>
      <c r="L203" s="12"/>
      <c r="M203" s="20"/>
      <c r="N203" s="20"/>
      <c r="O203" s="20"/>
      <c r="P203" s="3"/>
      <c r="Q203" s="3"/>
      <c r="R203" s="3"/>
      <c r="S203" s="3"/>
      <c r="T203" s="3"/>
      <c r="U203" s="3"/>
      <c r="V203" s="3"/>
      <c r="W203" s="49"/>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1"/>
      <c r="AW203" s="3"/>
    </row>
    <row r="204" spans="1:49" ht="8.1" customHeight="1" x14ac:dyDescent="0.25">
      <c r="A204" s="3"/>
      <c r="B204" s="269"/>
      <c r="C204" s="269"/>
      <c r="D204" s="3"/>
      <c r="E204" s="120"/>
      <c r="F204" s="167"/>
      <c r="G204" s="167" t="str">
        <f t="shared" si="45"/>
        <v>BS</v>
      </c>
      <c r="H204" s="3"/>
      <c r="I204" s="3"/>
      <c r="J204" s="3"/>
      <c r="K204" s="25"/>
      <c r="L204" s="12"/>
      <c r="M204" s="20"/>
      <c r="N204" s="20"/>
      <c r="O204" s="20"/>
      <c r="P204" s="3"/>
      <c r="Q204" s="3"/>
      <c r="R204" s="3"/>
      <c r="S204" s="3"/>
      <c r="T204" s="3"/>
      <c r="U204" s="3"/>
      <c r="V204" s="3"/>
      <c r="W204" s="49"/>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1"/>
      <c r="AW204" s="3"/>
    </row>
    <row r="205" spans="1:49" s="95" customFormat="1" x14ac:dyDescent="0.25">
      <c r="A205" s="89"/>
      <c r="B205" s="269"/>
      <c r="C205" s="269"/>
      <c r="D205" s="89"/>
      <c r="E205" s="124"/>
      <c r="F205" s="167"/>
      <c r="G205" s="167" t="str">
        <f t="shared" si="45"/>
        <v>BS</v>
      </c>
      <c r="H205" s="151" t="str">
        <f>KPI!$E$176</f>
        <v>денежные средства (ДС)</v>
      </c>
      <c r="I205" s="88"/>
      <c r="J205" s="88"/>
      <c r="K205" s="153" t="str">
        <f>IF(H205="","",INDEX(KPI!$H:$H,SUMIFS(KPI!$C:$C,KPI!$E:$E,H205)))</f>
        <v>тыс.руб.</v>
      </c>
      <c r="L205" s="148"/>
      <c r="M205" s="149"/>
      <c r="N205" s="149"/>
      <c r="O205" s="149"/>
      <c r="P205" s="88"/>
      <c r="Q205" s="88"/>
      <c r="R205" s="155">
        <f>SUMIFS($W205:$AV205,$W$1:$AV$1,12)</f>
        <v>20000</v>
      </c>
      <c r="S205" s="88"/>
      <c r="T205" s="155">
        <f>SUMIFS($W205:$AV205,$W$1:$AV$1,24)</f>
        <v>20000</v>
      </c>
      <c r="U205" s="88"/>
      <c r="V205" s="88"/>
      <c r="W205" s="150"/>
      <c r="X205" s="157">
        <f>X142</f>
        <v>20000</v>
      </c>
      <c r="Y205" s="157">
        <f>Y142</f>
        <v>20000</v>
      </c>
      <c r="Z205" s="157">
        <f t="shared" ref="Z205:AU205" si="47">Z142</f>
        <v>20000</v>
      </c>
      <c r="AA205" s="157">
        <f t="shared" si="47"/>
        <v>20000</v>
      </c>
      <c r="AB205" s="157">
        <f t="shared" si="47"/>
        <v>20000</v>
      </c>
      <c r="AC205" s="157">
        <f t="shared" si="47"/>
        <v>20000</v>
      </c>
      <c r="AD205" s="157">
        <f t="shared" si="47"/>
        <v>20000</v>
      </c>
      <c r="AE205" s="157">
        <f t="shared" si="47"/>
        <v>20000</v>
      </c>
      <c r="AF205" s="157">
        <f t="shared" si="47"/>
        <v>20000</v>
      </c>
      <c r="AG205" s="157">
        <f t="shared" si="47"/>
        <v>20000</v>
      </c>
      <c r="AH205" s="157">
        <f t="shared" si="47"/>
        <v>20000</v>
      </c>
      <c r="AI205" s="157">
        <f t="shared" si="47"/>
        <v>20000</v>
      </c>
      <c r="AJ205" s="157">
        <f t="shared" si="47"/>
        <v>20000</v>
      </c>
      <c r="AK205" s="157">
        <f t="shared" si="47"/>
        <v>20000</v>
      </c>
      <c r="AL205" s="157">
        <f t="shared" si="47"/>
        <v>20000</v>
      </c>
      <c r="AM205" s="157">
        <f t="shared" si="47"/>
        <v>20000</v>
      </c>
      <c r="AN205" s="157">
        <f t="shared" si="47"/>
        <v>20000</v>
      </c>
      <c r="AO205" s="157">
        <f t="shared" si="47"/>
        <v>20000</v>
      </c>
      <c r="AP205" s="157">
        <f t="shared" si="47"/>
        <v>20000</v>
      </c>
      <c r="AQ205" s="157">
        <f t="shared" si="47"/>
        <v>20000</v>
      </c>
      <c r="AR205" s="157">
        <f t="shared" si="47"/>
        <v>20000</v>
      </c>
      <c r="AS205" s="157">
        <f t="shared" si="47"/>
        <v>20000</v>
      </c>
      <c r="AT205" s="157">
        <f t="shared" si="47"/>
        <v>20000</v>
      </c>
      <c r="AU205" s="157">
        <f t="shared" si="47"/>
        <v>20000</v>
      </c>
      <c r="AV205" s="94"/>
      <c r="AW205" s="89"/>
    </row>
    <row r="206" spans="1:49" s="95" customFormat="1" x14ac:dyDescent="0.25">
      <c r="A206" s="89"/>
      <c r="B206" s="269" t="str">
        <f>KPI!$E$32</f>
        <v>закупка материалов</v>
      </c>
      <c r="C206" s="269" t="str">
        <f>KPI!$E$149</f>
        <v>материалы</v>
      </c>
      <c r="D206" s="89"/>
      <c r="E206" s="124"/>
      <c r="F206" s="269" t="str">
        <f>KPI!$E$32</f>
        <v>закупка материалов</v>
      </c>
      <c r="G206" s="167" t="str">
        <f t="shared" si="45"/>
        <v>BS</v>
      </c>
      <c r="H206" s="152" t="str">
        <f>KPI!$E$149</f>
        <v>материалы</v>
      </c>
      <c r="I206" s="88"/>
      <c r="J206" s="88"/>
      <c r="K206" s="154" t="str">
        <f>IF(H206="","",INDEX(KPI!$H:$H,SUMIFS(KPI!$C:$C,KPI!$E:$E,H206)))</f>
        <v>тыс.руб.</v>
      </c>
      <c r="L206" s="148"/>
      <c r="M206" s="149"/>
      <c r="N206" s="149"/>
      <c r="O206" s="149"/>
      <c r="P206" s="88"/>
      <c r="Q206" s="88"/>
      <c r="R206" s="156">
        <f t="shared" ref="R206:R216" si="48">SUMIFS($W206:$AV206,$W$1:$AV$1,12)</f>
        <v>0</v>
      </c>
      <c r="S206" s="88"/>
      <c r="T206" s="156">
        <f t="shared" ref="T206:T216" si="49">SUMIFS($W206:$AV206,$W$1:$AV$1,24)</f>
        <v>0</v>
      </c>
      <c r="U206" s="88"/>
      <c r="V206" s="88"/>
      <c r="W206" s="150"/>
      <c r="X206" s="158">
        <f>IF(X$7="",0,(W206+SUMIFS(Бюджет!X:X,Бюджет!$M:$M,$B206)-SUMIFS(Бюджет!X:X,Бюджет!$M:$M,$C206)))</f>
        <v>0</v>
      </c>
      <c r="Y206" s="158">
        <f>IF(Y$7="",0,(X206+SUMIFS(Бюджет!Y:Y,Бюджет!$M:$M,$B206)-SUMIFS(Бюджет!Y:Y,Бюджет!$M:$M,$C206)))</f>
        <v>0</v>
      </c>
      <c r="Z206" s="158">
        <f>IF(Z$7="",0,(Y206+SUMIFS(Бюджет!Z:Z,Бюджет!$M:$M,$B206)-SUMIFS(Бюджет!Z:Z,Бюджет!$M:$M,$C206)))</f>
        <v>0</v>
      </c>
      <c r="AA206" s="158">
        <f>IF(AA$7="",0,(Z206+SUMIFS(Бюджет!AA:AA,Бюджет!$M:$M,$B206)-SUMIFS(Бюджет!AA:AA,Бюджет!$M:$M,$C206)))</f>
        <v>0</v>
      </c>
      <c r="AB206" s="158">
        <f>IF(AB$7="",0,(AA206+SUMIFS(Бюджет!AB:AB,Бюджет!$M:$M,$B206)-SUMIFS(Бюджет!AB:AB,Бюджет!$M:$M,$C206)))</f>
        <v>0</v>
      </c>
      <c r="AC206" s="158">
        <f>IF(AC$7="",0,(AB206+SUMIFS(Бюджет!AC:AC,Бюджет!$M:$M,$B206)-SUMIFS(Бюджет!AC:AC,Бюджет!$M:$M,$C206)))</f>
        <v>0</v>
      </c>
      <c r="AD206" s="158">
        <f>IF(AD$7="",0,(AC206+SUMIFS(Бюджет!AD:AD,Бюджет!$M:$M,$B206)-SUMIFS(Бюджет!AD:AD,Бюджет!$M:$M,$C206)))</f>
        <v>0</v>
      </c>
      <c r="AE206" s="158">
        <f>IF(AE$7="",0,(AD206+SUMIFS(Бюджет!AE:AE,Бюджет!$M:$M,$B206)-SUMIFS(Бюджет!AE:AE,Бюджет!$M:$M,$C206)))</f>
        <v>0</v>
      </c>
      <c r="AF206" s="158">
        <f>IF(AF$7="",0,(AE206+SUMIFS(Бюджет!AF:AF,Бюджет!$M:$M,$B206)-SUMIFS(Бюджет!AF:AF,Бюджет!$M:$M,$C206)))</f>
        <v>0</v>
      </c>
      <c r="AG206" s="158">
        <f>IF(AG$7="",0,(AF206+SUMIFS(Бюджет!AG:AG,Бюджет!$M:$M,$B206)-SUMIFS(Бюджет!AG:AG,Бюджет!$M:$M,$C206)))</f>
        <v>0</v>
      </c>
      <c r="AH206" s="158">
        <f>IF(AH$7="",0,(AG206+SUMIFS(Бюджет!AH:AH,Бюджет!$M:$M,$B206)-SUMIFS(Бюджет!AH:AH,Бюджет!$M:$M,$C206)))</f>
        <v>0</v>
      </c>
      <c r="AI206" s="158">
        <f>IF(AI$7="",0,(AH206+SUMIFS(Бюджет!AI:AI,Бюджет!$M:$M,$B206)-SUMIFS(Бюджет!AI:AI,Бюджет!$M:$M,$C206)))</f>
        <v>0</v>
      </c>
      <c r="AJ206" s="158">
        <f>IF(AJ$7="",0,(AI206+SUMIFS(Бюджет!AJ:AJ,Бюджет!$M:$M,$B206)-SUMIFS(Бюджет!AJ:AJ,Бюджет!$M:$M,$C206)))</f>
        <v>0</v>
      </c>
      <c r="AK206" s="158">
        <f>IF(AK$7="",0,(AJ206+SUMIFS(Бюджет!AK:AK,Бюджет!$M:$M,$B206)-SUMIFS(Бюджет!AK:AK,Бюджет!$M:$M,$C206)))</f>
        <v>0</v>
      </c>
      <c r="AL206" s="158">
        <f>IF(AL$7="",0,(AK206+SUMIFS(Бюджет!AL:AL,Бюджет!$M:$M,$B206)-SUMIFS(Бюджет!AL:AL,Бюджет!$M:$M,$C206)))</f>
        <v>0</v>
      </c>
      <c r="AM206" s="158">
        <f>IF(AM$7="",0,(AL206+SUMIFS(Бюджет!AM:AM,Бюджет!$M:$M,$B206)-SUMIFS(Бюджет!AM:AM,Бюджет!$M:$M,$C206)))</f>
        <v>0</v>
      </c>
      <c r="AN206" s="158">
        <f>IF(AN$7="",0,(AM206+SUMIFS(Бюджет!AN:AN,Бюджет!$M:$M,$B206)-SUMIFS(Бюджет!AN:AN,Бюджет!$M:$M,$C206)))</f>
        <v>0</v>
      </c>
      <c r="AO206" s="158">
        <f>IF(AO$7="",0,(AN206+SUMIFS(Бюджет!AO:AO,Бюджет!$M:$M,$B206)-SUMIFS(Бюджет!AO:AO,Бюджет!$M:$M,$C206)))</f>
        <v>0</v>
      </c>
      <c r="AP206" s="158">
        <f>IF(AP$7="",0,(AO206+SUMIFS(Бюджет!AP:AP,Бюджет!$M:$M,$B206)-SUMIFS(Бюджет!AP:AP,Бюджет!$M:$M,$C206)))</f>
        <v>0</v>
      </c>
      <c r="AQ206" s="158">
        <f>IF(AQ$7="",0,(AP206+SUMIFS(Бюджет!AQ:AQ,Бюджет!$M:$M,$B206)-SUMIFS(Бюджет!AQ:AQ,Бюджет!$M:$M,$C206)))</f>
        <v>0</v>
      </c>
      <c r="AR206" s="158">
        <f>IF(AR$7="",0,(AQ206+SUMIFS(Бюджет!AR:AR,Бюджет!$M:$M,$B206)-SUMIFS(Бюджет!AR:AR,Бюджет!$M:$M,$C206)))</f>
        <v>0</v>
      </c>
      <c r="AS206" s="158">
        <f>IF(AS$7="",0,(AR206+SUMIFS(Бюджет!AS:AS,Бюджет!$M:$M,$B206)-SUMIFS(Бюджет!AS:AS,Бюджет!$M:$M,$C206)))</f>
        <v>0</v>
      </c>
      <c r="AT206" s="158">
        <f>IF(AT$7="",0,(AS206+SUMIFS(Бюджет!AT:AT,Бюджет!$M:$M,$B206)-SUMIFS(Бюджет!AT:AT,Бюджет!$M:$M,$C206)))</f>
        <v>0</v>
      </c>
      <c r="AU206" s="158">
        <f>IF(AU$7="",0,(AT206+SUMIFS(Бюджет!AU:AU,Бюджет!$M:$M,$B206)-SUMIFS(Бюджет!AU:AU,Бюджет!$M:$M,$C206)))</f>
        <v>0</v>
      </c>
      <c r="AV206" s="94"/>
      <c r="AW206" s="89"/>
    </row>
    <row r="207" spans="1:49" s="95" customFormat="1" x14ac:dyDescent="0.25">
      <c r="A207" s="89"/>
      <c r="B207" s="269" t="str">
        <f>KPI!$E$34</f>
        <v>расходы изготовления</v>
      </c>
      <c r="C207" s="269" t="str">
        <f>KPI!$E$150</f>
        <v>изготовление</v>
      </c>
      <c r="D207" s="89"/>
      <c r="E207" s="124"/>
      <c r="F207" s="167"/>
      <c r="G207" s="167" t="str">
        <f t="shared" si="45"/>
        <v>BS</v>
      </c>
      <c r="H207" s="152" t="str">
        <f>KPI!$E$177</f>
        <v>незавершенное произв-во (изготовление)</v>
      </c>
      <c r="I207" s="88"/>
      <c r="J207" s="88"/>
      <c r="K207" s="154" t="str">
        <f>IF(H207="","",INDEX(KPI!$H:$H,SUMIFS(KPI!$C:$C,KPI!$E:$E,H207)))</f>
        <v>тыс.руб.</v>
      </c>
      <c r="L207" s="148"/>
      <c r="M207" s="149"/>
      <c r="N207" s="149"/>
      <c r="O207" s="149"/>
      <c r="P207" s="88"/>
      <c r="Q207" s="88"/>
      <c r="R207" s="156">
        <f>SUMIFS($W207:$AV207,$W$1:$AV$1,12)</f>
        <v>0</v>
      </c>
      <c r="S207" s="88"/>
      <c r="T207" s="156">
        <f t="shared" si="49"/>
        <v>0</v>
      </c>
      <c r="U207" s="88"/>
      <c r="V207" s="88"/>
      <c r="W207" s="150"/>
      <c r="X207" s="158">
        <f>IF(X$7="",0,(W207+SUMIFS(Бюджет!X:X,Бюджет!$M:$M,$B207)-SUMIFS(Бюджет!X:X,Бюджет!$M:$M,$C207)))</f>
        <v>0</v>
      </c>
      <c r="Y207" s="158">
        <f>IF(Y$7="",0,(X207+SUMIFS(Бюджет!Y:Y,Бюджет!$M:$M,$B207)-SUMIFS(Бюджет!Y:Y,Бюджет!$M:$M,$C207)))</f>
        <v>0</v>
      </c>
      <c r="Z207" s="158">
        <f>IF(Z$7="",0,(Y207+SUMIFS(Бюджет!Z:Z,Бюджет!$M:$M,$B207)-SUMIFS(Бюджет!Z:Z,Бюджет!$M:$M,$C207)))</f>
        <v>0</v>
      </c>
      <c r="AA207" s="158">
        <f>IF(AA$7="",0,(Z207+SUMIFS(Бюджет!AA:AA,Бюджет!$M:$M,$B207)-SUMIFS(Бюджет!AA:AA,Бюджет!$M:$M,$C207)))</f>
        <v>0</v>
      </c>
      <c r="AB207" s="158">
        <f>IF(AB$7="",0,(AA207+SUMIFS(Бюджет!AB:AB,Бюджет!$M:$M,$B207)-SUMIFS(Бюджет!AB:AB,Бюджет!$M:$M,$C207)))</f>
        <v>0</v>
      </c>
      <c r="AC207" s="158">
        <f>IF(AC$7="",0,(AB207+SUMIFS(Бюджет!AC:AC,Бюджет!$M:$M,$B207)-SUMIFS(Бюджет!AC:AC,Бюджет!$M:$M,$C207)))</f>
        <v>0</v>
      </c>
      <c r="AD207" s="158">
        <f>IF(AD$7="",0,(AC207+SUMIFS(Бюджет!AD:AD,Бюджет!$M:$M,$B207)-SUMIFS(Бюджет!AD:AD,Бюджет!$M:$M,$C207)))</f>
        <v>0</v>
      </c>
      <c r="AE207" s="158">
        <f>IF(AE$7="",0,(AD207+SUMIFS(Бюджет!AE:AE,Бюджет!$M:$M,$B207)-SUMIFS(Бюджет!AE:AE,Бюджет!$M:$M,$C207)))</f>
        <v>0</v>
      </c>
      <c r="AF207" s="158">
        <f>IF(AF$7="",0,(AE207+SUMIFS(Бюджет!AF:AF,Бюджет!$M:$M,$B207)-SUMIFS(Бюджет!AF:AF,Бюджет!$M:$M,$C207)))</f>
        <v>0</v>
      </c>
      <c r="AG207" s="158">
        <f>IF(AG$7="",0,(AF207+SUMIFS(Бюджет!AG:AG,Бюджет!$M:$M,$B207)-SUMIFS(Бюджет!AG:AG,Бюджет!$M:$M,$C207)))</f>
        <v>0</v>
      </c>
      <c r="AH207" s="158">
        <f>IF(AH$7="",0,(AG207+SUMIFS(Бюджет!AH:AH,Бюджет!$M:$M,$B207)-SUMIFS(Бюджет!AH:AH,Бюджет!$M:$M,$C207)))</f>
        <v>0</v>
      </c>
      <c r="AI207" s="158">
        <f>IF(AI$7="",0,(AH207+SUMIFS(Бюджет!AI:AI,Бюджет!$M:$M,$B207)-SUMIFS(Бюджет!AI:AI,Бюджет!$M:$M,$C207)))</f>
        <v>0</v>
      </c>
      <c r="AJ207" s="158">
        <f>IF(AJ$7="",0,(AI207+SUMIFS(Бюджет!AJ:AJ,Бюджет!$M:$M,$B207)-SUMIFS(Бюджет!AJ:AJ,Бюджет!$M:$M,$C207)))</f>
        <v>0</v>
      </c>
      <c r="AK207" s="158">
        <f>IF(AK$7="",0,(AJ207+SUMIFS(Бюджет!AK:AK,Бюджет!$M:$M,$B207)-SUMIFS(Бюджет!AK:AK,Бюджет!$M:$M,$C207)))</f>
        <v>0</v>
      </c>
      <c r="AL207" s="158">
        <f>IF(AL$7="",0,(AK207+SUMIFS(Бюджет!AL:AL,Бюджет!$M:$M,$B207)-SUMIFS(Бюджет!AL:AL,Бюджет!$M:$M,$C207)))</f>
        <v>0</v>
      </c>
      <c r="AM207" s="158">
        <f>IF(AM$7="",0,(AL207+SUMIFS(Бюджет!AM:AM,Бюджет!$M:$M,$B207)-SUMIFS(Бюджет!AM:AM,Бюджет!$M:$M,$C207)))</f>
        <v>0</v>
      </c>
      <c r="AN207" s="158">
        <f>IF(AN$7="",0,(AM207+SUMIFS(Бюджет!AN:AN,Бюджет!$M:$M,$B207)-SUMIFS(Бюджет!AN:AN,Бюджет!$M:$M,$C207)))</f>
        <v>0</v>
      </c>
      <c r="AO207" s="158">
        <f>IF(AO$7="",0,(AN207+SUMIFS(Бюджет!AO:AO,Бюджет!$M:$M,$B207)-SUMIFS(Бюджет!AO:AO,Бюджет!$M:$M,$C207)))</f>
        <v>0</v>
      </c>
      <c r="AP207" s="158">
        <f>IF(AP$7="",0,(AO207+SUMIFS(Бюджет!AP:AP,Бюджет!$M:$M,$B207)-SUMIFS(Бюджет!AP:AP,Бюджет!$M:$M,$C207)))</f>
        <v>0</v>
      </c>
      <c r="AQ207" s="158">
        <f>IF(AQ$7="",0,(AP207+SUMIFS(Бюджет!AQ:AQ,Бюджет!$M:$M,$B207)-SUMIFS(Бюджет!AQ:AQ,Бюджет!$M:$M,$C207)))</f>
        <v>0</v>
      </c>
      <c r="AR207" s="158">
        <f>IF(AR$7="",0,(AQ207+SUMIFS(Бюджет!AR:AR,Бюджет!$M:$M,$B207)-SUMIFS(Бюджет!AR:AR,Бюджет!$M:$M,$C207)))</f>
        <v>0</v>
      </c>
      <c r="AS207" s="158">
        <f>IF(AS$7="",0,(AR207+SUMIFS(Бюджет!AS:AS,Бюджет!$M:$M,$B207)-SUMIFS(Бюджет!AS:AS,Бюджет!$M:$M,$C207)))</f>
        <v>0</v>
      </c>
      <c r="AT207" s="158">
        <f>IF(AT$7="",0,(AS207+SUMIFS(Бюджет!AT:AT,Бюджет!$M:$M,$B207)-SUMIFS(Бюджет!AT:AT,Бюджет!$M:$M,$C207)))</f>
        <v>0</v>
      </c>
      <c r="AU207" s="158">
        <f>IF(AU$7="",0,(AT207+SUMIFS(Бюджет!AU:AU,Бюджет!$M:$M,$B207)-SUMIFS(Бюджет!AU:AU,Бюджет!$M:$M,$C207)))</f>
        <v>0</v>
      </c>
      <c r="AV207" s="94"/>
      <c r="AW207" s="89"/>
    </row>
    <row r="208" spans="1:49" s="95" customFormat="1" x14ac:dyDescent="0.25">
      <c r="A208" s="89"/>
      <c r="B208" s="269" t="str">
        <f>KPI!$E$36</f>
        <v>подрядные строительно-монтажные работы</v>
      </c>
      <c r="C208" s="269" t="str">
        <f>KPI!$E$151</f>
        <v>подрядные работы</v>
      </c>
      <c r="D208" s="89"/>
      <c r="E208" s="124"/>
      <c r="F208" s="167"/>
      <c r="G208" s="167" t="str">
        <f t="shared" si="45"/>
        <v>BS</v>
      </c>
      <c r="H208" s="152" t="str">
        <f>KPI!$E$178</f>
        <v>незавершенные подрядные работы</v>
      </c>
      <c r="I208" s="88"/>
      <c r="J208" s="88"/>
      <c r="K208" s="154" t="str">
        <f>IF(H208="","",INDEX(KPI!$H:$H,SUMIFS(KPI!$C:$C,KPI!$E:$E,H208)))</f>
        <v>тыс.руб.</v>
      </c>
      <c r="L208" s="148"/>
      <c r="M208" s="149"/>
      <c r="N208" s="149"/>
      <c r="O208" s="149"/>
      <c r="P208" s="88"/>
      <c r="Q208" s="88"/>
      <c r="R208" s="156">
        <f t="shared" si="48"/>
        <v>0</v>
      </c>
      <c r="S208" s="88"/>
      <c r="T208" s="156">
        <f t="shared" si="49"/>
        <v>0</v>
      </c>
      <c r="U208" s="88"/>
      <c r="V208" s="88"/>
      <c r="W208" s="150"/>
      <c r="X208" s="158">
        <f>IF(X$7="",0,(W208+SUMIFS(Бюджет!X:X,Бюджет!$M:$M,$B208)-SUMIFS(Бюджет!X:X,Бюджет!$M:$M,$C208)))</f>
        <v>0</v>
      </c>
      <c r="Y208" s="158">
        <f>IF(Y$7="",0,(X208+SUMIFS(Бюджет!Y:Y,Бюджет!$M:$M,$B208)-SUMIFS(Бюджет!Y:Y,Бюджет!$M:$M,$C208)))</f>
        <v>0</v>
      </c>
      <c r="Z208" s="158">
        <f>IF(Z$7="",0,(Y208+SUMIFS(Бюджет!Z:Z,Бюджет!$M:$M,$B208)-SUMIFS(Бюджет!Z:Z,Бюджет!$M:$M,$C208)))</f>
        <v>0</v>
      </c>
      <c r="AA208" s="158">
        <f>IF(AA$7="",0,(Z208+SUMIFS(Бюджет!AA:AA,Бюджет!$M:$M,$B208)-SUMIFS(Бюджет!AA:AA,Бюджет!$M:$M,$C208)))</f>
        <v>0</v>
      </c>
      <c r="AB208" s="158">
        <f>IF(AB$7="",0,(AA208+SUMIFS(Бюджет!AB:AB,Бюджет!$M:$M,$B208)-SUMIFS(Бюджет!AB:AB,Бюджет!$M:$M,$C208)))</f>
        <v>0</v>
      </c>
      <c r="AC208" s="158">
        <f>IF(AC$7="",0,(AB208+SUMIFS(Бюджет!AC:AC,Бюджет!$M:$M,$B208)-SUMIFS(Бюджет!AC:AC,Бюджет!$M:$M,$C208)))</f>
        <v>0</v>
      </c>
      <c r="AD208" s="158">
        <f>IF(AD$7="",0,(AC208+SUMIFS(Бюджет!AD:AD,Бюджет!$M:$M,$B208)-SUMIFS(Бюджет!AD:AD,Бюджет!$M:$M,$C208)))</f>
        <v>0</v>
      </c>
      <c r="AE208" s="158">
        <f>IF(AE$7="",0,(AD208+SUMIFS(Бюджет!AE:AE,Бюджет!$M:$M,$B208)-SUMIFS(Бюджет!AE:AE,Бюджет!$M:$M,$C208)))</f>
        <v>0</v>
      </c>
      <c r="AF208" s="158">
        <f>IF(AF$7="",0,(AE208+SUMIFS(Бюджет!AF:AF,Бюджет!$M:$M,$B208)-SUMIFS(Бюджет!AF:AF,Бюджет!$M:$M,$C208)))</f>
        <v>0</v>
      </c>
      <c r="AG208" s="158">
        <f>IF(AG$7="",0,(AF208+SUMIFS(Бюджет!AG:AG,Бюджет!$M:$M,$B208)-SUMIFS(Бюджет!AG:AG,Бюджет!$M:$M,$C208)))</f>
        <v>0</v>
      </c>
      <c r="AH208" s="158">
        <f>IF(AH$7="",0,(AG208+SUMIFS(Бюджет!AH:AH,Бюджет!$M:$M,$B208)-SUMIFS(Бюджет!AH:AH,Бюджет!$M:$M,$C208)))</f>
        <v>0</v>
      </c>
      <c r="AI208" s="158">
        <f>IF(AI$7="",0,(AH208+SUMIFS(Бюджет!AI:AI,Бюджет!$M:$M,$B208)-SUMIFS(Бюджет!AI:AI,Бюджет!$M:$M,$C208)))</f>
        <v>0</v>
      </c>
      <c r="AJ208" s="158">
        <f>IF(AJ$7="",0,(AI208+SUMIFS(Бюджет!AJ:AJ,Бюджет!$M:$M,$B208)-SUMIFS(Бюджет!AJ:AJ,Бюджет!$M:$M,$C208)))</f>
        <v>0</v>
      </c>
      <c r="AK208" s="158">
        <f>IF(AK$7="",0,(AJ208+SUMIFS(Бюджет!AK:AK,Бюджет!$M:$M,$B208)-SUMIFS(Бюджет!AK:AK,Бюджет!$M:$M,$C208)))</f>
        <v>0</v>
      </c>
      <c r="AL208" s="158">
        <f>IF(AL$7="",0,(AK208+SUMIFS(Бюджет!AL:AL,Бюджет!$M:$M,$B208)-SUMIFS(Бюджет!AL:AL,Бюджет!$M:$M,$C208)))</f>
        <v>0</v>
      </c>
      <c r="AM208" s="158">
        <f>IF(AM$7="",0,(AL208+SUMIFS(Бюджет!AM:AM,Бюджет!$M:$M,$B208)-SUMIFS(Бюджет!AM:AM,Бюджет!$M:$M,$C208)))</f>
        <v>0</v>
      </c>
      <c r="AN208" s="158">
        <f>IF(AN$7="",0,(AM208+SUMIFS(Бюджет!AN:AN,Бюджет!$M:$M,$B208)-SUMIFS(Бюджет!AN:AN,Бюджет!$M:$M,$C208)))</f>
        <v>0</v>
      </c>
      <c r="AO208" s="158">
        <f>IF(AO$7="",0,(AN208+SUMIFS(Бюджет!AO:AO,Бюджет!$M:$M,$B208)-SUMIFS(Бюджет!AO:AO,Бюджет!$M:$M,$C208)))</f>
        <v>0</v>
      </c>
      <c r="AP208" s="158">
        <f>IF(AP$7="",0,(AO208+SUMIFS(Бюджет!AP:AP,Бюджет!$M:$M,$B208)-SUMIFS(Бюджет!AP:AP,Бюджет!$M:$M,$C208)))</f>
        <v>0</v>
      </c>
      <c r="AQ208" s="158">
        <f>IF(AQ$7="",0,(AP208+SUMIFS(Бюджет!AQ:AQ,Бюджет!$M:$M,$B208)-SUMIFS(Бюджет!AQ:AQ,Бюджет!$M:$M,$C208)))</f>
        <v>0</v>
      </c>
      <c r="AR208" s="158">
        <f>IF(AR$7="",0,(AQ208+SUMIFS(Бюджет!AR:AR,Бюджет!$M:$M,$B208)-SUMIFS(Бюджет!AR:AR,Бюджет!$M:$M,$C208)))</f>
        <v>0</v>
      </c>
      <c r="AS208" s="158">
        <f>IF(AS$7="",0,(AR208+SUMIFS(Бюджет!AS:AS,Бюджет!$M:$M,$B208)-SUMIFS(Бюджет!AS:AS,Бюджет!$M:$M,$C208)))</f>
        <v>0</v>
      </c>
      <c r="AT208" s="158">
        <f>IF(AT$7="",0,(AS208+SUMIFS(Бюджет!AT:AT,Бюджет!$M:$M,$B208)-SUMIFS(Бюджет!AT:AT,Бюджет!$M:$M,$C208)))</f>
        <v>0</v>
      </c>
      <c r="AU208" s="158">
        <f>IF(AU$7="",0,(AT208+SUMIFS(Бюджет!AU:AU,Бюджет!$M:$M,$B208)-SUMIFS(Бюджет!AU:AU,Бюджет!$M:$M,$C208)))</f>
        <v>0</v>
      </c>
      <c r="AV208" s="94"/>
      <c r="AW208" s="89"/>
    </row>
    <row r="209" spans="1:49" s="95" customFormat="1" x14ac:dyDescent="0.25">
      <c r="A209" s="89"/>
      <c r="B209" s="269" t="str">
        <f>KPI!$E$37</f>
        <v>ФОТ собственных строителей</v>
      </c>
      <c r="C209" s="269" t="str">
        <f>KPI!$E$152</f>
        <v>ФОТ</v>
      </c>
      <c r="D209" s="89"/>
      <c r="E209" s="124"/>
      <c r="F209" s="167"/>
      <c r="G209" s="167" t="str">
        <f t="shared" si="45"/>
        <v>BS</v>
      </c>
      <c r="H209" s="152" t="str">
        <f>KPI!$E$179</f>
        <v>незавершенные собственные работы</v>
      </c>
      <c r="I209" s="88"/>
      <c r="J209" s="88"/>
      <c r="K209" s="154" t="str">
        <f>IF(H209="","",INDEX(KPI!$H:$H,SUMIFS(KPI!$C:$C,KPI!$E:$E,H209)))</f>
        <v>тыс.руб.</v>
      </c>
      <c r="L209" s="148"/>
      <c r="M209" s="149"/>
      <c r="N209" s="149"/>
      <c r="O209" s="149"/>
      <c r="P209" s="88"/>
      <c r="Q209" s="88"/>
      <c r="R209" s="156">
        <f t="shared" si="48"/>
        <v>0</v>
      </c>
      <c r="S209" s="88"/>
      <c r="T209" s="156">
        <f t="shared" si="49"/>
        <v>0</v>
      </c>
      <c r="U209" s="88"/>
      <c r="V209" s="88"/>
      <c r="W209" s="150"/>
      <c r="X209" s="158">
        <f>IF(X$7="",0,(W209+SUMIFS(Бюджет!X:X,Бюджет!$M:$M,$B209)+SUMIFS(Бюджет!X:X,Бюджет!$M:$M,$B210)-SUMIFS(Бюджет!X:X,Бюджет!$M:$M,$C209)-SUMIFS(Бюджет!X:X,Бюджет!$M:$M,$C210)))</f>
        <v>0</v>
      </c>
      <c r="Y209" s="158">
        <f>IF(Y$7="",0,(X209+SUMIFS(Бюджет!Y:Y,Бюджет!$M:$M,$B209)+SUMIFS(Бюджет!Y:Y,Бюджет!$M:$M,$B210)-SUMIFS(Бюджет!Y:Y,Бюджет!$M:$M,$C209)-SUMIFS(Бюджет!Y:Y,Бюджет!$M:$M,$C210)))</f>
        <v>0</v>
      </c>
      <c r="Z209" s="158">
        <f>IF(Z$7="",0,(Y209+SUMIFS(Бюджет!Z:Z,Бюджет!$M:$M,$B209)+SUMIFS(Бюджет!Z:Z,Бюджет!$M:$M,$B210)-SUMIFS(Бюджет!Z:Z,Бюджет!$M:$M,$C209)-SUMIFS(Бюджет!Z:Z,Бюджет!$M:$M,$C210)))</f>
        <v>0</v>
      </c>
      <c r="AA209" s="158">
        <f>IF(AA$7="",0,(Z209+SUMIFS(Бюджет!AA:AA,Бюджет!$M:$M,$B209)+SUMIFS(Бюджет!AA:AA,Бюджет!$M:$M,$B210)-SUMIFS(Бюджет!AA:AA,Бюджет!$M:$M,$C209)-SUMIFS(Бюджет!AA:AA,Бюджет!$M:$M,$C210)))</f>
        <v>0</v>
      </c>
      <c r="AB209" s="158">
        <f>IF(AB$7="",0,(AA209+SUMIFS(Бюджет!AB:AB,Бюджет!$M:$M,$B209)+SUMIFS(Бюджет!AB:AB,Бюджет!$M:$M,$B210)-SUMIFS(Бюджет!AB:AB,Бюджет!$M:$M,$C209)-SUMIFS(Бюджет!AB:AB,Бюджет!$M:$M,$C210)))</f>
        <v>0</v>
      </c>
      <c r="AC209" s="158">
        <f>IF(AC$7="",0,(AB209+SUMIFS(Бюджет!AC:AC,Бюджет!$M:$M,$B209)+SUMIFS(Бюджет!AC:AC,Бюджет!$M:$M,$B210)-SUMIFS(Бюджет!AC:AC,Бюджет!$M:$M,$C209)-SUMIFS(Бюджет!AC:AC,Бюджет!$M:$M,$C210)))</f>
        <v>0</v>
      </c>
      <c r="AD209" s="158">
        <f>IF(AD$7="",0,(AC209+SUMIFS(Бюджет!AD:AD,Бюджет!$M:$M,$B209)+SUMIFS(Бюджет!AD:AD,Бюджет!$M:$M,$B210)-SUMIFS(Бюджет!AD:AD,Бюджет!$M:$M,$C209)-SUMIFS(Бюджет!AD:AD,Бюджет!$M:$M,$C210)))</f>
        <v>0</v>
      </c>
      <c r="AE209" s="158">
        <f>IF(AE$7="",0,(AD209+SUMIFS(Бюджет!AE:AE,Бюджет!$M:$M,$B209)+SUMIFS(Бюджет!AE:AE,Бюджет!$M:$M,$B210)-SUMIFS(Бюджет!AE:AE,Бюджет!$M:$M,$C209)-SUMIFS(Бюджет!AE:AE,Бюджет!$M:$M,$C210)))</f>
        <v>0</v>
      </c>
      <c r="AF209" s="158">
        <f>IF(AF$7="",0,(AE209+SUMIFS(Бюджет!AF:AF,Бюджет!$M:$M,$B209)+SUMIFS(Бюджет!AF:AF,Бюджет!$M:$M,$B210)-SUMIFS(Бюджет!AF:AF,Бюджет!$M:$M,$C209)-SUMIFS(Бюджет!AF:AF,Бюджет!$M:$M,$C210)))</f>
        <v>0</v>
      </c>
      <c r="AG209" s="158">
        <f>IF(AG$7="",0,(AF209+SUMIFS(Бюджет!AG:AG,Бюджет!$M:$M,$B209)+SUMIFS(Бюджет!AG:AG,Бюджет!$M:$M,$B210)-SUMIFS(Бюджет!AG:AG,Бюджет!$M:$M,$C209)-SUMIFS(Бюджет!AG:AG,Бюджет!$M:$M,$C210)))</f>
        <v>0</v>
      </c>
      <c r="AH209" s="158">
        <f>IF(AH$7="",0,(AG209+SUMIFS(Бюджет!AH:AH,Бюджет!$M:$M,$B209)+SUMIFS(Бюджет!AH:AH,Бюджет!$M:$M,$B210)-SUMIFS(Бюджет!AH:AH,Бюджет!$M:$M,$C209)-SUMIFS(Бюджет!AH:AH,Бюджет!$M:$M,$C210)))</f>
        <v>0</v>
      </c>
      <c r="AI209" s="158">
        <f>IF(AI$7="",0,(AH209+SUMIFS(Бюджет!AI:AI,Бюджет!$M:$M,$B209)+SUMIFS(Бюджет!AI:AI,Бюджет!$M:$M,$B210)-SUMIFS(Бюджет!AI:AI,Бюджет!$M:$M,$C209)-SUMIFS(Бюджет!AI:AI,Бюджет!$M:$M,$C210)))</f>
        <v>0</v>
      </c>
      <c r="AJ209" s="158">
        <f>IF(AJ$7="",0,(AI209+SUMIFS(Бюджет!AJ:AJ,Бюджет!$M:$M,$B209)+SUMIFS(Бюджет!AJ:AJ,Бюджет!$M:$M,$B210)-SUMIFS(Бюджет!AJ:AJ,Бюджет!$M:$M,$C209)-SUMIFS(Бюджет!AJ:AJ,Бюджет!$M:$M,$C210)))</f>
        <v>0</v>
      </c>
      <c r="AK209" s="158">
        <f>IF(AK$7="",0,(AJ209+SUMIFS(Бюджет!AK:AK,Бюджет!$M:$M,$B209)+SUMIFS(Бюджет!AK:AK,Бюджет!$M:$M,$B210)-SUMIFS(Бюджет!AK:AK,Бюджет!$M:$M,$C209)-SUMIFS(Бюджет!AK:AK,Бюджет!$M:$M,$C210)))</f>
        <v>0</v>
      </c>
      <c r="AL209" s="158">
        <f>IF(AL$7="",0,(AK209+SUMIFS(Бюджет!AL:AL,Бюджет!$M:$M,$B209)+SUMIFS(Бюджет!AL:AL,Бюджет!$M:$M,$B210)-SUMIFS(Бюджет!AL:AL,Бюджет!$M:$M,$C209)-SUMIFS(Бюджет!AL:AL,Бюджет!$M:$M,$C210)))</f>
        <v>0</v>
      </c>
      <c r="AM209" s="158">
        <f>IF(AM$7="",0,(AL209+SUMIFS(Бюджет!AM:AM,Бюджет!$M:$M,$B209)+SUMIFS(Бюджет!AM:AM,Бюджет!$M:$M,$B210)-SUMIFS(Бюджет!AM:AM,Бюджет!$M:$M,$C209)-SUMIFS(Бюджет!AM:AM,Бюджет!$M:$M,$C210)))</f>
        <v>0</v>
      </c>
      <c r="AN209" s="158">
        <f>IF(AN$7="",0,(AM209+SUMIFS(Бюджет!AN:AN,Бюджет!$M:$M,$B209)+SUMIFS(Бюджет!AN:AN,Бюджет!$M:$M,$B210)-SUMIFS(Бюджет!AN:AN,Бюджет!$M:$M,$C209)-SUMIFS(Бюджет!AN:AN,Бюджет!$M:$M,$C210)))</f>
        <v>0</v>
      </c>
      <c r="AO209" s="158">
        <f>IF(AO$7="",0,(AN209+SUMIFS(Бюджет!AO:AO,Бюджет!$M:$M,$B209)+SUMIFS(Бюджет!AO:AO,Бюджет!$M:$M,$B210)-SUMIFS(Бюджет!AO:AO,Бюджет!$M:$M,$C209)-SUMIFS(Бюджет!AO:AO,Бюджет!$M:$M,$C210)))</f>
        <v>0</v>
      </c>
      <c r="AP209" s="158">
        <f>IF(AP$7="",0,(AO209+SUMIFS(Бюджет!AP:AP,Бюджет!$M:$M,$B209)+SUMIFS(Бюджет!AP:AP,Бюджет!$M:$M,$B210)-SUMIFS(Бюджет!AP:AP,Бюджет!$M:$M,$C209)-SUMIFS(Бюджет!AP:AP,Бюджет!$M:$M,$C210)))</f>
        <v>0</v>
      </c>
      <c r="AQ209" s="158">
        <f>IF(AQ$7="",0,(AP209+SUMIFS(Бюджет!AQ:AQ,Бюджет!$M:$M,$B209)+SUMIFS(Бюджет!AQ:AQ,Бюджет!$M:$M,$B210)-SUMIFS(Бюджет!AQ:AQ,Бюджет!$M:$M,$C209)-SUMIFS(Бюджет!AQ:AQ,Бюджет!$M:$M,$C210)))</f>
        <v>0</v>
      </c>
      <c r="AR209" s="158">
        <f>IF(AR$7="",0,(AQ209+SUMIFS(Бюджет!AR:AR,Бюджет!$M:$M,$B209)+SUMIFS(Бюджет!AR:AR,Бюджет!$M:$M,$B210)-SUMIFS(Бюджет!AR:AR,Бюджет!$M:$M,$C209)-SUMIFS(Бюджет!AR:AR,Бюджет!$M:$M,$C210)))</f>
        <v>0</v>
      </c>
      <c r="AS209" s="158">
        <f>IF(AS$7="",0,(AR209+SUMIFS(Бюджет!AS:AS,Бюджет!$M:$M,$B209)+SUMIFS(Бюджет!AS:AS,Бюджет!$M:$M,$B210)-SUMIFS(Бюджет!AS:AS,Бюджет!$M:$M,$C209)-SUMIFS(Бюджет!AS:AS,Бюджет!$M:$M,$C210)))</f>
        <v>0</v>
      </c>
      <c r="AT209" s="158">
        <f>IF(AT$7="",0,(AS209+SUMIFS(Бюджет!AT:AT,Бюджет!$M:$M,$B209)+SUMIFS(Бюджет!AT:AT,Бюджет!$M:$M,$B210)-SUMIFS(Бюджет!AT:AT,Бюджет!$M:$M,$C209)-SUMIFS(Бюджет!AT:AT,Бюджет!$M:$M,$C210)))</f>
        <v>0</v>
      </c>
      <c r="AU209" s="158">
        <f>IF(AU$7="",0,(AT209+SUMIFS(Бюджет!AU:AU,Бюджет!$M:$M,$B209)+SUMIFS(Бюджет!AU:AU,Бюджет!$M:$M,$B210)-SUMIFS(Бюджет!AU:AU,Бюджет!$M:$M,$C209)-SUMIFS(Бюджет!AU:AU,Бюджет!$M:$M,$C210)))</f>
        <v>0</v>
      </c>
      <c r="AV209" s="94"/>
      <c r="AW209" s="89"/>
    </row>
    <row r="210" spans="1:49" s="95" customFormat="1" x14ac:dyDescent="0.25">
      <c r="A210" s="89"/>
      <c r="B210" s="269" t="str">
        <f>KPI!$E$38</f>
        <v>начисление соц/сборов по собств. строителям</v>
      </c>
      <c r="C210" s="269" t="str">
        <f>KPI!$E$153</f>
        <v>соцсборы</v>
      </c>
      <c r="D210" s="89"/>
      <c r="E210" s="124"/>
      <c r="F210" s="167"/>
      <c r="G210" s="167" t="str">
        <f t="shared" si="45"/>
        <v>BS</v>
      </c>
      <c r="H210" s="152" t="str">
        <f>KPI!$E$154</f>
        <v>оборудование</v>
      </c>
      <c r="I210" s="88"/>
      <c r="J210" s="88"/>
      <c r="K210" s="154" t="str">
        <f>IF(H210="","",INDEX(KPI!$H:$H,SUMIFS(KPI!$C:$C,KPI!$E:$E,H210)))</f>
        <v>тыс.руб.</v>
      </c>
      <c r="L210" s="148"/>
      <c r="M210" s="149"/>
      <c r="N210" s="149"/>
      <c r="O210" s="149"/>
      <c r="P210" s="88"/>
      <c r="Q210" s="88"/>
      <c r="R210" s="156">
        <f t="shared" si="48"/>
        <v>0</v>
      </c>
      <c r="S210" s="88"/>
      <c r="T210" s="156">
        <f t="shared" si="49"/>
        <v>0</v>
      </c>
      <c r="U210" s="88"/>
      <c r="V210" s="88"/>
      <c r="W210" s="150"/>
      <c r="X210" s="158">
        <f>IF(X$7="",0,(W210+SUMIFS(Бюджет!X:X,Бюджет!$M:$M,$B211)-SUMIFS(Бюджет!X:X,Бюджет!$M:$M,$C211)))</f>
        <v>0</v>
      </c>
      <c r="Y210" s="158">
        <f>IF(Y$7="",0,(X210+SUMIFS(Бюджет!Y:Y,Бюджет!$M:$M,$B211)-SUMIFS(Бюджет!Y:Y,Бюджет!$M:$M,$C211)))</f>
        <v>0</v>
      </c>
      <c r="Z210" s="158">
        <f>IF(Z$7="",0,(Y210+SUMIFS(Бюджет!Z:Z,Бюджет!$M:$M,$B211)-SUMIFS(Бюджет!Z:Z,Бюджет!$M:$M,$C211)))</f>
        <v>0</v>
      </c>
      <c r="AA210" s="158">
        <f>IF(AA$7="",0,(Z210+SUMIFS(Бюджет!AA:AA,Бюджет!$M:$M,$B211)-SUMIFS(Бюджет!AA:AA,Бюджет!$M:$M,$C211)))</f>
        <v>0</v>
      </c>
      <c r="AB210" s="158">
        <f>IF(AB$7="",0,(AA210+SUMIFS(Бюджет!AB:AB,Бюджет!$M:$M,$B211)-SUMIFS(Бюджет!AB:AB,Бюджет!$M:$M,$C211)))</f>
        <v>0</v>
      </c>
      <c r="AC210" s="158">
        <f>IF(AC$7="",0,(AB210+SUMIFS(Бюджет!AC:AC,Бюджет!$M:$M,$B211)-SUMIFS(Бюджет!AC:AC,Бюджет!$M:$M,$C211)))</f>
        <v>0</v>
      </c>
      <c r="AD210" s="158">
        <f>IF(AD$7="",0,(AC210+SUMIFS(Бюджет!AD:AD,Бюджет!$M:$M,$B211)-SUMIFS(Бюджет!AD:AD,Бюджет!$M:$M,$C211)))</f>
        <v>0</v>
      </c>
      <c r="AE210" s="158">
        <f>IF(AE$7="",0,(AD210+SUMIFS(Бюджет!AE:AE,Бюджет!$M:$M,$B211)-SUMIFS(Бюджет!AE:AE,Бюджет!$M:$M,$C211)))</f>
        <v>0</v>
      </c>
      <c r="AF210" s="158">
        <f>IF(AF$7="",0,(AE210+SUMIFS(Бюджет!AF:AF,Бюджет!$M:$M,$B211)-SUMIFS(Бюджет!AF:AF,Бюджет!$M:$M,$C211)))</f>
        <v>0</v>
      </c>
      <c r="AG210" s="158">
        <f>IF(AG$7="",0,(AF210+SUMIFS(Бюджет!AG:AG,Бюджет!$M:$M,$B211)-SUMIFS(Бюджет!AG:AG,Бюджет!$M:$M,$C211)))</f>
        <v>0</v>
      </c>
      <c r="AH210" s="158">
        <f>IF(AH$7="",0,(AG210+SUMIFS(Бюджет!AH:AH,Бюджет!$M:$M,$B211)-SUMIFS(Бюджет!AH:AH,Бюджет!$M:$M,$C211)))</f>
        <v>0</v>
      </c>
      <c r="AI210" s="158">
        <f>IF(AI$7="",0,(AH210+SUMIFS(Бюджет!AI:AI,Бюджет!$M:$M,$B211)-SUMIFS(Бюджет!AI:AI,Бюджет!$M:$M,$C211)))</f>
        <v>0</v>
      </c>
      <c r="AJ210" s="158">
        <f>IF(AJ$7="",0,(AI210+SUMIFS(Бюджет!AJ:AJ,Бюджет!$M:$M,$B211)-SUMIFS(Бюджет!AJ:AJ,Бюджет!$M:$M,$C211)))</f>
        <v>0</v>
      </c>
      <c r="AK210" s="158">
        <f>IF(AK$7="",0,(AJ210+SUMIFS(Бюджет!AK:AK,Бюджет!$M:$M,$B211)-SUMIFS(Бюджет!AK:AK,Бюджет!$M:$M,$C211)))</f>
        <v>0</v>
      </c>
      <c r="AL210" s="158">
        <f>IF(AL$7="",0,(AK210+SUMIFS(Бюджет!AL:AL,Бюджет!$M:$M,$B211)-SUMIFS(Бюджет!AL:AL,Бюджет!$M:$M,$C211)))</f>
        <v>0</v>
      </c>
      <c r="AM210" s="158">
        <f>IF(AM$7="",0,(AL210+SUMIFS(Бюджет!AM:AM,Бюджет!$M:$M,$B211)-SUMIFS(Бюджет!AM:AM,Бюджет!$M:$M,$C211)))</f>
        <v>0</v>
      </c>
      <c r="AN210" s="158">
        <f>IF(AN$7="",0,(AM210+SUMIFS(Бюджет!AN:AN,Бюджет!$M:$M,$B211)-SUMIFS(Бюджет!AN:AN,Бюджет!$M:$M,$C211)))</f>
        <v>0</v>
      </c>
      <c r="AO210" s="158">
        <f>IF(AO$7="",0,(AN210+SUMIFS(Бюджет!AO:AO,Бюджет!$M:$M,$B211)-SUMIFS(Бюджет!AO:AO,Бюджет!$M:$M,$C211)))</f>
        <v>0</v>
      </c>
      <c r="AP210" s="158">
        <f>IF(AP$7="",0,(AO210+SUMIFS(Бюджет!AP:AP,Бюджет!$M:$M,$B211)-SUMIFS(Бюджет!AP:AP,Бюджет!$M:$M,$C211)))</f>
        <v>0</v>
      </c>
      <c r="AQ210" s="158">
        <f>IF(AQ$7="",0,(AP210+SUMIFS(Бюджет!AQ:AQ,Бюджет!$M:$M,$B211)-SUMIFS(Бюджет!AQ:AQ,Бюджет!$M:$M,$C211)))</f>
        <v>0</v>
      </c>
      <c r="AR210" s="158">
        <f>IF(AR$7="",0,(AQ210+SUMIFS(Бюджет!AR:AR,Бюджет!$M:$M,$B211)-SUMIFS(Бюджет!AR:AR,Бюджет!$M:$M,$C211)))</f>
        <v>0</v>
      </c>
      <c r="AS210" s="158">
        <f>IF(AS$7="",0,(AR210+SUMIFS(Бюджет!AS:AS,Бюджет!$M:$M,$B211)-SUMIFS(Бюджет!AS:AS,Бюджет!$M:$M,$C211)))</f>
        <v>0</v>
      </c>
      <c r="AT210" s="158">
        <f>IF(AT$7="",0,(AS210+SUMIFS(Бюджет!AT:AT,Бюджет!$M:$M,$B211)-SUMIFS(Бюджет!AT:AT,Бюджет!$M:$M,$C211)))</f>
        <v>0</v>
      </c>
      <c r="AU210" s="158">
        <f>IF(AU$7="",0,(AT210+SUMIFS(Бюджет!AU:AU,Бюджет!$M:$M,$B211)-SUMIFS(Бюджет!AU:AU,Бюджет!$M:$M,$C211)))</f>
        <v>0</v>
      </c>
      <c r="AV210" s="94"/>
      <c r="AW210" s="89"/>
    </row>
    <row r="211" spans="1:49" s="95" customFormat="1" x14ac:dyDescent="0.25">
      <c r="A211" s="89"/>
      <c r="B211" s="269" t="str">
        <f>KPI!$E$40</f>
        <v>расходы на оборудование</v>
      </c>
      <c r="C211" s="269" t="str">
        <f>KPI!$E$154</f>
        <v>оборудование</v>
      </c>
      <c r="D211" s="89"/>
      <c r="E211" s="124"/>
      <c r="F211" s="167"/>
      <c r="G211" s="167" t="str">
        <f t="shared" si="45"/>
        <v>BS</v>
      </c>
      <c r="H211" s="152" t="str">
        <f>KPI!$E$180</f>
        <v>дебиторская задолженность</v>
      </c>
      <c r="I211" s="88"/>
      <c r="J211" s="88"/>
      <c r="K211" s="154" t="str">
        <f>IF(H211="","",INDEX(KPI!$H:$H,SUMIFS(KPI!$C:$C,KPI!$E:$E,H211)))</f>
        <v>тыс.руб.</v>
      </c>
      <c r="L211" s="148"/>
      <c r="M211" s="149"/>
      <c r="N211" s="149"/>
      <c r="O211" s="149"/>
      <c r="P211" s="88"/>
      <c r="Q211" s="88"/>
      <c r="R211" s="156">
        <f t="shared" si="48"/>
        <v>0</v>
      </c>
      <c r="S211" s="88"/>
      <c r="T211" s="156">
        <f t="shared" si="49"/>
        <v>0</v>
      </c>
      <c r="U211" s="88"/>
      <c r="V211" s="88"/>
      <c r="W211" s="150"/>
      <c r="X211" s="158">
        <f>IF(X$7="",0,IF(SUM($W$13:X$13)-SUM($W$150:X$150)&gt;=0,SUM($W$13:X$13)-SUM($W$150:X$150),0))</f>
        <v>0</v>
      </c>
      <c r="Y211" s="158">
        <f>IF(Y$7="",0,IF(SUM($W$13:Y$13)-SUM($W$150:Y$150)&gt;=0,SUM($W$13:Y$13)-SUM($W$150:Y$150),0))</f>
        <v>0</v>
      </c>
      <c r="Z211" s="158">
        <f>IF(Z$7="",0,IF(SUM($W$13:Z$13)-SUM($W$150:Z$150)&gt;=0,SUM($W$13:Z$13)-SUM($W$150:Z$150),0))</f>
        <v>0</v>
      </c>
      <c r="AA211" s="158">
        <f>IF(AA$7="",0,IF(SUM($W$13:AA$13)-SUM($W$150:AA$150)&gt;=0,SUM($W$13:AA$13)-SUM($W$150:AA$150),0))</f>
        <v>0</v>
      </c>
      <c r="AB211" s="158">
        <f>IF(AB$7="",0,IF(SUM($W$13:AB$13)-SUM($W$150:AB$150)&gt;=0,SUM($W$13:AB$13)-SUM($W$150:AB$150),0))</f>
        <v>0</v>
      </c>
      <c r="AC211" s="158">
        <f>IF(AC$7="",0,IF(SUM($W$13:AC$13)-SUM($W$150:AC$150)&gt;=0,SUM($W$13:AC$13)-SUM($W$150:AC$150),0))</f>
        <v>0</v>
      </c>
      <c r="AD211" s="158">
        <f>IF(AD$7="",0,IF(SUM($W$13:AD$13)-SUM($W$150:AD$150)&gt;=0,SUM($W$13:AD$13)-SUM($W$150:AD$150),0))</f>
        <v>0</v>
      </c>
      <c r="AE211" s="158">
        <f>IF(AE$7="",0,IF(SUM($W$13:AE$13)-SUM($W$150:AE$150)&gt;=0,SUM($W$13:AE$13)-SUM($W$150:AE$150),0))</f>
        <v>0</v>
      </c>
      <c r="AF211" s="158">
        <f>IF(AF$7="",0,IF(SUM($W$13:AF$13)-SUM($W$150:AF$150)&gt;=0,SUM($W$13:AF$13)-SUM($W$150:AF$150),0))</f>
        <v>0</v>
      </c>
      <c r="AG211" s="158">
        <f>IF(AG$7="",0,IF(SUM($W$13:AG$13)-SUM($W$150:AG$150)&gt;=0,SUM($W$13:AG$13)-SUM($W$150:AG$150),0))</f>
        <v>0</v>
      </c>
      <c r="AH211" s="158">
        <f>IF(AH$7="",0,IF(SUM($W$13:AH$13)-SUM($W$150:AH$150)&gt;=0,SUM($W$13:AH$13)-SUM($W$150:AH$150),0))</f>
        <v>0</v>
      </c>
      <c r="AI211" s="158">
        <f>IF(AI$7="",0,IF(SUM($W$13:AI$13)-SUM($W$150:AI$150)&gt;=0,SUM($W$13:AI$13)-SUM($W$150:AI$150),0))</f>
        <v>0</v>
      </c>
      <c r="AJ211" s="158">
        <f>IF(AJ$7="",0,IF(SUM($W$13:AJ$13)-SUM($W$150:AJ$150)&gt;=0,SUM($W$13:AJ$13)-SUM($W$150:AJ$150),0))</f>
        <v>0</v>
      </c>
      <c r="AK211" s="158">
        <f>IF(AK$7="",0,IF(SUM($W$13:AK$13)-SUM($W$150:AK$150)&gt;=0,SUM($W$13:AK$13)-SUM($W$150:AK$150),0))</f>
        <v>0</v>
      </c>
      <c r="AL211" s="158">
        <f>IF(AL$7="",0,IF(SUM($W$13:AL$13)-SUM($W$150:AL$150)&gt;=0,SUM($W$13:AL$13)-SUM($W$150:AL$150),0))</f>
        <v>0</v>
      </c>
      <c r="AM211" s="158">
        <f>IF(AM$7="",0,IF(SUM($W$13:AM$13)-SUM($W$150:AM$150)&gt;=0,SUM($W$13:AM$13)-SUM($W$150:AM$150),0))</f>
        <v>0</v>
      </c>
      <c r="AN211" s="158">
        <f>IF(AN$7="",0,IF(SUM($W$13:AN$13)-SUM($W$150:AN$150)&gt;=0,SUM($W$13:AN$13)-SUM($W$150:AN$150),0))</f>
        <v>0</v>
      </c>
      <c r="AO211" s="158">
        <f>IF(AO$7="",0,IF(SUM($W$13:AO$13)-SUM($W$150:AO$150)&gt;=0,SUM($W$13:AO$13)-SUM($W$150:AO$150),0))</f>
        <v>0</v>
      </c>
      <c r="AP211" s="158">
        <f>IF(AP$7="",0,IF(SUM($W$13:AP$13)-SUM($W$150:AP$150)&gt;=0,SUM($W$13:AP$13)-SUM($W$150:AP$150),0))</f>
        <v>0</v>
      </c>
      <c r="AQ211" s="158">
        <f>IF(AQ$7="",0,IF(SUM($W$13:AQ$13)-SUM($W$150:AQ$150)&gt;=0,SUM($W$13:AQ$13)-SUM($W$150:AQ$150),0))</f>
        <v>0</v>
      </c>
      <c r="AR211" s="158">
        <f>IF(AR$7="",0,IF(SUM($W$13:AR$13)-SUM($W$150:AR$150)&gt;=0,SUM($W$13:AR$13)-SUM($W$150:AR$150),0))</f>
        <v>0</v>
      </c>
      <c r="AS211" s="158">
        <f>IF(AS$7="",0,IF(SUM($W$13:AS$13)-SUM($W$150:AS$150)&gt;=0,SUM($W$13:AS$13)-SUM($W$150:AS$150),0))</f>
        <v>0</v>
      </c>
      <c r="AT211" s="158">
        <f>IF(AT$7="",0,IF(SUM($W$13:AT$13)-SUM($W$150:AT$150)&gt;=0,SUM($W$13:AT$13)-SUM($W$150:AT$150),0))</f>
        <v>0</v>
      </c>
      <c r="AU211" s="158">
        <f>IF(AU$7="",0,IF(SUM($W$13:AU$13)-SUM($W$150:AU$150)&gt;=0,SUM($W$13:AU$13)-SUM($W$150:AU$150),0))</f>
        <v>0</v>
      </c>
      <c r="AV211" s="94"/>
      <c r="AW211" s="89"/>
    </row>
    <row r="212" spans="1:49" s="95" customFormat="1" x14ac:dyDescent="0.25">
      <c r="A212" s="89"/>
      <c r="B212" s="269"/>
      <c r="C212" s="269"/>
      <c r="D212" s="89"/>
      <c r="E212" s="124"/>
      <c r="F212" s="167"/>
      <c r="G212" s="167" t="str">
        <f t="shared" si="45"/>
        <v>BS</v>
      </c>
      <c r="H212" s="152" t="str">
        <f>KPI!$E$181</f>
        <v>авансы выданные за материалы</v>
      </c>
      <c r="I212" s="88"/>
      <c r="J212" s="88"/>
      <c r="K212" s="154" t="str">
        <f>IF(H212="","",INDEX(KPI!$H:$H,SUMIFS(KPI!$C:$C,KPI!$E:$E,H212)))</f>
        <v>тыс.руб.</v>
      </c>
      <c r="L212" s="148"/>
      <c r="M212" s="149"/>
      <c r="N212" s="149"/>
      <c r="O212" s="149"/>
      <c r="P212" s="88"/>
      <c r="Q212" s="88"/>
      <c r="R212" s="156">
        <f t="shared" si="48"/>
        <v>0</v>
      </c>
      <c r="S212" s="88"/>
      <c r="T212" s="156">
        <f t="shared" si="49"/>
        <v>0</v>
      </c>
      <c r="U212" s="88"/>
      <c r="V212" s="88"/>
      <c r="W212" s="150"/>
      <c r="X212" s="158">
        <f>IF(X$7="",0,IF(SUM($W$157:X$158)-SUM($W$239:X$239)&gt;=0,SUM($W$157:X$158)-SUM($W$239:X$239),0))</f>
        <v>0</v>
      </c>
      <c r="Y212" s="158">
        <f>IF(Y$7="",0,IF(SUM($W$157:Y$158)-SUM($W$239:Y$239)&gt;=0,SUM($W$157:Y$158)-SUM($W$239:Y$239),0))</f>
        <v>0</v>
      </c>
      <c r="Z212" s="158">
        <f>IF(Z$7="",0,IF(SUM($W$157:Z$158)-SUM($W$239:Z$239)&gt;=0,SUM($W$157:Z$158)-SUM($W$239:Z$239),0))</f>
        <v>0</v>
      </c>
      <c r="AA212" s="158">
        <f>IF(AA$7="",0,IF(SUM($W$157:AA$158)-SUM($W$239:AA$239)&gt;=0,SUM($W$157:AA$158)-SUM($W$239:AA$239),0))</f>
        <v>0</v>
      </c>
      <c r="AB212" s="158">
        <f>IF(AB$7="",0,IF(SUM($W$157:AB$158)-SUM($W$239:AB$239)&gt;=0,SUM($W$157:AB$158)-SUM($W$239:AB$239),0))</f>
        <v>0</v>
      </c>
      <c r="AC212" s="158">
        <f>IF(AC$7="",0,IF(SUM($W$157:AC$158)-SUM($W$239:AC$239)&gt;=0,SUM($W$157:AC$158)-SUM($W$239:AC$239),0))</f>
        <v>0</v>
      </c>
      <c r="AD212" s="158">
        <f>IF(AD$7="",0,IF(SUM($W$157:AD$158)-SUM($W$239:AD$239)&gt;=0,SUM($W$157:AD$158)-SUM($W$239:AD$239),0))</f>
        <v>0</v>
      </c>
      <c r="AE212" s="158">
        <f>IF(AE$7="",0,IF(SUM($W$157:AE$158)-SUM($W$239:AE$239)&gt;=0,SUM($W$157:AE$158)-SUM($W$239:AE$239),0))</f>
        <v>0</v>
      </c>
      <c r="AF212" s="158">
        <f>IF(AF$7="",0,IF(SUM($W$157:AF$158)-SUM($W$239:AF$239)&gt;=0,SUM($W$157:AF$158)-SUM($W$239:AF$239),0))</f>
        <v>0</v>
      </c>
      <c r="AG212" s="158">
        <f>IF(AG$7="",0,IF(SUM($W$157:AG$158)-SUM($W$239:AG$239)&gt;=0,SUM($W$157:AG$158)-SUM($W$239:AG$239),0))</f>
        <v>0</v>
      </c>
      <c r="AH212" s="158">
        <f>IF(AH$7="",0,IF(SUM($W$157:AH$158)-SUM($W$239:AH$239)&gt;=0,SUM($W$157:AH$158)-SUM($W$239:AH$239),0))</f>
        <v>0</v>
      </c>
      <c r="AI212" s="158">
        <f>IF(AI$7="",0,IF(SUM($W$157:AI$158)-SUM($W$239:AI$239)&gt;=0,SUM($W$157:AI$158)-SUM($W$239:AI$239),0))</f>
        <v>0</v>
      </c>
      <c r="AJ212" s="158">
        <f>IF(AJ$7="",0,IF(SUM($W$157:AJ$158)-SUM($W$239:AJ$239)&gt;=0,SUM($W$157:AJ$158)-SUM($W$239:AJ$239),0))</f>
        <v>0</v>
      </c>
      <c r="AK212" s="158">
        <f>IF(AK$7="",0,IF(SUM($W$157:AK$158)-SUM($W$239:AK$239)&gt;=0,SUM($W$157:AK$158)-SUM($W$239:AK$239),0))</f>
        <v>0</v>
      </c>
      <c r="AL212" s="158">
        <f>IF(AL$7="",0,IF(SUM($W$157:AL$158)-SUM($W$239:AL$239)&gt;=0,SUM($W$157:AL$158)-SUM($W$239:AL$239),0))</f>
        <v>0</v>
      </c>
      <c r="AM212" s="158">
        <f>IF(AM$7="",0,IF(SUM($W$157:AM$158)-SUM($W$239:AM$239)&gt;=0,SUM($W$157:AM$158)-SUM($W$239:AM$239),0))</f>
        <v>0</v>
      </c>
      <c r="AN212" s="158">
        <f>IF(AN$7="",0,IF(SUM($W$157:AN$158)-SUM($W$239:AN$239)&gt;=0,SUM($W$157:AN$158)-SUM($W$239:AN$239),0))</f>
        <v>0</v>
      </c>
      <c r="AO212" s="158">
        <f>IF(AO$7="",0,IF(SUM($W$157:AO$158)-SUM($W$239:AO$239)&gt;=0,SUM($W$157:AO$158)-SUM($W$239:AO$239),0))</f>
        <v>0</v>
      </c>
      <c r="AP212" s="158">
        <f>IF(AP$7="",0,IF(SUM($W$157:AP$158)-SUM($W$239:AP$239)&gt;=0,SUM($W$157:AP$158)-SUM($W$239:AP$239),0))</f>
        <v>0</v>
      </c>
      <c r="AQ212" s="158">
        <f>IF(AQ$7="",0,IF(SUM($W$157:AQ$158)-SUM($W$239:AQ$239)&gt;=0,SUM($W$157:AQ$158)-SUM($W$239:AQ$239),0))</f>
        <v>0</v>
      </c>
      <c r="AR212" s="158">
        <f>IF(AR$7="",0,IF(SUM($W$157:AR$158)-SUM($W$239:AR$239)&gt;=0,SUM($W$157:AR$158)-SUM($W$239:AR$239),0))</f>
        <v>0</v>
      </c>
      <c r="AS212" s="158">
        <f>IF(AS$7="",0,IF(SUM($W$157:AS$158)-SUM($W$239:AS$239)&gt;=0,SUM($W$157:AS$158)-SUM($W$239:AS$239),0))</f>
        <v>0</v>
      </c>
      <c r="AT212" s="158">
        <f>IF(AT$7="",0,IF(SUM($W$157:AT$158)-SUM($W$239:AT$239)&gt;=0,SUM($W$157:AT$158)-SUM($W$239:AT$239),0))</f>
        <v>0</v>
      </c>
      <c r="AU212" s="158">
        <f>IF(AU$7="",0,IF(SUM($W$157:AU$158)-SUM($W$239:AU$239)&gt;=0,SUM($W$157:AU$158)-SUM($W$239:AU$239),0))</f>
        <v>0</v>
      </c>
      <c r="AV212" s="94"/>
      <c r="AW212" s="89"/>
    </row>
    <row r="213" spans="1:49" s="95" customFormat="1" x14ac:dyDescent="0.25">
      <c r="A213" s="89"/>
      <c r="B213" s="269"/>
      <c r="C213" s="269"/>
      <c r="D213" s="89"/>
      <c r="E213" s="124"/>
      <c r="F213" s="167"/>
      <c r="G213" s="167" t="str">
        <f t="shared" si="45"/>
        <v>BS</v>
      </c>
      <c r="H213" s="152" t="str">
        <f>KPI!$E$182</f>
        <v>авансы выданные за изготовление</v>
      </c>
      <c r="I213" s="88"/>
      <c r="J213" s="88"/>
      <c r="K213" s="154" t="str">
        <f>IF(H213="","",INDEX(KPI!$H:$H,SUMIFS(KPI!$C:$C,KPI!$E:$E,H213)))</f>
        <v>тыс.руб.</v>
      </c>
      <c r="L213" s="148"/>
      <c r="M213" s="149"/>
      <c r="N213" s="149"/>
      <c r="O213" s="149"/>
      <c r="P213" s="88"/>
      <c r="Q213" s="88"/>
      <c r="R213" s="156">
        <f t="shared" si="48"/>
        <v>0</v>
      </c>
      <c r="S213" s="88"/>
      <c r="T213" s="156">
        <f t="shared" si="49"/>
        <v>0</v>
      </c>
      <c r="U213" s="88"/>
      <c r="V213" s="88"/>
      <c r="W213" s="150"/>
      <c r="X213" s="158">
        <f>IF(X$7="",0,IF(SUM($W$159:X$160)-SUM($W$240:X$240)&gt;=0,SUM($W$159:X$160)-SUM($W$240:X$240),0))</f>
        <v>0</v>
      </c>
      <c r="Y213" s="158">
        <f>IF(Y$7="",0,IF(SUM($W$159:Y$160)-SUM($W$240:Y$240)&gt;=0,SUM($W$159:Y$160)-SUM($W$240:Y$240),0))</f>
        <v>0</v>
      </c>
      <c r="Z213" s="158">
        <f>IF(Z$7="",0,IF(SUM($W$159:Z$160)-SUM($W$240:Z$240)&gt;=0,SUM($W$159:Z$160)-SUM($W$240:Z$240),0))</f>
        <v>0</v>
      </c>
      <c r="AA213" s="158">
        <f>IF(AA$7="",0,IF(SUM($W$159:AA$160)-SUM($W$240:AA$240)&gt;=0,SUM($W$159:AA$160)-SUM($W$240:AA$240),0))</f>
        <v>0</v>
      </c>
      <c r="AB213" s="158">
        <f>IF(AB$7="",0,IF(SUM($W$159:AB$160)-SUM($W$240:AB$240)&gt;=0,SUM($W$159:AB$160)-SUM($W$240:AB$240),0))</f>
        <v>0</v>
      </c>
      <c r="AC213" s="158">
        <f>IF(AC$7="",0,IF(SUM($W$159:AC$160)-SUM($W$240:AC$240)&gt;=0,SUM($W$159:AC$160)-SUM($W$240:AC$240),0))</f>
        <v>0</v>
      </c>
      <c r="AD213" s="158">
        <f>IF(AD$7="",0,IF(SUM($W$159:AD$160)-SUM($W$240:AD$240)&gt;=0,SUM($W$159:AD$160)-SUM($W$240:AD$240),0))</f>
        <v>0</v>
      </c>
      <c r="AE213" s="158">
        <f>IF(AE$7="",0,IF(SUM($W$159:AE$160)-SUM($W$240:AE$240)&gt;=0,SUM($W$159:AE$160)-SUM($W$240:AE$240),0))</f>
        <v>0</v>
      </c>
      <c r="AF213" s="158">
        <f>IF(AF$7="",0,IF(SUM($W$159:AF$160)-SUM($W$240:AF$240)&gt;=0,SUM($W$159:AF$160)-SUM($W$240:AF$240),0))</f>
        <v>0</v>
      </c>
      <c r="AG213" s="158">
        <f>IF(AG$7="",0,IF(SUM($W$159:AG$160)-SUM($W$240:AG$240)&gt;=0,SUM($W$159:AG$160)-SUM($W$240:AG$240),0))</f>
        <v>0</v>
      </c>
      <c r="AH213" s="158">
        <f>IF(AH$7="",0,IF(SUM($W$159:AH$160)-SUM($W$240:AH$240)&gt;=0,SUM($W$159:AH$160)-SUM($W$240:AH$240),0))</f>
        <v>0</v>
      </c>
      <c r="AI213" s="158">
        <f>IF(AI$7="",0,IF(SUM($W$159:AI$160)-SUM($W$240:AI$240)&gt;=0,SUM($W$159:AI$160)-SUM($W$240:AI$240),0))</f>
        <v>0</v>
      </c>
      <c r="AJ213" s="158">
        <f>IF(AJ$7="",0,IF(SUM($W$159:AJ$160)-SUM($W$240:AJ$240)&gt;=0,SUM($W$159:AJ$160)-SUM($W$240:AJ$240),0))</f>
        <v>0</v>
      </c>
      <c r="AK213" s="158">
        <f>IF(AK$7="",0,IF(SUM($W$159:AK$160)-SUM($W$240:AK$240)&gt;=0,SUM($W$159:AK$160)-SUM($W$240:AK$240),0))</f>
        <v>0</v>
      </c>
      <c r="AL213" s="158">
        <f>IF(AL$7="",0,IF(SUM($W$159:AL$160)-SUM($W$240:AL$240)&gt;=0,SUM($W$159:AL$160)-SUM($W$240:AL$240),0))</f>
        <v>0</v>
      </c>
      <c r="AM213" s="158">
        <f>IF(AM$7="",0,IF(SUM($W$159:AM$160)-SUM($W$240:AM$240)&gt;=0,SUM($W$159:AM$160)-SUM($W$240:AM$240),0))</f>
        <v>0</v>
      </c>
      <c r="AN213" s="158">
        <f>IF(AN$7="",0,IF(SUM($W$159:AN$160)-SUM($W$240:AN$240)&gt;=0,SUM($W$159:AN$160)-SUM($W$240:AN$240),0))</f>
        <v>0</v>
      </c>
      <c r="AO213" s="158">
        <f>IF(AO$7="",0,IF(SUM($W$159:AO$160)-SUM($W$240:AO$240)&gt;=0,SUM($W$159:AO$160)-SUM($W$240:AO$240),0))</f>
        <v>0</v>
      </c>
      <c r="AP213" s="158">
        <f>IF(AP$7="",0,IF(SUM($W$159:AP$160)-SUM($W$240:AP$240)&gt;=0,SUM($W$159:AP$160)-SUM($W$240:AP$240),0))</f>
        <v>0</v>
      </c>
      <c r="AQ213" s="158">
        <f>IF(AQ$7="",0,IF(SUM($W$159:AQ$160)-SUM($W$240:AQ$240)&gt;=0,SUM($W$159:AQ$160)-SUM($W$240:AQ$240),0))</f>
        <v>0</v>
      </c>
      <c r="AR213" s="158">
        <f>IF(AR$7="",0,IF(SUM($W$159:AR$160)-SUM($W$240:AR$240)&gt;=0,SUM($W$159:AR$160)-SUM($W$240:AR$240),0))</f>
        <v>0</v>
      </c>
      <c r="AS213" s="158">
        <f>IF(AS$7="",0,IF(SUM($W$159:AS$160)-SUM($W$240:AS$240)&gt;=0,SUM($W$159:AS$160)-SUM($W$240:AS$240),0))</f>
        <v>0</v>
      </c>
      <c r="AT213" s="158">
        <f>IF(AT$7="",0,IF(SUM($W$159:AT$160)-SUM($W$240:AT$240)&gt;=0,SUM($W$159:AT$160)-SUM($W$240:AT$240),0))</f>
        <v>0</v>
      </c>
      <c r="AU213" s="158">
        <f>IF(AU$7="",0,IF(SUM($W$159:AU$160)-SUM($W$240:AU$240)&gt;=0,SUM($W$159:AU$160)-SUM($W$240:AU$240),0))</f>
        <v>0</v>
      </c>
      <c r="AV213" s="94"/>
      <c r="AW213" s="89"/>
    </row>
    <row r="214" spans="1:49" s="95" customFormat="1" x14ac:dyDescent="0.25">
      <c r="A214" s="89"/>
      <c r="B214" s="269"/>
      <c r="C214" s="269"/>
      <c r="D214" s="89"/>
      <c r="E214" s="124"/>
      <c r="F214" s="167"/>
      <c r="G214" s="167" t="str">
        <f t="shared" si="45"/>
        <v>BS</v>
      </c>
      <c r="H214" s="152" t="str">
        <f>KPI!$E$183</f>
        <v>авансы выданные за подрядные работы</v>
      </c>
      <c r="I214" s="88"/>
      <c r="J214" s="88"/>
      <c r="K214" s="154" t="str">
        <f>IF(H214="","",INDEX(KPI!$H:$H,SUMIFS(KPI!$C:$C,KPI!$E:$E,H214)))</f>
        <v>тыс.руб.</v>
      </c>
      <c r="L214" s="148"/>
      <c r="M214" s="149"/>
      <c r="N214" s="149"/>
      <c r="O214" s="149"/>
      <c r="P214" s="88"/>
      <c r="Q214" s="88"/>
      <c r="R214" s="156">
        <f t="shared" si="48"/>
        <v>0</v>
      </c>
      <c r="S214" s="88"/>
      <c r="T214" s="156">
        <f t="shared" si="49"/>
        <v>0</v>
      </c>
      <c r="U214" s="88"/>
      <c r="V214" s="88"/>
      <c r="W214" s="150"/>
      <c r="X214" s="158">
        <f>IF(X$7="",0,IF(SUM($W$161:X$162)-SUM($W$241:X$241)&gt;=0,SUM($W$161:X$162)-SUM($W$241:X$241),0))</f>
        <v>0</v>
      </c>
      <c r="Y214" s="158">
        <f>IF(Y$7="",0,IF(SUM($W$161:Y$162)-SUM($W$241:Y$241)&gt;=0,SUM($W$161:Y$162)-SUM($W$241:Y$241),0))</f>
        <v>0</v>
      </c>
      <c r="Z214" s="158">
        <f>IF(Z$7="",0,IF(SUM($W$161:Z$162)-SUM($W$241:Z$241)&gt;=0,SUM($W$161:Z$162)-SUM($W$241:Z$241),0))</f>
        <v>0</v>
      </c>
      <c r="AA214" s="158">
        <f>IF(AA$7="",0,IF(SUM($W$161:AA$162)-SUM($W$241:AA$241)&gt;=0,SUM($W$161:AA$162)-SUM($W$241:AA$241),0))</f>
        <v>0</v>
      </c>
      <c r="AB214" s="158">
        <f>IF(AB$7="",0,IF(SUM($W$161:AB$162)-SUM($W$241:AB$241)&gt;=0,SUM($W$161:AB$162)-SUM($W$241:AB$241),0))</f>
        <v>0</v>
      </c>
      <c r="AC214" s="158">
        <f>IF(AC$7="",0,IF(SUM($W$161:AC$162)-SUM($W$241:AC$241)&gt;=0,SUM($W$161:AC$162)-SUM($W$241:AC$241),0))</f>
        <v>0</v>
      </c>
      <c r="AD214" s="158">
        <f>IF(AD$7="",0,IF(SUM($W$161:AD$162)-SUM($W$241:AD$241)&gt;=0,SUM($W$161:AD$162)-SUM($W$241:AD$241),0))</f>
        <v>0</v>
      </c>
      <c r="AE214" s="158">
        <f>IF(AE$7="",0,IF(SUM($W$161:AE$162)-SUM($W$241:AE$241)&gt;=0,SUM($W$161:AE$162)-SUM($W$241:AE$241),0))</f>
        <v>0</v>
      </c>
      <c r="AF214" s="158">
        <f>IF(AF$7="",0,IF(SUM($W$161:AF$162)-SUM($W$241:AF$241)&gt;=0,SUM($W$161:AF$162)-SUM($W$241:AF$241),0))</f>
        <v>0</v>
      </c>
      <c r="AG214" s="158">
        <f>IF(AG$7="",0,IF(SUM($W$161:AG$162)-SUM($W$241:AG$241)&gt;=0,SUM($W$161:AG$162)-SUM($W$241:AG$241),0))</f>
        <v>0</v>
      </c>
      <c r="AH214" s="158">
        <f>IF(AH$7="",0,IF(SUM($W$161:AH$162)-SUM($W$241:AH$241)&gt;=0,SUM($W$161:AH$162)-SUM($W$241:AH$241),0))</f>
        <v>0</v>
      </c>
      <c r="AI214" s="158">
        <f>IF(AI$7="",0,IF(SUM($W$161:AI$162)-SUM($W$241:AI$241)&gt;=0,SUM($W$161:AI$162)-SUM($W$241:AI$241),0))</f>
        <v>0</v>
      </c>
      <c r="AJ214" s="158">
        <f>IF(AJ$7="",0,IF(SUM($W$161:AJ$162)-SUM($W$241:AJ$241)&gt;=0,SUM($W$161:AJ$162)-SUM($W$241:AJ$241),0))</f>
        <v>0</v>
      </c>
      <c r="AK214" s="158">
        <f>IF(AK$7="",0,IF(SUM($W$161:AK$162)-SUM($W$241:AK$241)&gt;=0,SUM($W$161:AK$162)-SUM($W$241:AK$241),0))</f>
        <v>0</v>
      </c>
      <c r="AL214" s="158">
        <f>IF(AL$7="",0,IF(SUM($W$161:AL$162)-SUM($W$241:AL$241)&gt;=0,SUM($W$161:AL$162)-SUM($W$241:AL$241),0))</f>
        <v>0</v>
      </c>
      <c r="AM214" s="158">
        <f>IF(AM$7="",0,IF(SUM($W$161:AM$162)-SUM($W$241:AM$241)&gt;=0,SUM($W$161:AM$162)-SUM($W$241:AM$241),0))</f>
        <v>0</v>
      </c>
      <c r="AN214" s="158">
        <f>IF(AN$7="",0,IF(SUM($W$161:AN$162)-SUM($W$241:AN$241)&gt;=0,SUM($W$161:AN$162)-SUM($W$241:AN$241),0))</f>
        <v>0</v>
      </c>
      <c r="AO214" s="158">
        <f>IF(AO$7="",0,IF(SUM($W$161:AO$162)-SUM($W$241:AO$241)&gt;=0,SUM($W$161:AO$162)-SUM($W$241:AO$241),0))</f>
        <v>0</v>
      </c>
      <c r="AP214" s="158">
        <f>IF(AP$7="",0,IF(SUM($W$161:AP$162)-SUM($W$241:AP$241)&gt;=0,SUM($W$161:AP$162)-SUM($W$241:AP$241),0))</f>
        <v>0</v>
      </c>
      <c r="AQ214" s="158">
        <f>IF(AQ$7="",0,IF(SUM($W$161:AQ$162)-SUM($W$241:AQ$241)&gt;=0,SUM($W$161:AQ$162)-SUM($W$241:AQ$241),0))</f>
        <v>0</v>
      </c>
      <c r="AR214" s="158">
        <f>IF(AR$7="",0,IF(SUM($W$161:AR$162)-SUM($W$241:AR$241)&gt;=0,SUM($W$161:AR$162)-SUM($W$241:AR$241),0))</f>
        <v>0</v>
      </c>
      <c r="AS214" s="158">
        <f>IF(AS$7="",0,IF(SUM($W$161:AS$162)-SUM($W$241:AS$241)&gt;=0,SUM($W$161:AS$162)-SUM($W$241:AS$241),0))</f>
        <v>0</v>
      </c>
      <c r="AT214" s="158">
        <f>IF(AT$7="",0,IF(SUM($W$161:AT$162)-SUM($W$241:AT$241)&gt;=0,SUM($W$161:AT$162)-SUM($W$241:AT$241),0))</f>
        <v>0</v>
      </c>
      <c r="AU214" s="158">
        <f>IF(AU$7="",0,IF(SUM($W$161:AU$162)-SUM($W$241:AU$241)&gt;=0,SUM($W$161:AU$162)-SUM($W$241:AU$241),0))</f>
        <v>0</v>
      </c>
      <c r="AV214" s="94"/>
      <c r="AW214" s="89"/>
    </row>
    <row r="215" spans="1:49" s="95" customFormat="1" x14ac:dyDescent="0.25">
      <c r="A215" s="89"/>
      <c r="B215" s="269"/>
      <c r="C215" s="269"/>
      <c r="D215" s="89"/>
      <c r="E215" s="124"/>
      <c r="F215" s="167"/>
      <c r="G215" s="167" t="str">
        <f t="shared" si="45"/>
        <v>BS</v>
      </c>
      <c r="H215" s="152" t="str">
        <f>KPI!$E$184</f>
        <v>авансы выданные за оборудование</v>
      </c>
      <c r="I215" s="88"/>
      <c r="J215" s="88"/>
      <c r="K215" s="154" t="str">
        <f>IF(H215="","",INDEX(KPI!$H:$H,SUMIFS(KPI!$C:$C,KPI!$E:$E,H215)))</f>
        <v>тыс.руб.</v>
      </c>
      <c r="L215" s="148"/>
      <c r="M215" s="149"/>
      <c r="N215" s="149"/>
      <c r="O215" s="149"/>
      <c r="P215" s="88"/>
      <c r="Q215" s="88"/>
      <c r="R215" s="156">
        <f t="shared" si="48"/>
        <v>0</v>
      </c>
      <c r="S215" s="88"/>
      <c r="T215" s="156">
        <f t="shared" si="49"/>
        <v>0</v>
      </c>
      <c r="U215" s="88"/>
      <c r="V215" s="88"/>
      <c r="W215" s="150"/>
      <c r="X215" s="158">
        <f>IF(X$7="",0,IF(SUM($W$166:X$167)-SUM($W$242:X$242)&gt;=0,SUM($W$166:X$167)-SUM($W$242:X$242),0))</f>
        <v>0</v>
      </c>
      <c r="Y215" s="158">
        <f>IF(Y$7="",0,IF(SUM($W$166:Y$167)-SUM($W$242:Y$242)&gt;=0,SUM($W$166:Y$167)-SUM($W$242:Y$242),0))</f>
        <v>0</v>
      </c>
      <c r="Z215" s="158">
        <f>IF(Z$7="",0,IF(SUM($W$166:Z$167)-SUM($W$242:Z$242)&gt;=0,SUM($W$166:Z$167)-SUM($W$242:Z$242),0))</f>
        <v>0</v>
      </c>
      <c r="AA215" s="158">
        <f>IF(AA$7="",0,IF(SUM($W$166:AA$167)-SUM($W$242:AA$242)&gt;=0,SUM($W$166:AA$167)-SUM($W$242:AA$242),0))</f>
        <v>0</v>
      </c>
      <c r="AB215" s="158">
        <f>IF(AB$7="",0,IF(SUM($W$166:AB$167)-SUM($W$242:AB$242)&gt;=0,SUM($W$166:AB$167)-SUM($W$242:AB$242),0))</f>
        <v>0</v>
      </c>
      <c r="AC215" s="158">
        <f>IF(AC$7="",0,IF(SUM($W$166:AC$167)-SUM($W$242:AC$242)&gt;=0,SUM($W$166:AC$167)-SUM($W$242:AC$242),0))</f>
        <v>0</v>
      </c>
      <c r="AD215" s="158">
        <f>IF(AD$7="",0,IF(SUM($W$166:AD$167)-SUM($W$242:AD$242)&gt;=0,SUM($W$166:AD$167)-SUM($W$242:AD$242),0))</f>
        <v>0</v>
      </c>
      <c r="AE215" s="158">
        <f>IF(AE$7="",0,IF(SUM($W$166:AE$167)-SUM($W$242:AE$242)&gt;=0,SUM($W$166:AE$167)-SUM($W$242:AE$242),0))</f>
        <v>0</v>
      </c>
      <c r="AF215" s="158">
        <f>IF(AF$7="",0,IF(SUM($W$166:AF$167)-SUM($W$242:AF$242)&gt;=0,SUM($W$166:AF$167)-SUM($W$242:AF$242),0))</f>
        <v>0</v>
      </c>
      <c r="AG215" s="158">
        <f>IF(AG$7="",0,IF(SUM($W$166:AG$167)-SUM($W$242:AG$242)&gt;=0,SUM($W$166:AG$167)-SUM($W$242:AG$242),0))</f>
        <v>0</v>
      </c>
      <c r="AH215" s="158">
        <f>IF(AH$7="",0,IF(SUM($W$166:AH$167)-SUM($W$242:AH$242)&gt;=0,SUM($W$166:AH$167)-SUM($W$242:AH$242),0))</f>
        <v>0</v>
      </c>
      <c r="AI215" s="158">
        <f>IF(AI$7="",0,IF(SUM($W$166:AI$167)-SUM($W$242:AI$242)&gt;=0,SUM($W$166:AI$167)-SUM($W$242:AI$242),0))</f>
        <v>0</v>
      </c>
      <c r="AJ215" s="158">
        <f>IF(AJ$7="",0,IF(SUM($W$166:AJ$167)-SUM($W$242:AJ$242)&gt;=0,SUM($W$166:AJ$167)-SUM($W$242:AJ$242),0))</f>
        <v>0</v>
      </c>
      <c r="AK215" s="158">
        <f>IF(AK$7="",0,IF(SUM($W$166:AK$167)-SUM($W$242:AK$242)&gt;=0,SUM($W$166:AK$167)-SUM($W$242:AK$242),0))</f>
        <v>0</v>
      </c>
      <c r="AL215" s="158">
        <f>IF(AL$7="",0,IF(SUM($W$166:AL$167)-SUM($W$242:AL$242)&gt;=0,SUM($W$166:AL$167)-SUM($W$242:AL$242),0))</f>
        <v>0</v>
      </c>
      <c r="AM215" s="158">
        <f>IF(AM$7="",0,IF(SUM($W$166:AM$167)-SUM($W$242:AM$242)&gt;=0,SUM($W$166:AM$167)-SUM($W$242:AM$242),0))</f>
        <v>0</v>
      </c>
      <c r="AN215" s="158">
        <f>IF(AN$7="",0,IF(SUM($W$166:AN$167)-SUM($W$242:AN$242)&gt;=0,SUM($W$166:AN$167)-SUM($W$242:AN$242),0))</f>
        <v>0</v>
      </c>
      <c r="AO215" s="158">
        <f>IF(AO$7="",0,IF(SUM($W$166:AO$167)-SUM($W$242:AO$242)&gt;=0,SUM($W$166:AO$167)-SUM($W$242:AO$242),0))</f>
        <v>0</v>
      </c>
      <c r="AP215" s="158">
        <f>IF(AP$7="",0,IF(SUM($W$166:AP$167)-SUM($W$242:AP$242)&gt;=0,SUM($W$166:AP$167)-SUM($W$242:AP$242),0))</f>
        <v>0</v>
      </c>
      <c r="AQ215" s="158">
        <f>IF(AQ$7="",0,IF(SUM($W$166:AQ$167)-SUM($W$242:AQ$242)&gt;=0,SUM($W$166:AQ$167)-SUM($W$242:AQ$242),0))</f>
        <v>0</v>
      </c>
      <c r="AR215" s="158">
        <f>IF(AR$7="",0,IF(SUM($W$166:AR$167)-SUM($W$242:AR$242)&gt;=0,SUM($W$166:AR$167)-SUM($W$242:AR$242),0))</f>
        <v>0</v>
      </c>
      <c r="AS215" s="158">
        <f>IF(AS$7="",0,IF(SUM($W$166:AS$167)-SUM($W$242:AS$242)&gt;=0,SUM($W$166:AS$167)-SUM($W$242:AS$242),0))</f>
        <v>0</v>
      </c>
      <c r="AT215" s="158">
        <f>IF(AT$7="",0,IF(SUM($W$166:AT$167)-SUM($W$242:AT$242)&gt;=0,SUM($W$166:AT$167)-SUM($W$242:AT$242),0))</f>
        <v>0</v>
      </c>
      <c r="AU215" s="158">
        <f>IF(AU$7="",0,IF(SUM($W$166:AU$167)-SUM($W$242:AU$242)&gt;=0,SUM($W$166:AU$167)-SUM($W$242:AU$242),0))</f>
        <v>0</v>
      </c>
      <c r="AV215" s="94"/>
      <c r="AW215" s="89"/>
    </row>
    <row r="216" spans="1:49" s="95" customFormat="1" x14ac:dyDescent="0.25">
      <c r="A216" s="89"/>
      <c r="B216" s="269"/>
      <c r="C216" s="269"/>
      <c r="D216" s="89"/>
      <c r="E216" s="124"/>
      <c r="F216" s="167"/>
      <c r="G216" s="167" t="str">
        <f t="shared" si="45"/>
        <v>BS</v>
      </c>
      <c r="H216" s="152" t="str">
        <f>KPI!$E$197</f>
        <v>НДС к возмещению</v>
      </c>
      <c r="I216" s="88"/>
      <c r="J216" s="88"/>
      <c r="K216" s="154" t="str">
        <f>IF(H216="","",INDEX(KPI!$H:$H,SUMIFS(KPI!$C:$C,KPI!$E:$E,H216)))</f>
        <v>тыс.руб.</v>
      </c>
      <c r="L216" s="148"/>
      <c r="M216" s="149"/>
      <c r="N216" s="149"/>
      <c r="O216" s="149"/>
      <c r="P216" s="88"/>
      <c r="Q216" s="88"/>
      <c r="R216" s="156">
        <f t="shared" si="48"/>
        <v>0</v>
      </c>
      <c r="S216" s="88"/>
      <c r="T216" s="156">
        <f t="shared" si="49"/>
        <v>0</v>
      </c>
      <c r="U216" s="88"/>
      <c r="V216" s="88"/>
      <c r="W216" s="150"/>
      <c r="X216" s="158">
        <f>IF(X$7="",0,IF(SUM($W$179:X$179)-SUM($W$121:X$121)&gt;=0,SUM($W$179:X$179)-SUM($W$121:X$121),0))</f>
        <v>0</v>
      </c>
      <c r="Y216" s="158">
        <f>IF(Y$7="",0,IF(SUM($W$179:Y$179)-SUM($W$121:Y$121)&gt;=0,SUM($W$179:Y$179)-SUM($W$121:Y$121),0))</f>
        <v>0</v>
      </c>
      <c r="Z216" s="158">
        <f>IF(Z$7="",0,IF(SUM($W$179:Z$179)-SUM($W$121:Z$121)&gt;=0,SUM($W$179:Z$179)-SUM($W$121:Z$121),0))</f>
        <v>0</v>
      </c>
      <c r="AA216" s="158">
        <f>IF(AA$7="",0,IF(SUM($W$179:AA$179)-SUM($W$121:AA$121)&gt;=0,SUM($W$179:AA$179)-SUM($W$121:AA$121),0))</f>
        <v>0</v>
      </c>
      <c r="AB216" s="158">
        <f>IF(AB$7="",0,IF(SUM($W$179:AB$179)-SUM($W$121:AB$121)&gt;=0,SUM($W$179:AB$179)-SUM($W$121:AB$121),0))</f>
        <v>0</v>
      </c>
      <c r="AC216" s="158">
        <f>IF(AC$7="",0,IF(SUM($W$179:AC$179)-SUM($W$121:AC$121)&gt;=0,SUM($W$179:AC$179)-SUM($W$121:AC$121),0))</f>
        <v>0</v>
      </c>
      <c r="AD216" s="158">
        <f>IF(AD$7="",0,IF(SUM($W$179:AD$179)-SUM($W$121:AD$121)&gt;=0,SUM($W$179:AD$179)-SUM($W$121:AD$121),0))</f>
        <v>0</v>
      </c>
      <c r="AE216" s="158">
        <f>IF(AE$7="",0,IF(SUM($W$179:AE$179)-SUM($W$121:AE$121)&gt;=0,SUM($W$179:AE$179)-SUM($W$121:AE$121),0))</f>
        <v>0</v>
      </c>
      <c r="AF216" s="158">
        <f>IF(AF$7="",0,IF(SUM($W$179:AF$179)-SUM($W$121:AF$121)&gt;=0,SUM($W$179:AF$179)-SUM($W$121:AF$121),0))</f>
        <v>0</v>
      </c>
      <c r="AG216" s="158">
        <f>IF(AG$7="",0,IF(SUM($W$179:AG$179)-SUM($W$121:AG$121)&gt;=0,SUM($W$179:AG$179)-SUM($W$121:AG$121),0))</f>
        <v>0</v>
      </c>
      <c r="AH216" s="158">
        <f>IF(AH$7="",0,IF(SUM($W$179:AH$179)-SUM($W$121:AH$121)&gt;=0,SUM($W$179:AH$179)-SUM($W$121:AH$121),0))</f>
        <v>0</v>
      </c>
      <c r="AI216" s="158">
        <f>IF(AI$7="",0,IF(SUM($W$179:AI$179)-SUM($W$121:AI$121)&gt;=0,SUM($W$179:AI$179)-SUM($W$121:AI$121),0))</f>
        <v>0</v>
      </c>
      <c r="AJ216" s="158">
        <f>IF(AJ$7="",0,IF(SUM($W$179:AJ$179)-SUM($W$121:AJ$121)&gt;=0,SUM($W$179:AJ$179)-SUM($W$121:AJ$121),0))</f>
        <v>0</v>
      </c>
      <c r="AK216" s="158">
        <f>IF(AK$7="",0,IF(SUM($W$179:AK$179)-SUM($W$121:AK$121)&gt;=0,SUM($W$179:AK$179)-SUM($W$121:AK$121),0))</f>
        <v>0</v>
      </c>
      <c r="AL216" s="158">
        <f>IF(AL$7="",0,IF(SUM($W$179:AL$179)-SUM($W$121:AL$121)&gt;=0,SUM($W$179:AL$179)-SUM($W$121:AL$121),0))</f>
        <v>0</v>
      </c>
      <c r="AM216" s="158">
        <f>IF(AM$7="",0,IF(SUM($W$179:AM$179)-SUM($W$121:AM$121)&gt;=0,SUM($W$179:AM$179)-SUM($W$121:AM$121),0))</f>
        <v>0</v>
      </c>
      <c r="AN216" s="158">
        <f>IF(AN$7="",0,IF(SUM($W$179:AN$179)-SUM($W$121:AN$121)&gt;=0,SUM($W$179:AN$179)-SUM($W$121:AN$121),0))</f>
        <v>0</v>
      </c>
      <c r="AO216" s="158">
        <f>IF(AO$7="",0,IF(SUM($W$179:AO$179)-SUM($W$121:AO$121)&gt;=0,SUM($W$179:AO$179)-SUM($W$121:AO$121),0))</f>
        <v>0</v>
      </c>
      <c r="AP216" s="158">
        <f>IF(AP$7="",0,IF(SUM($W$179:AP$179)-SUM($W$121:AP$121)&gt;=0,SUM($W$179:AP$179)-SUM($W$121:AP$121),0))</f>
        <v>0</v>
      </c>
      <c r="AQ216" s="158">
        <f>IF(AQ$7="",0,IF(SUM($W$179:AQ$179)-SUM($W$121:AQ$121)&gt;=0,SUM($W$179:AQ$179)-SUM($W$121:AQ$121),0))</f>
        <v>0</v>
      </c>
      <c r="AR216" s="158">
        <f>IF(AR$7="",0,IF(SUM($W$179:AR$179)-SUM($W$121:AR$121)&gt;=0,SUM($W$179:AR$179)-SUM($W$121:AR$121),0))</f>
        <v>0</v>
      </c>
      <c r="AS216" s="158">
        <f>IF(AS$7="",0,IF(SUM($W$179:AS$179)-SUM($W$121:AS$121)&gt;=0,SUM($W$179:AS$179)-SUM($W$121:AS$121),0))</f>
        <v>0</v>
      </c>
      <c r="AT216" s="158">
        <f>IF(AT$7="",0,IF(SUM($W$179:AT$179)-SUM($W$121:AT$121)&gt;=0,SUM($W$179:AT$179)-SUM($W$121:AT$121),0))</f>
        <v>0</v>
      </c>
      <c r="AU216" s="158">
        <f>IF(AU$7="",0,IF(SUM($W$179:AU$179)-SUM($W$121:AU$121)&gt;=0,SUM($W$179:AU$179)-SUM($W$121:AU$121),0))</f>
        <v>0</v>
      </c>
      <c r="AV216" s="94"/>
      <c r="AW216" s="89"/>
    </row>
    <row r="217" spans="1:49" ht="3.9" customHeight="1" x14ac:dyDescent="0.25">
      <c r="A217" s="3"/>
      <c r="B217" s="269"/>
      <c r="C217" s="269"/>
      <c r="D217" s="3"/>
      <c r="E217" s="120"/>
      <c r="F217" s="167"/>
      <c r="G217" s="167" t="str">
        <f t="shared" si="45"/>
        <v>BS</v>
      </c>
      <c r="H217" s="3"/>
      <c r="I217" s="3"/>
      <c r="J217" s="3"/>
      <c r="K217" s="25"/>
      <c r="L217" s="12"/>
      <c r="M217" s="20"/>
      <c r="N217" s="20"/>
      <c r="O217" s="20"/>
      <c r="P217" s="3"/>
      <c r="Q217" s="3"/>
      <c r="R217" s="3"/>
      <c r="S217" s="3"/>
      <c r="T217" s="3"/>
      <c r="U217" s="3"/>
      <c r="V217" s="3"/>
      <c r="W217" s="49"/>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1"/>
      <c r="AW217" s="3"/>
    </row>
    <row r="218" spans="1:49" ht="8.1" customHeight="1" x14ac:dyDescent="0.25">
      <c r="A218" s="3"/>
      <c r="B218" s="269"/>
      <c r="C218" s="269"/>
      <c r="D218" s="3"/>
      <c r="E218" s="120"/>
      <c r="F218" s="167"/>
      <c r="G218" s="167" t="str">
        <f t="shared" si="45"/>
        <v>BS</v>
      </c>
      <c r="H218" s="159"/>
      <c r="I218" s="159"/>
      <c r="J218" s="159"/>
      <c r="K218" s="160"/>
      <c r="L218" s="161"/>
      <c r="M218" s="162"/>
      <c r="N218" s="162"/>
      <c r="O218" s="162"/>
      <c r="P218" s="159"/>
      <c r="Q218" s="159"/>
      <c r="R218" s="159"/>
      <c r="S218" s="159"/>
      <c r="T218" s="159"/>
      <c r="U218" s="159"/>
      <c r="V218" s="159"/>
      <c r="W218" s="49"/>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1"/>
      <c r="AW218" s="3"/>
    </row>
    <row r="219" spans="1:49" s="5" customFormat="1" x14ac:dyDescent="0.25">
      <c r="A219" s="4"/>
      <c r="B219" s="270"/>
      <c r="C219" s="270"/>
      <c r="D219" s="4"/>
      <c r="E219" s="120"/>
      <c r="F219" s="167"/>
      <c r="G219" s="167" t="str">
        <f t="shared" si="45"/>
        <v>BS</v>
      </c>
      <c r="H219" s="135" t="str">
        <f>KPI!$E$175</f>
        <v>ПАССИВЫ</v>
      </c>
      <c r="I219" s="87"/>
      <c r="J219" s="87"/>
      <c r="K219" s="136" t="str">
        <f>IF(H219="","",INDEX(KPI!$H:$H,SUMIFS(KPI!$C:$C,KPI!$E:$E,H219)))</f>
        <v>тыс.руб.</v>
      </c>
      <c r="L219" s="137"/>
      <c r="M219" s="138"/>
      <c r="N219" s="138"/>
      <c r="O219" s="138"/>
      <c r="P219" s="87"/>
      <c r="Q219" s="87"/>
      <c r="R219" s="139">
        <f>SUM(R220:R235)</f>
        <v>0</v>
      </c>
      <c r="S219" s="87"/>
      <c r="T219" s="139">
        <f>SUM(T220:T235)</f>
        <v>0</v>
      </c>
      <c r="U219" s="87"/>
      <c r="V219" s="87"/>
      <c r="W219" s="140"/>
      <c r="X219" s="141">
        <f t="shared" ref="X219:AU219" si="50">SUM(X220:X235)</f>
        <v>0</v>
      </c>
      <c r="Y219" s="141">
        <f t="shared" si="50"/>
        <v>0</v>
      </c>
      <c r="Z219" s="141">
        <f t="shared" si="50"/>
        <v>0</v>
      </c>
      <c r="AA219" s="141">
        <f t="shared" si="50"/>
        <v>0</v>
      </c>
      <c r="AB219" s="141">
        <f t="shared" si="50"/>
        <v>0</v>
      </c>
      <c r="AC219" s="141">
        <f t="shared" si="50"/>
        <v>0</v>
      </c>
      <c r="AD219" s="141">
        <f t="shared" si="50"/>
        <v>0</v>
      </c>
      <c r="AE219" s="141">
        <f t="shared" si="50"/>
        <v>0</v>
      </c>
      <c r="AF219" s="141">
        <f t="shared" si="50"/>
        <v>0</v>
      </c>
      <c r="AG219" s="141">
        <f t="shared" si="50"/>
        <v>0</v>
      </c>
      <c r="AH219" s="141">
        <f t="shared" si="50"/>
        <v>0</v>
      </c>
      <c r="AI219" s="141">
        <f t="shared" si="50"/>
        <v>0</v>
      </c>
      <c r="AJ219" s="141">
        <f t="shared" si="50"/>
        <v>0</v>
      </c>
      <c r="AK219" s="141">
        <f t="shared" si="50"/>
        <v>0</v>
      </c>
      <c r="AL219" s="141">
        <f t="shared" si="50"/>
        <v>0</v>
      </c>
      <c r="AM219" s="141">
        <f t="shared" si="50"/>
        <v>0</v>
      </c>
      <c r="AN219" s="141">
        <f t="shared" si="50"/>
        <v>0</v>
      </c>
      <c r="AO219" s="141">
        <f t="shared" si="50"/>
        <v>0</v>
      </c>
      <c r="AP219" s="141">
        <f t="shared" si="50"/>
        <v>0</v>
      </c>
      <c r="AQ219" s="141">
        <f t="shared" si="50"/>
        <v>0</v>
      </c>
      <c r="AR219" s="141">
        <f t="shared" si="50"/>
        <v>0</v>
      </c>
      <c r="AS219" s="141">
        <f t="shared" si="50"/>
        <v>0</v>
      </c>
      <c r="AT219" s="141">
        <f t="shared" si="50"/>
        <v>0</v>
      </c>
      <c r="AU219" s="141">
        <f t="shared" si="50"/>
        <v>0</v>
      </c>
      <c r="AV219" s="43"/>
      <c r="AW219" s="4"/>
    </row>
    <row r="220" spans="1:49" ht="3.9" customHeight="1" x14ac:dyDescent="0.25">
      <c r="A220" s="3"/>
      <c r="B220" s="269"/>
      <c r="C220" s="269"/>
      <c r="D220" s="3"/>
      <c r="E220" s="120"/>
      <c r="F220" s="167"/>
      <c r="G220" s="167" t="str">
        <f t="shared" si="45"/>
        <v>BS</v>
      </c>
      <c r="H220" s="3"/>
      <c r="I220" s="3"/>
      <c r="J220" s="3"/>
      <c r="K220" s="25"/>
      <c r="L220" s="12"/>
      <c r="M220" s="20"/>
      <c r="N220" s="20"/>
      <c r="O220" s="20"/>
      <c r="P220" s="3"/>
      <c r="Q220" s="3"/>
      <c r="R220" s="3"/>
      <c r="S220" s="3"/>
      <c r="T220" s="3"/>
      <c r="U220" s="3"/>
      <c r="V220" s="3"/>
      <c r="W220" s="49"/>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1"/>
      <c r="AW220" s="3"/>
    </row>
    <row r="221" spans="1:49" ht="8.1" customHeight="1" x14ac:dyDescent="0.25">
      <c r="A221" s="3"/>
      <c r="B221" s="269"/>
      <c r="C221" s="269"/>
      <c r="D221" s="3"/>
      <c r="E221" s="120"/>
      <c r="F221" s="167"/>
      <c r="G221" s="167" t="str">
        <f t="shared" si="45"/>
        <v>BS</v>
      </c>
      <c r="H221" s="3"/>
      <c r="I221" s="3"/>
      <c r="J221" s="3"/>
      <c r="K221" s="25"/>
      <c r="L221" s="12"/>
      <c r="M221" s="20"/>
      <c r="N221" s="20"/>
      <c r="O221" s="20"/>
      <c r="P221" s="3"/>
      <c r="Q221" s="3"/>
      <c r="R221" s="3"/>
      <c r="S221" s="3"/>
      <c r="T221" s="3"/>
      <c r="U221" s="3"/>
      <c r="V221" s="3"/>
      <c r="W221" s="49"/>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1"/>
      <c r="AW221" s="3"/>
    </row>
    <row r="222" spans="1:49" s="5" customFormat="1" x14ac:dyDescent="0.25">
      <c r="A222" s="4"/>
      <c r="B222" s="270"/>
      <c r="C222" s="270"/>
      <c r="D222" s="4"/>
      <c r="E222" s="163"/>
      <c r="F222" s="168"/>
      <c r="G222" s="168" t="str">
        <f t="shared" si="45"/>
        <v>BS</v>
      </c>
      <c r="H222" s="164" t="str">
        <f>KPI!$E$185</f>
        <v>собственный капитал</v>
      </c>
      <c r="I222" s="87"/>
      <c r="J222" s="87"/>
      <c r="K222" s="165" t="str">
        <f>IF(H222="","",INDEX(KPI!$H:$H,SUMIFS(KPI!$C:$C,KPI!$E:$E,H222)))</f>
        <v>тыс.руб.</v>
      </c>
      <c r="L222" s="137"/>
      <c r="M222" s="138"/>
      <c r="N222" s="138"/>
      <c r="O222" s="138"/>
      <c r="P222" s="87"/>
      <c r="Q222" s="87"/>
      <c r="R222" s="155">
        <f>SUMIFS($W222:$AV222,$W$1:$AV$1,12)</f>
        <v>0</v>
      </c>
      <c r="S222" s="87"/>
      <c r="T222" s="155">
        <f>SUMIFS($W222:$AV222,$W$1:$AV$1,24)</f>
        <v>0</v>
      </c>
      <c r="U222" s="87"/>
      <c r="V222" s="87"/>
      <c r="W222" s="140"/>
      <c r="X222" s="166">
        <f>IF(X$7="",0,$X$134+SUM($W$129:X$129))</f>
        <v>0</v>
      </c>
      <c r="Y222" s="166">
        <f>IF(Y$7="",0,$X$134+SUM($W$129:Y$129))</f>
        <v>0</v>
      </c>
      <c r="Z222" s="166">
        <f>IF(Z$7="",0,$X$134+SUM($W$129:Z$129))</f>
        <v>0</v>
      </c>
      <c r="AA222" s="166">
        <f>IF(AA$7="",0,$X$134+SUM($W$129:AA$129))</f>
        <v>0</v>
      </c>
      <c r="AB222" s="166">
        <f>IF(AB$7="",0,$X$134+SUM($W$129:AB$129))</f>
        <v>0</v>
      </c>
      <c r="AC222" s="166">
        <f>IF(AC$7="",0,$X$134+SUM($W$129:AC$129))</f>
        <v>0</v>
      </c>
      <c r="AD222" s="166">
        <f>IF(AD$7="",0,$X$134+SUM($W$129:AD$129))</f>
        <v>0</v>
      </c>
      <c r="AE222" s="166">
        <f>IF(AE$7="",0,$X$134+SUM($W$129:AE$129))</f>
        <v>0</v>
      </c>
      <c r="AF222" s="166">
        <f>IF(AF$7="",0,$X$134+SUM($W$129:AF$129))</f>
        <v>0</v>
      </c>
      <c r="AG222" s="166">
        <f>IF(AG$7="",0,$X$134+SUM($W$129:AG$129))</f>
        <v>0</v>
      </c>
      <c r="AH222" s="166">
        <f>IF(AH$7="",0,$X$134+SUM($W$129:AH$129))</f>
        <v>0</v>
      </c>
      <c r="AI222" s="166">
        <f>IF(AI$7="",0,$X$134+SUM($W$129:AI$129))</f>
        <v>0</v>
      </c>
      <c r="AJ222" s="166">
        <f>IF(AJ$7="",0,$X$134+SUM($W$129:AJ$129))</f>
        <v>0</v>
      </c>
      <c r="AK222" s="166">
        <f>IF(AK$7="",0,$X$134+SUM($W$129:AK$129))</f>
        <v>0</v>
      </c>
      <c r="AL222" s="166">
        <f>IF(AL$7="",0,$X$134+SUM($W$129:AL$129))</f>
        <v>0</v>
      </c>
      <c r="AM222" s="166">
        <f>IF(AM$7="",0,$X$134+SUM($W$129:AM$129))</f>
        <v>0</v>
      </c>
      <c r="AN222" s="166">
        <f>IF(AN$7="",0,$X$134+SUM($W$129:AN$129))</f>
        <v>0</v>
      </c>
      <c r="AO222" s="166">
        <f>IF(AO$7="",0,$X$134+SUM($W$129:AO$129))</f>
        <v>0</v>
      </c>
      <c r="AP222" s="166">
        <f>IF(AP$7="",0,$X$134+SUM($W$129:AP$129))</f>
        <v>0</v>
      </c>
      <c r="AQ222" s="166">
        <f>IF(AQ$7="",0,$X$134+SUM($W$129:AQ$129))</f>
        <v>0</v>
      </c>
      <c r="AR222" s="166">
        <f>IF(AR$7="",0,$X$134+SUM($W$129:AR$129))</f>
        <v>0</v>
      </c>
      <c r="AS222" s="166">
        <f>IF(AS$7="",0,$X$134+SUM($W$129:AS$129))</f>
        <v>0</v>
      </c>
      <c r="AT222" s="166">
        <f>IF(AT$7="",0,$X$134+SUM($W$129:AT$129))</f>
        <v>0</v>
      </c>
      <c r="AU222" s="166">
        <f>IF(AU$7="",0,$X$134+SUM($W$129:AU$129))</f>
        <v>0</v>
      </c>
      <c r="AV222" s="43"/>
      <c r="AW222" s="4"/>
    </row>
    <row r="223" spans="1:49" s="95" customFormat="1" x14ac:dyDescent="0.25">
      <c r="A223" s="89"/>
      <c r="B223" s="269"/>
      <c r="C223" s="269"/>
      <c r="D223" s="89"/>
      <c r="E223" s="124"/>
      <c r="F223" s="167"/>
      <c r="G223" s="167" t="str">
        <f t="shared" si="45"/>
        <v>BS</v>
      </c>
      <c r="H223" s="152" t="str">
        <f>KPI!$E$186</f>
        <v>авансы полученные от заказчиков</v>
      </c>
      <c r="I223" s="88"/>
      <c r="J223" s="88"/>
      <c r="K223" s="154" t="str">
        <f>IF(H223="","",INDEX(KPI!$H:$H,SUMIFS(KPI!$C:$C,KPI!$E:$E,H223)))</f>
        <v>тыс.руб.</v>
      </c>
      <c r="L223" s="148"/>
      <c r="M223" s="149"/>
      <c r="N223" s="149"/>
      <c r="O223" s="149"/>
      <c r="P223" s="88"/>
      <c r="Q223" s="88"/>
      <c r="R223" s="156">
        <f t="shared" ref="R223:R233" si="51">SUMIFS($W223:$AV223,$W$1:$AV$1,12)</f>
        <v>0</v>
      </c>
      <c r="S223" s="88"/>
      <c r="T223" s="156">
        <f t="shared" ref="T223:T233" si="52">SUMIFS($W223:$AV223,$W$1:$AV$1,24)</f>
        <v>0</v>
      </c>
      <c r="U223" s="88"/>
      <c r="V223" s="88"/>
      <c r="W223" s="150"/>
      <c r="X223" s="158">
        <f>IF(X$7="",0,IF(SUM($W$13:X$13)-SUM($W$150:X$150)&gt;=0,0,-(SUM($W$13:X$13)-SUM($W$150:X$150))))</f>
        <v>0</v>
      </c>
      <c r="Y223" s="158">
        <f>IF(Y$7="",0,IF(SUM($W$13:Y$13)-SUM($W$150:Y$150)&gt;=0,0,-(SUM($W$13:Y$13)-SUM($W$150:Y$150))))</f>
        <v>0</v>
      </c>
      <c r="Z223" s="158">
        <f>IF(Z$7="",0,IF(SUM($W$13:Z$13)-SUM($W$150:Z$150)&gt;=0,0,-(SUM($W$13:Z$13)-SUM($W$150:Z$150))))</f>
        <v>0</v>
      </c>
      <c r="AA223" s="158">
        <f>IF(AA$7="",0,IF(SUM($W$13:AA$13)-SUM($W$150:AA$150)&gt;=0,0,-(SUM($W$13:AA$13)-SUM($W$150:AA$150))))</f>
        <v>0</v>
      </c>
      <c r="AB223" s="158">
        <f>IF(AB$7="",0,IF(SUM($W$13:AB$13)-SUM($W$150:AB$150)&gt;=0,0,-(SUM($W$13:AB$13)-SUM($W$150:AB$150))))</f>
        <v>0</v>
      </c>
      <c r="AC223" s="158">
        <f>IF(AC$7="",0,IF(SUM($W$13:AC$13)-SUM($W$150:AC$150)&gt;=0,0,-(SUM($W$13:AC$13)-SUM($W$150:AC$150))))</f>
        <v>0</v>
      </c>
      <c r="AD223" s="158">
        <f>IF(AD$7="",0,IF(SUM($W$13:AD$13)-SUM($W$150:AD$150)&gt;=0,0,-(SUM($W$13:AD$13)-SUM($W$150:AD$150))))</f>
        <v>0</v>
      </c>
      <c r="AE223" s="158">
        <f>IF(AE$7="",0,IF(SUM($W$13:AE$13)-SUM($W$150:AE$150)&gt;=0,0,-(SUM($W$13:AE$13)-SUM($W$150:AE$150))))</f>
        <v>0</v>
      </c>
      <c r="AF223" s="158">
        <f>IF(AF$7="",0,IF(SUM($W$13:AF$13)-SUM($W$150:AF$150)&gt;=0,0,-(SUM($W$13:AF$13)-SUM($W$150:AF$150))))</f>
        <v>0</v>
      </c>
      <c r="AG223" s="158">
        <f>IF(AG$7="",0,IF(SUM($W$13:AG$13)-SUM($W$150:AG$150)&gt;=0,0,-(SUM($W$13:AG$13)-SUM($W$150:AG$150))))</f>
        <v>0</v>
      </c>
      <c r="AH223" s="158">
        <f>IF(AH$7="",0,IF(SUM($W$13:AH$13)-SUM($W$150:AH$150)&gt;=0,0,-(SUM($W$13:AH$13)-SUM($W$150:AH$150))))</f>
        <v>0</v>
      </c>
      <c r="AI223" s="158">
        <f>IF(AI$7="",0,IF(SUM($W$13:AI$13)-SUM($W$150:AI$150)&gt;=0,0,-(SUM($W$13:AI$13)-SUM($W$150:AI$150))))</f>
        <v>0</v>
      </c>
      <c r="AJ223" s="158">
        <f>IF(AJ$7="",0,IF(SUM($W$13:AJ$13)-SUM($W$150:AJ$150)&gt;=0,0,-(SUM($W$13:AJ$13)-SUM($W$150:AJ$150))))</f>
        <v>0</v>
      </c>
      <c r="AK223" s="158">
        <f>IF(AK$7="",0,IF(SUM($W$13:AK$13)-SUM($W$150:AK$150)&gt;=0,0,-(SUM($W$13:AK$13)-SUM($W$150:AK$150))))</f>
        <v>0</v>
      </c>
      <c r="AL223" s="158">
        <f>IF(AL$7="",0,IF(SUM($W$13:AL$13)-SUM($W$150:AL$150)&gt;=0,0,-(SUM($W$13:AL$13)-SUM($W$150:AL$150))))</f>
        <v>0</v>
      </c>
      <c r="AM223" s="158">
        <f>IF(AM$7="",0,IF(SUM($W$13:AM$13)-SUM($W$150:AM$150)&gt;=0,0,-(SUM($W$13:AM$13)-SUM($W$150:AM$150))))</f>
        <v>0</v>
      </c>
      <c r="AN223" s="158">
        <f>IF(AN$7="",0,IF(SUM($W$13:AN$13)-SUM($W$150:AN$150)&gt;=0,0,-(SUM($W$13:AN$13)-SUM($W$150:AN$150))))</f>
        <v>0</v>
      </c>
      <c r="AO223" s="158">
        <f>IF(AO$7="",0,IF(SUM($W$13:AO$13)-SUM($W$150:AO$150)&gt;=0,0,-(SUM($W$13:AO$13)-SUM($W$150:AO$150))))</f>
        <v>0</v>
      </c>
      <c r="AP223" s="158">
        <f>IF(AP$7="",0,IF(SUM($W$13:AP$13)-SUM($W$150:AP$150)&gt;=0,0,-(SUM($W$13:AP$13)-SUM($W$150:AP$150))))</f>
        <v>0</v>
      </c>
      <c r="AQ223" s="158">
        <f>IF(AQ$7="",0,IF(SUM($W$13:AQ$13)-SUM($W$150:AQ$150)&gt;=0,0,-(SUM($W$13:AQ$13)-SUM($W$150:AQ$150))))</f>
        <v>0</v>
      </c>
      <c r="AR223" s="158">
        <f>IF(AR$7="",0,IF(SUM($W$13:AR$13)-SUM($W$150:AR$150)&gt;=0,0,-(SUM($W$13:AR$13)-SUM($W$150:AR$150))))</f>
        <v>0</v>
      </c>
      <c r="AS223" s="158">
        <f>IF(AS$7="",0,IF(SUM($W$13:AS$13)-SUM($W$150:AS$150)&gt;=0,0,-(SUM($W$13:AS$13)-SUM($W$150:AS$150))))</f>
        <v>0</v>
      </c>
      <c r="AT223" s="158">
        <f>IF(AT$7="",0,IF(SUM($W$13:AT$13)-SUM($W$150:AT$150)&gt;=0,0,-(SUM($W$13:AT$13)-SUM($W$150:AT$150))))</f>
        <v>0</v>
      </c>
      <c r="AU223" s="158">
        <f>IF(AU$7="",0,IF(SUM($W$13:AU$13)-SUM($W$150:AU$150)&gt;=0,0,-(SUM($W$13:AU$13)-SUM($W$150:AU$150))))</f>
        <v>0</v>
      </c>
      <c r="AV223" s="94"/>
      <c r="AW223" s="89"/>
    </row>
    <row r="224" spans="1:49" s="95" customFormat="1" x14ac:dyDescent="0.25">
      <c r="A224" s="89"/>
      <c r="B224" s="269"/>
      <c r="C224" s="269"/>
      <c r="D224" s="89"/>
      <c r="E224" s="124"/>
      <c r="F224" s="167"/>
      <c r="G224" s="167" t="str">
        <f t="shared" si="45"/>
        <v>BS</v>
      </c>
      <c r="H224" s="152" t="str">
        <f>KPI!$E$187</f>
        <v>кред. задолж-ть за материалы</v>
      </c>
      <c r="I224" s="88"/>
      <c r="J224" s="88"/>
      <c r="K224" s="154" t="str">
        <f>IF(H224="","",INDEX(KPI!$H:$H,SUMIFS(KPI!$C:$C,KPI!$E:$E,H224)))</f>
        <v>тыс.руб.</v>
      </c>
      <c r="L224" s="148"/>
      <c r="M224" s="149"/>
      <c r="N224" s="149"/>
      <c r="O224" s="149"/>
      <c r="P224" s="88"/>
      <c r="Q224" s="88"/>
      <c r="R224" s="156">
        <f t="shared" si="51"/>
        <v>0</v>
      </c>
      <c r="S224" s="88"/>
      <c r="T224" s="156">
        <f t="shared" si="52"/>
        <v>0</v>
      </c>
      <c r="U224" s="88"/>
      <c r="V224" s="88"/>
      <c r="W224" s="150"/>
      <c r="X224" s="158">
        <f>IF(X$7="",0,IF(SUM($W$157:X$158)-SUM($W$239:X$239)&gt;=0,0,-(SUM($W$157:X$158)-SUM($W$239:X$239))))</f>
        <v>0</v>
      </c>
      <c r="Y224" s="158">
        <f>IF(Y$7="",0,IF(SUM($W$157:Y$158)-SUM($W$239:Y$239)&gt;=0,0,-(SUM($W$157:Y$158)-SUM($W$239:Y$239))))</f>
        <v>0</v>
      </c>
      <c r="Z224" s="158">
        <f>IF(Z$7="",0,IF(SUM($W$157:Z$158)-SUM($W$239:Z$239)&gt;=0,0,-(SUM($W$157:Z$158)-SUM($W$239:Z$239))))</f>
        <v>0</v>
      </c>
      <c r="AA224" s="158">
        <f>IF(AA$7="",0,IF(SUM($W$157:AA$158)-SUM($W$239:AA$239)&gt;=0,0,-(SUM($W$157:AA$158)-SUM($W$239:AA$239))))</f>
        <v>0</v>
      </c>
      <c r="AB224" s="158">
        <f>IF(AB$7="",0,IF(SUM($W$157:AB$158)-SUM($W$239:AB$239)&gt;=0,0,-(SUM($W$157:AB$158)-SUM($W$239:AB$239))))</f>
        <v>0</v>
      </c>
      <c r="AC224" s="158">
        <f>IF(AC$7="",0,IF(SUM($W$157:AC$158)-SUM($W$239:AC$239)&gt;=0,0,-(SUM($W$157:AC$158)-SUM($W$239:AC$239))))</f>
        <v>0</v>
      </c>
      <c r="AD224" s="158">
        <f>IF(AD$7="",0,IF(SUM($W$157:AD$158)-SUM($W$239:AD$239)&gt;=0,0,-(SUM($W$157:AD$158)-SUM($W$239:AD$239))))</f>
        <v>0</v>
      </c>
      <c r="AE224" s="158">
        <f>IF(AE$7="",0,IF(SUM($W$157:AE$158)-SUM($W$239:AE$239)&gt;=0,0,-(SUM($W$157:AE$158)-SUM($W$239:AE$239))))</f>
        <v>0</v>
      </c>
      <c r="AF224" s="158">
        <f>IF(AF$7="",0,IF(SUM($W$157:AF$158)-SUM($W$239:AF$239)&gt;=0,0,-(SUM($W$157:AF$158)-SUM($W$239:AF$239))))</f>
        <v>0</v>
      </c>
      <c r="AG224" s="158">
        <f>IF(AG$7="",0,IF(SUM($W$157:AG$158)-SUM($W$239:AG$239)&gt;=0,0,-(SUM($W$157:AG$158)-SUM($W$239:AG$239))))</f>
        <v>0</v>
      </c>
      <c r="AH224" s="158">
        <f>IF(AH$7="",0,IF(SUM($W$157:AH$158)-SUM($W$239:AH$239)&gt;=0,0,-(SUM($W$157:AH$158)-SUM($W$239:AH$239))))</f>
        <v>0</v>
      </c>
      <c r="AI224" s="158">
        <f>IF(AI$7="",0,IF(SUM($W$157:AI$158)-SUM($W$239:AI$239)&gt;=0,0,-(SUM($W$157:AI$158)-SUM($W$239:AI$239))))</f>
        <v>0</v>
      </c>
      <c r="AJ224" s="158">
        <f>IF(AJ$7="",0,IF(SUM($W$157:AJ$158)-SUM($W$239:AJ$239)&gt;=0,0,-(SUM($W$157:AJ$158)-SUM($W$239:AJ$239))))</f>
        <v>0</v>
      </c>
      <c r="AK224" s="158">
        <f>IF(AK$7="",0,IF(SUM($W$157:AK$158)-SUM($W$239:AK$239)&gt;=0,0,-(SUM($W$157:AK$158)-SUM($W$239:AK$239))))</f>
        <v>0</v>
      </c>
      <c r="AL224" s="158">
        <f>IF(AL$7="",0,IF(SUM($W$157:AL$158)-SUM($W$239:AL$239)&gt;=0,0,-(SUM($W$157:AL$158)-SUM($W$239:AL$239))))</f>
        <v>0</v>
      </c>
      <c r="AM224" s="158">
        <f>IF(AM$7="",0,IF(SUM($W$157:AM$158)-SUM($W$239:AM$239)&gt;=0,0,-(SUM($W$157:AM$158)-SUM($W$239:AM$239))))</f>
        <v>0</v>
      </c>
      <c r="AN224" s="158">
        <f>IF(AN$7="",0,IF(SUM($W$157:AN$158)-SUM($W$239:AN$239)&gt;=0,0,-(SUM($W$157:AN$158)-SUM($W$239:AN$239))))</f>
        <v>0</v>
      </c>
      <c r="AO224" s="158">
        <f>IF(AO$7="",0,IF(SUM($W$157:AO$158)-SUM($W$239:AO$239)&gt;=0,0,-(SUM($W$157:AO$158)-SUM($W$239:AO$239))))</f>
        <v>0</v>
      </c>
      <c r="AP224" s="158">
        <f>IF(AP$7="",0,IF(SUM($W$157:AP$158)-SUM($W$239:AP$239)&gt;=0,0,-(SUM($W$157:AP$158)-SUM($W$239:AP$239))))</f>
        <v>0</v>
      </c>
      <c r="AQ224" s="158">
        <f>IF(AQ$7="",0,IF(SUM($W$157:AQ$158)-SUM($W$239:AQ$239)&gt;=0,0,-(SUM($W$157:AQ$158)-SUM($W$239:AQ$239))))</f>
        <v>0</v>
      </c>
      <c r="AR224" s="158">
        <f>IF(AR$7="",0,IF(SUM($W$157:AR$158)-SUM($W$239:AR$239)&gt;=0,0,-(SUM($W$157:AR$158)-SUM($W$239:AR$239))))</f>
        <v>0</v>
      </c>
      <c r="AS224" s="158">
        <f>IF(AS$7="",0,IF(SUM($W$157:AS$158)-SUM($W$239:AS$239)&gt;=0,0,-(SUM($W$157:AS$158)-SUM($W$239:AS$239))))</f>
        <v>0</v>
      </c>
      <c r="AT224" s="158">
        <f>IF(AT$7="",0,IF(SUM($W$157:AT$158)-SUM($W$239:AT$239)&gt;=0,0,-(SUM($W$157:AT$158)-SUM($W$239:AT$239))))</f>
        <v>0</v>
      </c>
      <c r="AU224" s="158">
        <f>IF(AU$7="",0,IF(SUM($W$157:AU$158)-SUM($W$239:AU$239)&gt;=0,0,-(SUM($W$157:AU$158)-SUM($W$239:AU$239))))</f>
        <v>0</v>
      </c>
      <c r="AV224" s="94"/>
      <c r="AW224" s="89"/>
    </row>
    <row r="225" spans="1:49" s="95" customFormat="1" x14ac:dyDescent="0.25">
      <c r="A225" s="89"/>
      <c r="B225" s="269"/>
      <c r="C225" s="269"/>
      <c r="D225" s="89"/>
      <c r="E225" s="124"/>
      <c r="F225" s="167"/>
      <c r="G225" s="167" t="str">
        <f t="shared" si="45"/>
        <v>BS</v>
      </c>
      <c r="H225" s="152" t="str">
        <f>KPI!$E$188</f>
        <v>кред. задолж-ть за изготовление</v>
      </c>
      <c r="I225" s="88"/>
      <c r="J225" s="88"/>
      <c r="K225" s="154" t="str">
        <f>IF(H225="","",INDEX(KPI!$H:$H,SUMIFS(KPI!$C:$C,KPI!$E:$E,H225)))</f>
        <v>тыс.руб.</v>
      </c>
      <c r="L225" s="148"/>
      <c r="M225" s="149"/>
      <c r="N225" s="149"/>
      <c r="O225" s="149"/>
      <c r="P225" s="88"/>
      <c r="Q225" s="88"/>
      <c r="R225" s="156">
        <f t="shared" si="51"/>
        <v>0</v>
      </c>
      <c r="S225" s="88"/>
      <c r="T225" s="156">
        <f t="shared" si="52"/>
        <v>0</v>
      </c>
      <c r="U225" s="88"/>
      <c r="V225" s="88"/>
      <c r="W225" s="150"/>
      <c r="X225" s="158">
        <f>IF(X$7="",0,IF(SUM($W$159:X$160)-SUM($W$240:X$240)&gt;=0,0,-(SUM($W$159:X$160)-SUM($W$240:X$240))))</f>
        <v>0</v>
      </c>
      <c r="Y225" s="158">
        <f>IF(Y$7="",0,IF(SUM($W$159:Y$160)-SUM($W$240:Y$240)&gt;=0,0,-(SUM($W$159:Y$160)-SUM($W$240:Y$240))))</f>
        <v>0</v>
      </c>
      <c r="Z225" s="158">
        <f>IF(Z$7="",0,IF(SUM($W$159:Z$160)-SUM($W$240:Z$240)&gt;=0,0,-(SUM($W$159:Z$160)-SUM($W$240:Z$240))))</f>
        <v>0</v>
      </c>
      <c r="AA225" s="158">
        <f>IF(AA$7="",0,IF(SUM($W$159:AA$160)-SUM($W$240:AA$240)&gt;=0,0,-(SUM($W$159:AA$160)-SUM($W$240:AA$240))))</f>
        <v>0</v>
      </c>
      <c r="AB225" s="158">
        <f>IF(AB$7="",0,IF(SUM($W$159:AB$160)-SUM($W$240:AB$240)&gt;=0,0,-(SUM($W$159:AB$160)-SUM($W$240:AB$240))))</f>
        <v>0</v>
      </c>
      <c r="AC225" s="158">
        <f>IF(AC$7="",0,IF(SUM($W$159:AC$160)-SUM($W$240:AC$240)&gt;=0,0,-(SUM($W$159:AC$160)-SUM($W$240:AC$240))))</f>
        <v>0</v>
      </c>
      <c r="AD225" s="158">
        <f>IF(AD$7="",0,IF(SUM($W$159:AD$160)-SUM($W$240:AD$240)&gt;=0,0,-(SUM($W$159:AD$160)-SUM($W$240:AD$240))))</f>
        <v>0</v>
      </c>
      <c r="AE225" s="158">
        <f>IF(AE$7="",0,IF(SUM($W$159:AE$160)-SUM($W$240:AE$240)&gt;=0,0,-(SUM($W$159:AE$160)-SUM($W$240:AE$240))))</f>
        <v>0</v>
      </c>
      <c r="AF225" s="158">
        <f>IF(AF$7="",0,IF(SUM($W$159:AF$160)-SUM($W$240:AF$240)&gt;=0,0,-(SUM($W$159:AF$160)-SUM($W$240:AF$240))))</f>
        <v>0</v>
      </c>
      <c r="AG225" s="158">
        <f>IF(AG$7="",0,IF(SUM($W$159:AG$160)-SUM($W$240:AG$240)&gt;=0,0,-(SUM($W$159:AG$160)-SUM($W$240:AG$240))))</f>
        <v>0</v>
      </c>
      <c r="AH225" s="158">
        <f>IF(AH$7="",0,IF(SUM($W$159:AH$160)-SUM($W$240:AH$240)&gt;=0,0,-(SUM($W$159:AH$160)-SUM($W$240:AH$240))))</f>
        <v>0</v>
      </c>
      <c r="AI225" s="158">
        <f>IF(AI$7="",0,IF(SUM($W$159:AI$160)-SUM($W$240:AI$240)&gt;=0,0,-(SUM($W$159:AI$160)-SUM($W$240:AI$240))))</f>
        <v>0</v>
      </c>
      <c r="AJ225" s="158">
        <f>IF(AJ$7="",0,IF(SUM($W$159:AJ$160)-SUM($W$240:AJ$240)&gt;=0,0,-(SUM($W$159:AJ$160)-SUM($W$240:AJ$240))))</f>
        <v>0</v>
      </c>
      <c r="AK225" s="158">
        <f>IF(AK$7="",0,IF(SUM($W$159:AK$160)-SUM($W$240:AK$240)&gt;=0,0,-(SUM($W$159:AK$160)-SUM($W$240:AK$240))))</f>
        <v>0</v>
      </c>
      <c r="AL225" s="158">
        <f>IF(AL$7="",0,IF(SUM($W$159:AL$160)-SUM($W$240:AL$240)&gt;=0,0,-(SUM($W$159:AL$160)-SUM($W$240:AL$240))))</f>
        <v>0</v>
      </c>
      <c r="AM225" s="158">
        <f>IF(AM$7="",0,IF(SUM($W$159:AM$160)-SUM($W$240:AM$240)&gt;=0,0,-(SUM($W$159:AM$160)-SUM($W$240:AM$240))))</f>
        <v>0</v>
      </c>
      <c r="AN225" s="158">
        <f>IF(AN$7="",0,IF(SUM($W$159:AN$160)-SUM($W$240:AN$240)&gt;=0,0,-(SUM($W$159:AN$160)-SUM($W$240:AN$240))))</f>
        <v>0</v>
      </c>
      <c r="AO225" s="158">
        <f>IF(AO$7="",0,IF(SUM($W$159:AO$160)-SUM($W$240:AO$240)&gt;=0,0,-(SUM($W$159:AO$160)-SUM($W$240:AO$240))))</f>
        <v>0</v>
      </c>
      <c r="AP225" s="158">
        <f>IF(AP$7="",0,IF(SUM($W$159:AP$160)-SUM($W$240:AP$240)&gt;=0,0,-(SUM($W$159:AP$160)-SUM($W$240:AP$240))))</f>
        <v>0</v>
      </c>
      <c r="AQ225" s="158">
        <f>IF(AQ$7="",0,IF(SUM($W$159:AQ$160)-SUM($W$240:AQ$240)&gt;=0,0,-(SUM($W$159:AQ$160)-SUM($W$240:AQ$240))))</f>
        <v>0</v>
      </c>
      <c r="AR225" s="158">
        <f>IF(AR$7="",0,IF(SUM($W$159:AR$160)-SUM($W$240:AR$240)&gt;=0,0,-(SUM($W$159:AR$160)-SUM($W$240:AR$240))))</f>
        <v>0</v>
      </c>
      <c r="AS225" s="158">
        <f>IF(AS$7="",0,IF(SUM($W$159:AS$160)-SUM($W$240:AS$240)&gt;=0,0,-(SUM($W$159:AS$160)-SUM($W$240:AS$240))))</f>
        <v>0</v>
      </c>
      <c r="AT225" s="158">
        <f>IF(AT$7="",0,IF(SUM($W$159:AT$160)-SUM($W$240:AT$240)&gt;=0,0,-(SUM($W$159:AT$160)-SUM($W$240:AT$240))))</f>
        <v>0</v>
      </c>
      <c r="AU225" s="158">
        <f>IF(AU$7="",0,IF(SUM($W$159:AU$160)-SUM($W$240:AU$240)&gt;=0,0,-(SUM($W$159:AU$160)-SUM($W$240:AU$240))))</f>
        <v>0</v>
      </c>
      <c r="AV225" s="94"/>
      <c r="AW225" s="89"/>
    </row>
    <row r="226" spans="1:49" s="95" customFormat="1" x14ac:dyDescent="0.25">
      <c r="A226" s="89"/>
      <c r="B226" s="269"/>
      <c r="C226" s="269"/>
      <c r="D226" s="89"/>
      <c r="E226" s="124"/>
      <c r="F226" s="167"/>
      <c r="G226" s="167" t="str">
        <f t="shared" si="45"/>
        <v>BS</v>
      </c>
      <c r="H226" s="152" t="str">
        <f>KPI!$E$189</f>
        <v>кред. задолж-ть за подрядные работы</v>
      </c>
      <c r="I226" s="88"/>
      <c r="J226" s="88"/>
      <c r="K226" s="154" t="str">
        <f>IF(H226="","",INDEX(KPI!$H:$H,SUMIFS(KPI!$C:$C,KPI!$E:$E,H226)))</f>
        <v>тыс.руб.</v>
      </c>
      <c r="L226" s="148"/>
      <c r="M226" s="149"/>
      <c r="N226" s="149"/>
      <c r="O226" s="149"/>
      <c r="P226" s="88"/>
      <c r="Q226" s="88"/>
      <c r="R226" s="156">
        <f t="shared" si="51"/>
        <v>0</v>
      </c>
      <c r="S226" s="88"/>
      <c r="T226" s="156">
        <f t="shared" si="52"/>
        <v>0</v>
      </c>
      <c r="U226" s="88"/>
      <c r="V226" s="88"/>
      <c r="W226" s="150"/>
      <c r="X226" s="158">
        <f>IF(X$7="",0,IF(SUM($W$161:X$162)-SUM($W$241:X$241)&gt;=0,0,-(SUM($W$161:X$162)-SUM($W$241:X$241))))</f>
        <v>0</v>
      </c>
      <c r="Y226" s="158">
        <f>IF(Y$7="",0,IF(SUM($W$161:Y$162)-SUM($W$241:Y$241)&gt;=0,0,-(SUM($W$161:Y$162)-SUM($W$241:Y$241))))</f>
        <v>0</v>
      </c>
      <c r="Z226" s="158">
        <f>IF(Z$7="",0,IF(SUM($W$161:Z$162)-SUM($W$241:Z$241)&gt;=0,0,-(SUM($W$161:Z$162)-SUM($W$241:Z$241))))</f>
        <v>0</v>
      </c>
      <c r="AA226" s="158">
        <f>IF(AA$7="",0,IF(SUM($W$161:AA$162)-SUM($W$241:AA$241)&gt;=0,0,-(SUM($W$161:AA$162)-SUM($W$241:AA$241))))</f>
        <v>0</v>
      </c>
      <c r="AB226" s="158">
        <f>IF(AB$7="",0,IF(SUM($W$161:AB$162)-SUM($W$241:AB$241)&gt;=0,0,-(SUM($W$161:AB$162)-SUM($W$241:AB$241))))</f>
        <v>0</v>
      </c>
      <c r="AC226" s="158">
        <f>IF(AC$7="",0,IF(SUM($W$161:AC$162)-SUM($W$241:AC$241)&gt;=0,0,-(SUM($W$161:AC$162)-SUM($W$241:AC$241))))</f>
        <v>0</v>
      </c>
      <c r="AD226" s="158">
        <f>IF(AD$7="",0,IF(SUM($W$161:AD$162)-SUM($W$241:AD$241)&gt;=0,0,-(SUM($W$161:AD$162)-SUM($W$241:AD$241))))</f>
        <v>0</v>
      </c>
      <c r="AE226" s="158">
        <f>IF(AE$7="",0,IF(SUM($W$161:AE$162)-SUM($W$241:AE$241)&gt;=0,0,-(SUM($W$161:AE$162)-SUM($W$241:AE$241))))</f>
        <v>0</v>
      </c>
      <c r="AF226" s="158">
        <f>IF(AF$7="",0,IF(SUM($W$161:AF$162)-SUM($W$241:AF$241)&gt;=0,0,-(SUM($W$161:AF$162)-SUM($W$241:AF$241))))</f>
        <v>0</v>
      </c>
      <c r="AG226" s="158">
        <f>IF(AG$7="",0,IF(SUM($W$161:AG$162)-SUM($W$241:AG$241)&gt;=0,0,-(SUM($W$161:AG$162)-SUM($W$241:AG$241))))</f>
        <v>0</v>
      </c>
      <c r="AH226" s="158">
        <f>IF(AH$7="",0,IF(SUM($W$161:AH$162)-SUM($W$241:AH$241)&gt;=0,0,-(SUM($W$161:AH$162)-SUM($W$241:AH$241))))</f>
        <v>0</v>
      </c>
      <c r="AI226" s="158">
        <f>IF(AI$7="",0,IF(SUM($W$161:AI$162)-SUM($W$241:AI$241)&gt;=0,0,-(SUM($W$161:AI$162)-SUM($W$241:AI$241))))</f>
        <v>0</v>
      </c>
      <c r="AJ226" s="158">
        <f>IF(AJ$7="",0,IF(SUM($W$161:AJ$162)-SUM($W$241:AJ$241)&gt;=0,0,-(SUM($W$161:AJ$162)-SUM($W$241:AJ$241))))</f>
        <v>0</v>
      </c>
      <c r="AK226" s="158">
        <f>IF(AK$7="",0,IF(SUM($W$161:AK$162)-SUM($W$241:AK$241)&gt;=0,0,-(SUM($W$161:AK$162)-SUM($W$241:AK$241))))</f>
        <v>0</v>
      </c>
      <c r="AL226" s="158">
        <f>IF(AL$7="",0,IF(SUM($W$161:AL$162)-SUM($W$241:AL$241)&gt;=0,0,-(SUM($W$161:AL$162)-SUM($W$241:AL$241))))</f>
        <v>0</v>
      </c>
      <c r="AM226" s="158">
        <f>IF(AM$7="",0,IF(SUM($W$161:AM$162)-SUM($W$241:AM$241)&gt;=0,0,-(SUM($W$161:AM$162)-SUM($W$241:AM$241))))</f>
        <v>0</v>
      </c>
      <c r="AN226" s="158">
        <f>IF(AN$7="",0,IF(SUM($W$161:AN$162)-SUM($W$241:AN$241)&gt;=0,0,-(SUM($W$161:AN$162)-SUM($W$241:AN$241))))</f>
        <v>0</v>
      </c>
      <c r="AO226" s="158">
        <f>IF(AO$7="",0,IF(SUM($W$161:AO$162)-SUM($W$241:AO$241)&gt;=0,0,-(SUM($W$161:AO$162)-SUM($W$241:AO$241))))</f>
        <v>0</v>
      </c>
      <c r="AP226" s="158">
        <f>IF(AP$7="",0,IF(SUM($W$161:AP$162)-SUM($W$241:AP$241)&gt;=0,0,-(SUM($W$161:AP$162)-SUM($W$241:AP$241))))</f>
        <v>0</v>
      </c>
      <c r="AQ226" s="158">
        <f>IF(AQ$7="",0,IF(SUM($W$161:AQ$162)-SUM($W$241:AQ$241)&gt;=0,0,-(SUM($W$161:AQ$162)-SUM($W$241:AQ$241))))</f>
        <v>0</v>
      </c>
      <c r="AR226" s="158">
        <f>IF(AR$7="",0,IF(SUM($W$161:AR$162)-SUM($W$241:AR$241)&gt;=0,0,-(SUM($W$161:AR$162)-SUM($W$241:AR$241))))</f>
        <v>0</v>
      </c>
      <c r="AS226" s="158">
        <f>IF(AS$7="",0,IF(SUM($W$161:AS$162)-SUM($W$241:AS$241)&gt;=0,0,-(SUM($W$161:AS$162)-SUM($W$241:AS$241))))</f>
        <v>0</v>
      </c>
      <c r="AT226" s="158">
        <f>IF(AT$7="",0,IF(SUM($W$161:AT$162)-SUM($W$241:AT$241)&gt;=0,0,-(SUM($W$161:AT$162)-SUM($W$241:AT$241))))</f>
        <v>0</v>
      </c>
      <c r="AU226" s="158">
        <f>IF(AU$7="",0,IF(SUM($W$161:AU$162)-SUM($W$241:AU$241)&gt;=0,0,-(SUM($W$161:AU$162)-SUM($W$241:AU$241))))</f>
        <v>0</v>
      </c>
      <c r="AV226" s="94"/>
      <c r="AW226" s="89"/>
    </row>
    <row r="227" spans="1:49" s="95" customFormat="1" x14ac:dyDescent="0.25">
      <c r="A227" s="89"/>
      <c r="B227" s="269"/>
      <c r="C227" s="269"/>
      <c r="D227" s="89"/>
      <c r="E227" s="124"/>
      <c r="F227" s="167"/>
      <c r="G227" s="167" t="str">
        <f t="shared" si="45"/>
        <v>BS</v>
      </c>
      <c r="H227" s="152" t="str">
        <f>KPI!$E$190</f>
        <v>кред. задолж-ть за оборудование</v>
      </c>
      <c r="I227" s="88"/>
      <c r="J227" s="88"/>
      <c r="K227" s="154" t="str">
        <f>IF(H227="","",INDEX(KPI!$H:$H,SUMIFS(KPI!$C:$C,KPI!$E:$E,H227)))</f>
        <v>тыс.руб.</v>
      </c>
      <c r="L227" s="148"/>
      <c r="M227" s="149"/>
      <c r="N227" s="149"/>
      <c r="O227" s="149"/>
      <c r="P227" s="88"/>
      <c r="Q227" s="88"/>
      <c r="R227" s="156">
        <f t="shared" si="51"/>
        <v>0</v>
      </c>
      <c r="S227" s="88"/>
      <c r="T227" s="156">
        <f t="shared" si="52"/>
        <v>0</v>
      </c>
      <c r="U227" s="88"/>
      <c r="V227" s="88"/>
      <c r="W227" s="150"/>
      <c r="X227" s="158">
        <f>IF(X$7="",0,IF(SUM($W$166:X$167)-SUM($W$242:X$242)&gt;=0,0,-(SUM($W$166:X$167)-SUM($W$242:X$242))))</f>
        <v>0</v>
      </c>
      <c r="Y227" s="158">
        <f>IF(Y$7="",0,IF(SUM($W$166:Y$167)-SUM($W$242:Y$242)&gt;=0,0,-(SUM($W$166:Y$167)-SUM($W$242:Y$242))))</f>
        <v>0</v>
      </c>
      <c r="Z227" s="158">
        <f>IF(Z$7="",0,IF(SUM($W$166:Z$167)-SUM($W$242:Z$242)&gt;=0,0,-(SUM($W$166:Z$167)-SUM($W$242:Z$242))))</f>
        <v>0</v>
      </c>
      <c r="AA227" s="158">
        <f>IF(AA$7="",0,IF(SUM($W$166:AA$167)-SUM($W$242:AA$242)&gt;=0,0,-(SUM($W$166:AA$167)-SUM($W$242:AA$242))))</f>
        <v>0</v>
      </c>
      <c r="AB227" s="158">
        <f>IF(AB$7="",0,IF(SUM($W$166:AB$167)-SUM($W$242:AB$242)&gt;=0,0,-(SUM($W$166:AB$167)-SUM($W$242:AB$242))))</f>
        <v>0</v>
      </c>
      <c r="AC227" s="158">
        <f>IF(AC$7="",0,IF(SUM($W$166:AC$167)-SUM($W$242:AC$242)&gt;=0,0,-(SUM($W$166:AC$167)-SUM($W$242:AC$242))))</f>
        <v>0</v>
      </c>
      <c r="AD227" s="158">
        <f>IF(AD$7="",0,IF(SUM($W$166:AD$167)-SUM($W$242:AD$242)&gt;=0,0,-(SUM($W$166:AD$167)-SUM($W$242:AD$242))))</f>
        <v>0</v>
      </c>
      <c r="AE227" s="158">
        <f>IF(AE$7="",0,IF(SUM($W$166:AE$167)-SUM($W$242:AE$242)&gt;=0,0,-(SUM($W$166:AE$167)-SUM($W$242:AE$242))))</f>
        <v>0</v>
      </c>
      <c r="AF227" s="158">
        <f>IF(AF$7="",0,IF(SUM($W$166:AF$167)-SUM($W$242:AF$242)&gt;=0,0,-(SUM($W$166:AF$167)-SUM($W$242:AF$242))))</f>
        <v>0</v>
      </c>
      <c r="AG227" s="158">
        <f>IF(AG$7="",0,IF(SUM($W$166:AG$167)-SUM($W$242:AG$242)&gt;=0,0,-(SUM($W$166:AG$167)-SUM($W$242:AG$242))))</f>
        <v>0</v>
      </c>
      <c r="AH227" s="158">
        <f>IF(AH$7="",0,IF(SUM($W$166:AH$167)-SUM($W$242:AH$242)&gt;=0,0,-(SUM($W$166:AH$167)-SUM($W$242:AH$242))))</f>
        <v>0</v>
      </c>
      <c r="AI227" s="158">
        <f>IF(AI$7="",0,IF(SUM($W$166:AI$167)-SUM($W$242:AI$242)&gt;=0,0,-(SUM($W$166:AI$167)-SUM($W$242:AI$242))))</f>
        <v>0</v>
      </c>
      <c r="AJ227" s="158">
        <f>IF(AJ$7="",0,IF(SUM($W$166:AJ$167)-SUM($W$242:AJ$242)&gt;=0,0,-(SUM($W$166:AJ$167)-SUM($W$242:AJ$242))))</f>
        <v>0</v>
      </c>
      <c r="AK227" s="158">
        <f>IF(AK$7="",0,IF(SUM($W$166:AK$167)-SUM($W$242:AK$242)&gt;=0,0,-(SUM($W$166:AK$167)-SUM($W$242:AK$242))))</f>
        <v>0</v>
      </c>
      <c r="AL227" s="158">
        <f>IF(AL$7="",0,IF(SUM($W$166:AL$167)-SUM($W$242:AL$242)&gt;=0,0,-(SUM($W$166:AL$167)-SUM($W$242:AL$242))))</f>
        <v>0</v>
      </c>
      <c r="AM227" s="158">
        <f>IF(AM$7="",0,IF(SUM($W$166:AM$167)-SUM($W$242:AM$242)&gt;=0,0,-(SUM($W$166:AM$167)-SUM($W$242:AM$242))))</f>
        <v>0</v>
      </c>
      <c r="AN227" s="158">
        <f>IF(AN$7="",0,IF(SUM($W$166:AN$167)-SUM($W$242:AN$242)&gt;=0,0,-(SUM($W$166:AN$167)-SUM($W$242:AN$242))))</f>
        <v>0</v>
      </c>
      <c r="AO227" s="158">
        <f>IF(AO$7="",0,IF(SUM($W$166:AO$167)-SUM($W$242:AO$242)&gt;=0,0,-(SUM($W$166:AO$167)-SUM($W$242:AO$242))))</f>
        <v>0</v>
      </c>
      <c r="AP227" s="158">
        <f>IF(AP$7="",0,IF(SUM($W$166:AP$167)-SUM($W$242:AP$242)&gt;=0,0,-(SUM($W$166:AP$167)-SUM($W$242:AP$242))))</f>
        <v>0</v>
      </c>
      <c r="AQ227" s="158">
        <f>IF(AQ$7="",0,IF(SUM($W$166:AQ$167)-SUM($W$242:AQ$242)&gt;=0,0,-(SUM($W$166:AQ$167)-SUM($W$242:AQ$242))))</f>
        <v>0</v>
      </c>
      <c r="AR227" s="158">
        <f>IF(AR$7="",0,IF(SUM($W$166:AR$167)-SUM($W$242:AR$242)&gt;=0,0,-(SUM($W$166:AR$167)-SUM($W$242:AR$242))))</f>
        <v>0</v>
      </c>
      <c r="AS227" s="158">
        <f>IF(AS$7="",0,IF(SUM($W$166:AS$167)-SUM($W$242:AS$242)&gt;=0,0,-(SUM($W$166:AS$167)-SUM($W$242:AS$242))))</f>
        <v>0</v>
      </c>
      <c r="AT227" s="158">
        <f>IF(AT$7="",0,IF(SUM($W$166:AT$167)-SUM($W$242:AT$242)&gt;=0,0,-(SUM($W$166:AT$167)-SUM($W$242:AT$242))))</f>
        <v>0</v>
      </c>
      <c r="AU227" s="158">
        <f>IF(AU$7="",0,IF(SUM($W$166:AU$167)-SUM($W$242:AU$242)&gt;=0,0,-(SUM($W$166:AU$167)-SUM($W$242:AU$242))))</f>
        <v>0</v>
      </c>
      <c r="AV227" s="94"/>
      <c r="AW227" s="89"/>
    </row>
    <row r="228" spans="1:49" s="95" customFormat="1" x14ac:dyDescent="0.25">
      <c r="A228" s="89"/>
      <c r="B228" s="269"/>
      <c r="C228" s="269"/>
      <c r="D228" s="89"/>
      <c r="E228" s="124"/>
      <c r="F228" s="167"/>
      <c r="G228" s="167" t="str">
        <f t="shared" si="45"/>
        <v>BS</v>
      </c>
      <c r="H228" s="152" t="str">
        <f>KPI!$E$191</f>
        <v>кред. задолж-ть по ФОТ</v>
      </c>
      <c r="I228" s="88"/>
      <c r="J228" s="88"/>
      <c r="K228" s="154" t="str">
        <f>IF(H228="","",INDEX(KPI!$H:$H,SUMIFS(KPI!$C:$C,KPI!$E:$E,H228)))</f>
        <v>тыс.руб.</v>
      </c>
      <c r="L228" s="148"/>
      <c r="M228" s="149"/>
      <c r="N228" s="149"/>
      <c r="O228" s="149"/>
      <c r="P228" s="88"/>
      <c r="Q228" s="88"/>
      <c r="R228" s="156">
        <f t="shared" si="51"/>
        <v>0</v>
      </c>
      <c r="S228" s="88"/>
      <c r="T228" s="156">
        <f t="shared" si="52"/>
        <v>0</v>
      </c>
      <c r="U228" s="88"/>
      <c r="V228" s="88"/>
      <c r="W228" s="150"/>
      <c r="X228" s="158">
        <f>IF(X$7="",0,IF(SUM($W$163:X$164)-SUM($W$243:X$243)&gt;=0,0,-(SUM($W$163:X$164)-SUM($W$243:X$243))))</f>
        <v>0</v>
      </c>
      <c r="Y228" s="158">
        <f>IF(Y$7="",0,IF(SUM($W$163:Y$164)-SUM($W$243:Y$243)&gt;=0,0,-(SUM($W$163:Y$164)-SUM($W$243:Y$243))))</f>
        <v>0</v>
      </c>
      <c r="Z228" s="158">
        <f>IF(Z$7="",0,IF(SUM($W$163:Z$164)-SUM($W$243:Z$243)&gt;=0,0,-(SUM($W$163:Z$164)-SUM($W$243:Z$243))))</f>
        <v>0</v>
      </c>
      <c r="AA228" s="158">
        <f>IF(AA$7="",0,IF(SUM($W$163:AA$164)-SUM($W$243:AA$243)&gt;=0,0,-(SUM($W$163:AA$164)-SUM($W$243:AA$243))))</f>
        <v>0</v>
      </c>
      <c r="AB228" s="158">
        <f>IF(AB$7="",0,IF(SUM($W$163:AB$164)-SUM($W$243:AB$243)&gt;=0,0,-(SUM($W$163:AB$164)-SUM($W$243:AB$243))))</f>
        <v>0</v>
      </c>
      <c r="AC228" s="158">
        <f>IF(AC$7="",0,IF(SUM($W$163:AC$164)-SUM($W$243:AC$243)&gt;=0,0,-(SUM($W$163:AC$164)-SUM($W$243:AC$243))))</f>
        <v>0</v>
      </c>
      <c r="AD228" s="158">
        <f>IF(AD$7="",0,IF(SUM($W$163:AD$164)-SUM($W$243:AD$243)&gt;=0,0,-(SUM($W$163:AD$164)-SUM($W$243:AD$243))))</f>
        <v>0</v>
      </c>
      <c r="AE228" s="158">
        <f>IF(AE$7="",0,IF(SUM($W$163:AE$164)-SUM($W$243:AE$243)&gt;=0,0,-(SUM($W$163:AE$164)-SUM($W$243:AE$243))))</f>
        <v>0</v>
      </c>
      <c r="AF228" s="158">
        <f>IF(AF$7="",0,IF(SUM($W$163:AF$164)-SUM($W$243:AF$243)&gt;=0,0,-(SUM($W$163:AF$164)-SUM($W$243:AF$243))))</f>
        <v>0</v>
      </c>
      <c r="AG228" s="158">
        <f>IF(AG$7="",0,IF(SUM($W$163:AG$164)-SUM($W$243:AG$243)&gt;=0,0,-(SUM($W$163:AG$164)-SUM($W$243:AG$243))))</f>
        <v>0</v>
      </c>
      <c r="AH228" s="158">
        <f>IF(AH$7="",0,IF(SUM($W$163:AH$164)-SUM($W$243:AH$243)&gt;=0,0,-(SUM($W$163:AH$164)-SUM($W$243:AH$243))))</f>
        <v>0</v>
      </c>
      <c r="AI228" s="158">
        <f>IF(AI$7="",0,IF(SUM($W$163:AI$164)-SUM($W$243:AI$243)&gt;=0,0,-(SUM($W$163:AI$164)-SUM($W$243:AI$243))))</f>
        <v>0</v>
      </c>
      <c r="AJ228" s="158">
        <f>IF(AJ$7="",0,IF(SUM($W$163:AJ$164)-SUM($W$243:AJ$243)&gt;=0,0,-(SUM($W$163:AJ$164)-SUM($W$243:AJ$243))))</f>
        <v>0</v>
      </c>
      <c r="AK228" s="158">
        <f>IF(AK$7="",0,IF(SUM($W$163:AK$164)-SUM($W$243:AK$243)&gt;=0,0,-(SUM($W$163:AK$164)-SUM($W$243:AK$243))))</f>
        <v>0</v>
      </c>
      <c r="AL228" s="158">
        <f>IF(AL$7="",0,IF(SUM($W$163:AL$164)-SUM($W$243:AL$243)&gt;=0,0,-(SUM($W$163:AL$164)-SUM($W$243:AL$243))))</f>
        <v>0</v>
      </c>
      <c r="AM228" s="158">
        <f>IF(AM$7="",0,IF(SUM($W$163:AM$164)-SUM($W$243:AM$243)&gt;=0,0,-(SUM($W$163:AM$164)-SUM($W$243:AM$243))))</f>
        <v>0</v>
      </c>
      <c r="AN228" s="158">
        <f>IF(AN$7="",0,IF(SUM($W$163:AN$164)-SUM($W$243:AN$243)&gt;=0,0,-(SUM($W$163:AN$164)-SUM($W$243:AN$243))))</f>
        <v>0</v>
      </c>
      <c r="AO228" s="158">
        <f>IF(AO$7="",0,IF(SUM($W$163:AO$164)-SUM($W$243:AO$243)&gt;=0,0,-(SUM($W$163:AO$164)-SUM($W$243:AO$243))))</f>
        <v>0</v>
      </c>
      <c r="AP228" s="158">
        <f>IF(AP$7="",0,IF(SUM($W$163:AP$164)-SUM($W$243:AP$243)&gt;=0,0,-(SUM($W$163:AP$164)-SUM($W$243:AP$243))))</f>
        <v>0</v>
      </c>
      <c r="AQ228" s="158">
        <f>IF(AQ$7="",0,IF(SUM($W$163:AQ$164)-SUM($W$243:AQ$243)&gt;=0,0,-(SUM($W$163:AQ$164)-SUM($W$243:AQ$243))))</f>
        <v>0</v>
      </c>
      <c r="AR228" s="158">
        <f>IF(AR$7="",0,IF(SUM($W$163:AR$164)-SUM($W$243:AR$243)&gt;=0,0,-(SUM($W$163:AR$164)-SUM($W$243:AR$243))))</f>
        <v>0</v>
      </c>
      <c r="AS228" s="158">
        <f>IF(AS$7="",0,IF(SUM($W$163:AS$164)-SUM($W$243:AS$243)&gt;=0,0,-(SUM($W$163:AS$164)-SUM($W$243:AS$243))))</f>
        <v>0</v>
      </c>
      <c r="AT228" s="158">
        <f>IF(AT$7="",0,IF(SUM($W$163:AT$164)-SUM($W$243:AT$243)&gt;=0,0,-(SUM($W$163:AT$164)-SUM($W$243:AT$243))))</f>
        <v>0</v>
      </c>
      <c r="AU228" s="158">
        <f>IF(AU$7="",0,IF(SUM($W$163:AU$164)-SUM($W$243:AU$243)&gt;=0,0,-(SUM($W$163:AU$164)-SUM($W$243:AU$243))))</f>
        <v>0</v>
      </c>
      <c r="AV228" s="94"/>
      <c r="AW228" s="89"/>
    </row>
    <row r="229" spans="1:49" s="95" customFormat="1" x14ac:dyDescent="0.25">
      <c r="A229" s="89"/>
      <c r="B229" s="269"/>
      <c r="C229" s="269"/>
      <c r="D229" s="89"/>
      <c r="E229" s="124"/>
      <c r="F229" s="167"/>
      <c r="G229" s="167" t="str">
        <f t="shared" si="45"/>
        <v>BS</v>
      </c>
      <c r="H229" s="152" t="str">
        <f>KPI!$E$192</f>
        <v>кред. задолж-ть в соцфонды</v>
      </c>
      <c r="I229" s="88"/>
      <c r="J229" s="88"/>
      <c r="K229" s="154" t="str">
        <f>IF(H229="","",INDEX(KPI!$H:$H,SUMIFS(KPI!$C:$C,KPI!$E:$E,H229)))</f>
        <v>тыс.руб.</v>
      </c>
      <c r="L229" s="148"/>
      <c r="M229" s="149"/>
      <c r="N229" s="149"/>
      <c r="O229" s="149"/>
      <c r="P229" s="88"/>
      <c r="Q229" s="88"/>
      <c r="R229" s="156">
        <f t="shared" si="51"/>
        <v>0</v>
      </c>
      <c r="S229" s="88"/>
      <c r="T229" s="156">
        <f t="shared" si="52"/>
        <v>0</v>
      </c>
      <c r="U229" s="88"/>
      <c r="V229" s="88"/>
      <c r="W229" s="150"/>
      <c r="X229" s="158">
        <f>IF(X$7="",0,IF(SUM($W$165:X$165)-SUM($W$244:X$244)&gt;=0,0,-(SUM($W$165:X$165)-SUM($W$244:X$244))))</f>
        <v>0</v>
      </c>
      <c r="Y229" s="158">
        <f>IF(Y$7="",0,IF(SUM($W$165:Y$165)-SUM($W$244:Y$244)&gt;=0,0,-(SUM($W$165:Y$165)-SUM($W$244:Y$244))))</f>
        <v>0</v>
      </c>
      <c r="Z229" s="158">
        <f>IF(Z$7="",0,IF(SUM($W$165:Z$165)-SUM($W$244:Z$244)&gt;=0,0,-(SUM($W$165:Z$165)-SUM($W$244:Z$244))))</f>
        <v>0</v>
      </c>
      <c r="AA229" s="158">
        <f>IF(AA$7="",0,IF(SUM($W$165:AA$165)-SUM($W$244:AA$244)&gt;=0,0,-(SUM($W$165:AA$165)-SUM($W$244:AA$244))))</f>
        <v>0</v>
      </c>
      <c r="AB229" s="158">
        <f>IF(AB$7="",0,IF(SUM($W$165:AB$165)-SUM($W$244:AB$244)&gt;=0,0,-(SUM($W$165:AB$165)-SUM($W$244:AB$244))))</f>
        <v>0</v>
      </c>
      <c r="AC229" s="158">
        <f>IF(AC$7="",0,IF(SUM($W$165:AC$165)-SUM($W$244:AC$244)&gt;=0,0,-(SUM($W$165:AC$165)-SUM($W$244:AC$244))))</f>
        <v>0</v>
      </c>
      <c r="AD229" s="158">
        <f>IF(AD$7="",0,IF(SUM($W$165:AD$165)-SUM($W$244:AD$244)&gt;=0,0,-(SUM($W$165:AD$165)-SUM($W$244:AD$244))))</f>
        <v>0</v>
      </c>
      <c r="AE229" s="158">
        <f>IF(AE$7="",0,IF(SUM($W$165:AE$165)-SUM($W$244:AE$244)&gt;=0,0,-(SUM($W$165:AE$165)-SUM($W$244:AE$244))))</f>
        <v>0</v>
      </c>
      <c r="AF229" s="158">
        <f>IF(AF$7="",0,IF(SUM($W$165:AF$165)-SUM($W$244:AF$244)&gt;=0,0,-(SUM($W$165:AF$165)-SUM($W$244:AF$244))))</f>
        <v>0</v>
      </c>
      <c r="AG229" s="158">
        <f>IF(AG$7="",0,IF(SUM($W$165:AG$165)-SUM($W$244:AG$244)&gt;=0,0,-(SUM($W$165:AG$165)-SUM($W$244:AG$244))))</f>
        <v>0</v>
      </c>
      <c r="AH229" s="158">
        <f>IF(AH$7="",0,IF(SUM($W$165:AH$165)-SUM($W$244:AH$244)&gt;=0,0,-(SUM($W$165:AH$165)-SUM($W$244:AH$244))))</f>
        <v>0</v>
      </c>
      <c r="AI229" s="158">
        <f>IF(AI$7="",0,IF(SUM($W$165:AI$165)-SUM($W$244:AI$244)&gt;=0,0,-(SUM($W$165:AI$165)-SUM($W$244:AI$244))))</f>
        <v>0</v>
      </c>
      <c r="AJ229" s="158">
        <f>IF(AJ$7="",0,IF(SUM($W$165:AJ$165)-SUM($W$244:AJ$244)&gt;=0,0,-(SUM($W$165:AJ$165)-SUM($W$244:AJ$244))))</f>
        <v>0</v>
      </c>
      <c r="AK229" s="158">
        <f>IF(AK$7="",0,IF(SUM($W$165:AK$165)-SUM($W$244:AK$244)&gt;=0,0,-(SUM($W$165:AK$165)-SUM($W$244:AK$244))))</f>
        <v>0</v>
      </c>
      <c r="AL229" s="158">
        <f>IF(AL$7="",0,IF(SUM($W$165:AL$165)-SUM($W$244:AL$244)&gt;=0,0,-(SUM($W$165:AL$165)-SUM($W$244:AL$244))))</f>
        <v>0</v>
      </c>
      <c r="AM229" s="158">
        <f>IF(AM$7="",0,IF(SUM($W$165:AM$165)-SUM($W$244:AM$244)&gt;=0,0,-(SUM($W$165:AM$165)-SUM($W$244:AM$244))))</f>
        <v>0</v>
      </c>
      <c r="AN229" s="158">
        <f>IF(AN$7="",0,IF(SUM($W$165:AN$165)-SUM($W$244:AN$244)&gt;=0,0,-(SUM($W$165:AN$165)-SUM($W$244:AN$244))))</f>
        <v>0</v>
      </c>
      <c r="AO229" s="158">
        <f>IF(AO$7="",0,IF(SUM($W$165:AO$165)-SUM($W$244:AO$244)&gt;=0,0,-(SUM($W$165:AO$165)-SUM($W$244:AO$244))))</f>
        <v>0</v>
      </c>
      <c r="AP229" s="158">
        <f>IF(AP$7="",0,IF(SUM($W$165:AP$165)-SUM($W$244:AP$244)&gt;=0,0,-(SUM($W$165:AP$165)-SUM($W$244:AP$244))))</f>
        <v>0</v>
      </c>
      <c r="AQ229" s="158">
        <f>IF(AQ$7="",0,IF(SUM($W$165:AQ$165)-SUM($W$244:AQ$244)&gt;=0,0,-(SUM($W$165:AQ$165)-SUM($W$244:AQ$244))))</f>
        <v>0</v>
      </c>
      <c r="AR229" s="158">
        <f>IF(AR$7="",0,IF(SUM($W$165:AR$165)-SUM($W$244:AR$244)&gt;=0,0,-(SUM($W$165:AR$165)-SUM($W$244:AR$244))))</f>
        <v>0</v>
      </c>
      <c r="AS229" s="158">
        <f>IF(AS$7="",0,IF(SUM($W$165:AS$165)-SUM($W$244:AS$244)&gt;=0,0,-(SUM($W$165:AS$165)-SUM($W$244:AS$244))))</f>
        <v>0</v>
      </c>
      <c r="AT229" s="158">
        <f>IF(AT$7="",0,IF(SUM($W$165:AT$165)-SUM($W$244:AT$244)&gt;=0,0,-(SUM($W$165:AT$165)-SUM($W$244:AT$244))))</f>
        <v>0</v>
      </c>
      <c r="AU229" s="158">
        <f>IF(AU$7="",0,IF(SUM($W$165:AU$165)-SUM($W$244:AU$244)&gt;=0,0,-(SUM($W$165:AU$165)-SUM($W$244:AU$244))))</f>
        <v>0</v>
      </c>
      <c r="AV229" s="94"/>
      <c r="AW229" s="89"/>
    </row>
    <row r="230" spans="1:49" s="95" customFormat="1" x14ac:dyDescent="0.25">
      <c r="A230" s="89"/>
      <c r="B230" s="269"/>
      <c r="C230" s="269"/>
      <c r="D230" s="89"/>
      <c r="E230" s="124"/>
      <c r="F230" s="167"/>
      <c r="G230" s="167" t="str">
        <f t="shared" si="45"/>
        <v>BS</v>
      </c>
      <c r="H230" s="152" t="str">
        <f>KPI!$E$193</f>
        <v>кред. задолж-ть по НДС</v>
      </c>
      <c r="I230" s="88"/>
      <c r="J230" s="88"/>
      <c r="K230" s="154" t="str">
        <f>IF(H230="","",INDEX(KPI!$H:$H,SUMIFS(KPI!$C:$C,KPI!$E:$E,H230)))</f>
        <v>тыс.руб.</v>
      </c>
      <c r="L230" s="148"/>
      <c r="M230" s="149"/>
      <c r="N230" s="149"/>
      <c r="O230" s="149"/>
      <c r="P230" s="88"/>
      <c r="Q230" s="88"/>
      <c r="R230" s="156">
        <f t="shared" si="51"/>
        <v>0</v>
      </c>
      <c r="S230" s="88"/>
      <c r="T230" s="156">
        <f t="shared" si="52"/>
        <v>0</v>
      </c>
      <c r="U230" s="88"/>
      <c r="V230" s="88"/>
      <c r="W230" s="150"/>
      <c r="X230" s="158">
        <f>IF(X$7="",0,IF(SUM($W$179:X$179)-SUM($W$121:X$121)&gt;=0,0,-(SUM($W$179:X$179)-SUM($W$121:X$121))))</f>
        <v>0</v>
      </c>
      <c r="Y230" s="158">
        <f>IF(Y$7="",0,IF(SUM($W$179:Y$179)-SUM($W$121:Y$121)&gt;=0,0,-(SUM($W$179:Y$179)-SUM($W$121:Y$121))))</f>
        <v>0</v>
      </c>
      <c r="Z230" s="158">
        <f>IF(Z$7="",0,IF(SUM($W$179:Z$179)-SUM($W$121:Z$121)&gt;=0,0,-(SUM($W$179:Z$179)-SUM($W$121:Z$121))))</f>
        <v>0</v>
      </c>
      <c r="AA230" s="158">
        <f>IF(AA$7="",0,IF(SUM($W$179:AA$179)-SUM($W$121:AA$121)&gt;=0,0,-(SUM($W$179:AA$179)-SUM($W$121:AA$121))))</f>
        <v>0</v>
      </c>
      <c r="AB230" s="158">
        <f>IF(AB$7="",0,IF(SUM($W$179:AB$179)-SUM($W$121:AB$121)&gt;=0,0,-(SUM($W$179:AB$179)-SUM($W$121:AB$121))))</f>
        <v>0</v>
      </c>
      <c r="AC230" s="158">
        <f>IF(AC$7="",0,IF(SUM($W$179:AC$179)-SUM($W$121:AC$121)&gt;=0,0,-(SUM($W$179:AC$179)-SUM($W$121:AC$121))))</f>
        <v>0</v>
      </c>
      <c r="AD230" s="158">
        <f>IF(AD$7="",0,IF(SUM($W$179:AD$179)-SUM($W$121:AD$121)&gt;=0,0,-(SUM($W$179:AD$179)-SUM($W$121:AD$121))))</f>
        <v>0</v>
      </c>
      <c r="AE230" s="158">
        <f>IF(AE$7="",0,IF(SUM($W$179:AE$179)-SUM($W$121:AE$121)&gt;=0,0,-(SUM($W$179:AE$179)-SUM($W$121:AE$121))))</f>
        <v>0</v>
      </c>
      <c r="AF230" s="158">
        <f>IF(AF$7="",0,IF(SUM($W$179:AF$179)-SUM($W$121:AF$121)&gt;=0,0,-(SUM($W$179:AF$179)-SUM($W$121:AF$121))))</f>
        <v>0</v>
      </c>
      <c r="AG230" s="158">
        <f>IF(AG$7="",0,IF(SUM($W$179:AG$179)-SUM($W$121:AG$121)&gt;=0,0,-(SUM($W$179:AG$179)-SUM($W$121:AG$121))))</f>
        <v>0</v>
      </c>
      <c r="AH230" s="158">
        <f>IF(AH$7="",0,IF(SUM($W$179:AH$179)-SUM($W$121:AH$121)&gt;=0,0,-(SUM($W$179:AH$179)-SUM($W$121:AH$121))))</f>
        <v>0</v>
      </c>
      <c r="AI230" s="158">
        <f>IF(AI$7="",0,IF(SUM($W$179:AI$179)-SUM($W$121:AI$121)&gt;=0,0,-(SUM($W$179:AI$179)-SUM($W$121:AI$121))))</f>
        <v>0</v>
      </c>
      <c r="AJ230" s="158">
        <f>IF(AJ$7="",0,IF(SUM($W$179:AJ$179)-SUM($W$121:AJ$121)&gt;=0,0,-(SUM($W$179:AJ$179)-SUM($W$121:AJ$121))))</f>
        <v>0</v>
      </c>
      <c r="AK230" s="158">
        <f>IF(AK$7="",0,IF(SUM($W$179:AK$179)-SUM($W$121:AK$121)&gt;=0,0,-(SUM($W$179:AK$179)-SUM($W$121:AK$121))))</f>
        <v>0</v>
      </c>
      <c r="AL230" s="158">
        <f>IF(AL$7="",0,IF(SUM($W$179:AL$179)-SUM($W$121:AL$121)&gt;=0,0,-(SUM($W$179:AL$179)-SUM($W$121:AL$121))))</f>
        <v>0</v>
      </c>
      <c r="AM230" s="158">
        <f>IF(AM$7="",0,IF(SUM($W$179:AM$179)-SUM($W$121:AM$121)&gt;=0,0,-(SUM($W$179:AM$179)-SUM($W$121:AM$121))))</f>
        <v>0</v>
      </c>
      <c r="AN230" s="158">
        <f>IF(AN$7="",0,IF(SUM($W$179:AN$179)-SUM($W$121:AN$121)&gt;=0,0,-(SUM($W$179:AN$179)-SUM($W$121:AN$121))))</f>
        <v>0</v>
      </c>
      <c r="AO230" s="158">
        <f>IF(AO$7="",0,IF(SUM($W$179:AO$179)-SUM($W$121:AO$121)&gt;=0,0,-(SUM($W$179:AO$179)-SUM($W$121:AO$121))))</f>
        <v>0</v>
      </c>
      <c r="AP230" s="158">
        <f>IF(AP$7="",0,IF(SUM($W$179:AP$179)-SUM($W$121:AP$121)&gt;=0,0,-(SUM($W$179:AP$179)-SUM($W$121:AP$121))))</f>
        <v>0</v>
      </c>
      <c r="AQ230" s="158">
        <f>IF(AQ$7="",0,IF(SUM($W$179:AQ$179)-SUM($W$121:AQ$121)&gt;=0,0,-(SUM($W$179:AQ$179)-SUM($W$121:AQ$121))))</f>
        <v>0</v>
      </c>
      <c r="AR230" s="158">
        <f>IF(AR$7="",0,IF(SUM($W$179:AR$179)-SUM($W$121:AR$121)&gt;=0,0,-(SUM($W$179:AR$179)-SUM($W$121:AR$121))))</f>
        <v>0</v>
      </c>
      <c r="AS230" s="158">
        <f>IF(AS$7="",0,IF(SUM($W$179:AS$179)-SUM($W$121:AS$121)&gt;=0,0,-(SUM($W$179:AS$179)-SUM($W$121:AS$121))))</f>
        <v>0</v>
      </c>
      <c r="AT230" s="158">
        <f>IF(AT$7="",0,IF(SUM($W$179:AT$179)-SUM($W$121:AT$121)&gt;=0,0,-(SUM($W$179:AT$179)-SUM($W$121:AT$121))))</f>
        <v>0</v>
      </c>
      <c r="AU230" s="158">
        <f>IF(AU$7="",0,IF(SUM($W$179:AU$179)-SUM($W$121:AU$121)&gt;=0,0,-(SUM($W$179:AU$179)-SUM($W$121:AU$121))))</f>
        <v>0</v>
      </c>
      <c r="AV230" s="94"/>
      <c r="AW230" s="89"/>
    </row>
    <row r="231" spans="1:49" s="95" customFormat="1" x14ac:dyDescent="0.25">
      <c r="A231" s="89"/>
      <c r="B231" s="269"/>
      <c r="C231" s="269"/>
      <c r="D231" s="89"/>
      <c r="E231" s="124"/>
      <c r="F231" s="167"/>
      <c r="G231" s="167" t="str">
        <f t="shared" si="45"/>
        <v>BS</v>
      </c>
      <c r="H231" s="152" t="str">
        <f>KPI!$E$194</f>
        <v>кред. задолж-ть по налогу на прибыль</v>
      </c>
      <c r="I231" s="88"/>
      <c r="J231" s="88"/>
      <c r="K231" s="154" t="str">
        <f>IF(H231="","",INDEX(KPI!$H:$H,SUMIFS(KPI!$C:$C,KPI!$E:$E,H231)))</f>
        <v>тыс.руб.</v>
      </c>
      <c r="L231" s="148"/>
      <c r="M231" s="149"/>
      <c r="N231" s="149"/>
      <c r="O231" s="149"/>
      <c r="P231" s="88"/>
      <c r="Q231" s="88"/>
      <c r="R231" s="156">
        <f t="shared" si="51"/>
        <v>0</v>
      </c>
      <c r="S231" s="88"/>
      <c r="T231" s="156">
        <f t="shared" si="52"/>
        <v>0</v>
      </c>
      <c r="U231" s="88"/>
      <c r="V231" s="88"/>
      <c r="W231" s="150"/>
      <c r="X231" s="158">
        <f>IF(X$7="",0,IF(SUM($W$180:X$180)-SUM($W$127:X$127)&gt;=0,0,-(SUM($W$180:X$180)-SUM($W$127:X$127))))</f>
        <v>0</v>
      </c>
      <c r="Y231" s="158">
        <f>IF(Y$7="",0,IF(SUM($W$180:Y$180)-SUM($W$127:Y$127)&gt;=0,0,-(SUM($W$180:Y$180)-SUM($W$127:Y$127))))</f>
        <v>0</v>
      </c>
      <c r="Z231" s="158">
        <f>IF(Z$7="",0,IF(SUM($W$180:Z$180)-SUM($W$127:Z$127)&gt;=0,0,-(SUM($W$180:Z$180)-SUM($W$127:Z$127))))</f>
        <v>0</v>
      </c>
      <c r="AA231" s="158">
        <f>IF(AA$7="",0,IF(SUM($W$180:AA$180)-SUM($W$127:AA$127)&gt;=0,0,-(SUM($W$180:AA$180)-SUM($W$127:AA$127))))</f>
        <v>0</v>
      </c>
      <c r="AB231" s="158">
        <f>IF(AB$7="",0,IF(SUM($W$180:AB$180)-SUM($W$127:AB$127)&gt;=0,0,-(SUM($W$180:AB$180)-SUM($W$127:AB$127))))</f>
        <v>0</v>
      </c>
      <c r="AC231" s="158">
        <f>IF(AC$7="",0,IF(SUM($W$180:AC$180)-SUM($W$127:AC$127)&gt;=0,0,-(SUM($W$180:AC$180)-SUM($W$127:AC$127))))</f>
        <v>0</v>
      </c>
      <c r="AD231" s="158">
        <f>IF(AD$7="",0,IF(SUM($W$180:AD$180)-SUM($W$127:AD$127)&gt;=0,0,-(SUM($W$180:AD$180)-SUM($W$127:AD$127))))</f>
        <v>0</v>
      </c>
      <c r="AE231" s="158">
        <f>IF(AE$7="",0,IF(SUM($W$180:AE$180)-SUM($W$127:AE$127)&gt;=0,0,-(SUM($W$180:AE$180)-SUM($W$127:AE$127))))</f>
        <v>0</v>
      </c>
      <c r="AF231" s="158">
        <f>IF(AF$7="",0,IF(SUM($W$180:AF$180)-SUM($W$127:AF$127)&gt;=0,0,-(SUM($W$180:AF$180)-SUM($W$127:AF$127))))</f>
        <v>0</v>
      </c>
      <c r="AG231" s="158">
        <f>IF(AG$7="",0,IF(SUM($W$180:AG$180)-SUM($W$127:AG$127)&gt;=0,0,-(SUM($W$180:AG$180)-SUM($W$127:AG$127))))</f>
        <v>0</v>
      </c>
      <c r="AH231" s="158">
        <f>IF(AH$7="",0,IF(SUM($W$180:AH$180)-SUM($W$127:AH$127)&gt;=0,0,-(SUM($W$180:AH$180)-SUM($W$127:AH$127))))</f>
        <v>0</v>
      </c>
      <c r="AI231" s="158">
        <f>IF(AI$7="",0,IF(SUM($W$180:AI$180)-SUM($W$127:AI$127)&gt;=0,0,-(SUM($W$180:AI$180)-SUM($W$127:AI$127))))</f>
        <v>0</v>
      </c>
      <c r="AJ231" s="158">
        <f>IF(AJ$7="",0,IF(SUM($W$180:AJ$180)-SUM($W$127:AJ$127)&gt;=0,0,-(SUM($W$180:AJ$180)-SUM($W$127:AJ$127))))</f>
        <v>0</v>
      </c>
      <c r="AK231" s="158">
        <f>IF(AK$7="",0,IF(SUM($W$180:AK$180)-SUM($W$127:AK$127)&gt;=0,0,-(SUM($W$180:AK$180)-SUM($W$127:AK$127))))</f>
        <v>0</v>
      </c>
      <c r="AL231" s="158">
        <f>IF(AL$7="",0,IF(SUM($W$180:AL$180)-SUM($W$127:AL$127)&gt;=0,0,-(SUM($W$180:AL$180)-SUM($W$127:AL$127))))</f>
        <v>0</v>
      </c>
      <c r="AM231" s="158">
        <f>IF(AM$7="",0,IF(SUM($W$180:AM$180)-SUM($W$127:AM$127)&gt;=0,0,-(SUM($W$180:AM$180)-SUM($W$127:AM$127))))</f>
        <v>0</v>
      </c>
      <c r="AN231" s="158">
        <f>IF(AN$7="",0,IF(SUM($W$180:AN$180)-SUM($W$127:AN$127)&gt;=0,0,-(SUM($W$180:AN$180)-SUM($W$127:AN$127))))</f>
        <v>0</v>
      </c>
      <c r="AO231" s="158">
        <f>IF(AO$7="",0,IF(SUM($W$180:AO$180)-SUM($W$127:AO$127)&gt;=0,0,-(SUM($W$180:AO$180)-SUM($W$127:AO$127))))</f>
        <v>0</v>
      </c>
      <c r="AP231" s="158">
        <f>IF(AP$7="",0,IF(SUM($W$180:AP$180)-SUM($W$127:AP$127)&gt;=0,0,-(SUM($W$180:AP$180)-SUM($W$127:AP$127))))</f>
        <v>0</v>
      </c>
      <c r="AQ231" s="158">
        <f>IF(AQ$7="",0,IF(SUM($W$180:AQ$180)-SUM($W$127:AQ$127)&gt;=0,0,-(SUM($W$180:AQ$180)-SUM($W$127:AQ$127))))</f>
        <v>0</v>
      </c>
      <c r="AR231" s="158">
        <f>IF(AR$7="",0,IF(SUM($W$180:AR$180)-SUM($W$127:AR$127)&gt;=0,0,-(SUM($W$180:AR$180)-SUM($W$127:AR$127))))</f>
        <v>0</v>
      </c>
      <c r="AS231" s="158">
        <f>IF(AS$7="",0,IF(SUM($W$180:AS$180)-SUM($W$127:AS$127)&gt;=0,0,-(SUM($W$180:AS$180)-SUM($W$127:AS$127))))</f>
        <v>0</v>
      </c>
      <c r="AT231" s="158">
        <f>IF(AT$7="",0,IF(SUM($W$180:AT$180)-SUM($W$127:AT$127)&gt;=0,0,-(SUM($W$180:AT$180)-SUM($W$127:AT$127))))</f>
        <v>0</v>
      </c>
      <c r="AU231" s="158">
        <f>IF(AU$7="",0,IF(SUM($W$180:AU$180)-SUM($W$127:AU$127)&gt;=0,0,-(SUM($W$180:AU$180)-SUM($W$127:AU$127))))</f>
        <v>0</v>
      </c>
      <c r="AV231" s="94"/>
      <c r="AW231" s="89"/>
    </row>
    <row r="232" spans="1:49" s="95" customFormat="1" x14ac:dyDescent="0.25">
      <c r="A232" s="89"/>
      <c r="B232" s="269"/>
      <c r="C232" s="269"/>
      <c r="D232" s="89"/>
      <c r="E232" s="124"/>
      <c r="F232" s="167"/>
      <c r="G232" s="167" t="str">
        <f t="shared" si="45"/>
        <v>BS</v>
      </c>
      <c r="H232" s="152" t="str">
        <f>KPI!$E$195</f>
        <v>задолженность по кредитам (овердрафт)</v>
      </c>
      <c r="I232" s="88"/>
      <c r="J232" s="88"/>
      <c r="K232" s="154" t="str">
        <f>IF(H232="","",INDEX(KPI!$H:$H,SUMIFS(KPI!$C:$C,KPI!$E:$E,H232)))</f>
        <v>тыс.руб.</v>
      </c>
      <c r="L232" s="148"/>
      <c r="M232" s="149"/>
      <c r="N232" s="149"/>
      <c r="O232" s="149"/>
      <c r="P232" s="88"/>
      <c r="Q232" s="88"/>
      <c r="R232" s="156">
        <f t="shared" si="51"/>
        <v>0</v>
      </c>
      <c r="S232" s="88"/>
      <c r="T232" s="156">
        <f t="shared" si="52"/>
        <v>0</v>
      </c>
      <c r="U232" s="88"/>
      <c r="V232" s="88"/>
      <c r="W232" s="150"/>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94"/>
      <c r="AW232" s="89"/>
    </row>
    <row r="233" spans="1:49" s="95" customFormat="1" x14ac:dyDescent="0.25">
      <c r="A233" s="89"/>
      <c r="B233" s="269"/>
      <c r="C233" s="269"/>
      <c r="D233" s="89"/>
      <c r="E233" s="124"/>
      <c r="F233" s="167"/>
      <c r="G233" s="167" t="str">
        <f t="shared" si="45"/>
        <v>BS</v>
      </c>
      <c r="H233" s="152" t="str">
        <f>KPI!$E$196</f>
        <v>задолженность по %-нтам по кредитам</v>
      </c>
      <c r="I233" s="88"/>
      <c r="J233" s="88"/>
      <c r="K233" s="154" t="str">
        <f>IF(H233="","",INDEX(KPI!$H:$H,SUMIFS(KPI!$C:$C,KPI!$E:$E,H233)))</f>
        <v>тыс.руб.</v>
      </c>
      <c r="L233" s="148"/>
      <c r="M233" s="149"/>
      <c r="N233" s="149"/>
      <c r="O233" s="149"/>
      <c r="P233" s="88"/>
      <c r="Q233" s="88"/>
      <c r="R233" s="156">
        <f t="shared" si="51"/>
        <v>0</v>
      </c>
      <c r="S233" s="88"/>
      <c r="T233" s="156">
        <f t="shared" si="52"/>
        <v>0</v>
      </c>
      <c r="U233" s="88"/>
      <c r="V233" s="88"/>
      <c r="W233" s="150"/>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94"/>
      <c r="AW233" s="89"/>
    </row>
    <row r="234" spans="1:49" ht="3.9" customHeight="1" x14ac:dyDescent="0.25">
      <c r="A234" s="3"/>
      <c r="B234" s="269"/>
      <c r="C234" s="269"/>
      <c r="D234" s="3"/>
      <c r="E234" s="120"/>
      <c r="F234" s="167"/>
      <c r="G234" s="167" t="str">
        <f t="shared" si="45"/>
        <v>BS</v>
      </c>
      <c r="H234" s="3"/>
      <c r="I234" s="3"/>
      <c r="J234" s="3"/>
      <c r="K234" s="25"/>
      <c r="L234" s="12"/>
      <c r="M234" s="20"/>
      <c r="N234" s="20"/>
      <c r="O234" s="20"/>
      <c r="P234" s="3"/>
      <c r="Q234" s="3"/>
      <c r="R234" s="3"/>
      <c r="S234" s="3"/>
      <c r="T234" s="3"/>
      <c r="U234" s="3"/>
      <c r="V234" s="3"/>
      <c r="W234" s="49"/>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1"/>
      <c r="AW234" s="3"/>
    </row>
    <row r="235" spans="1:49" ht="8.1" customHeight="1" x14ac:dyDescent="0.25">
      <c r="A235" s="3"/>
      <c r="B235" s="269"/>
      <c r="C235" s="269"/>
      <c r="D235" s="3"/>
      <c r="E235" s="120"/>
      <c r="F235" s="167"/>
      <c r="G235" s="167" t="str">
        <f t="shared" si="45"/>
        <v>BS</v>
      </c>
      <c r="H235" s="159"/>
      <c r="I235" s="159"/>
      <c r="J235" s="159"/>
      <c r="K235" s="160"/>
      <c r="L235" s="161"/>
      <c r="M235" s="162"/>
      <c r="N235" s="162"/>
      <c r="O235" s="162"/>
      <c r="P235" s="159"/>
      <c r="Q235" s="159"/>
      <c r="R235" s="159"/>
      <c r="S235" s="159"/>
      <c r="T235" s="159"/>
      <c r="U235" s="159"/>
      <c r="V235" s="159"/>
      <c r="W235" s="49"/>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1"/>
      <c r="AW235" s="3"/>
    </row>
    <row r="236" spans="1:49" x14ac:dyDescent="0.25">
      <c r="A236" s="3"/>
      <c r="B236" s="269"/>
      <c r="C236" s="269"/>
      <c r="D236" s="3"/>
      <c r="E236" s="120"/>
      <c r="F236" s="167"/>
      <c r="G236" s="167" t="str">
        <f t="shared" si="45"/>
        <v>BS</v>
      </c>
      <c r="H236" s="3"/>
      <c r="I236" s="3"/>
      <c r="J236" s="3"/>
      <c r="K236" s="25"/>
      <c r="L236" s="12"/>
      <c r="M236" s="20"/>
      <c r="N236" s="20"/>
      <c r="O236" s="20"/>
      <c r="P236" s="3"/>
      <c r="Q236" s="3"/>
      <c r="R236" s="3"/>
      <c r="S236" s="3"/>
      <c r="T236" s="3"/>
      <c r="U236" s="3"/>
      <c r="V236" s="3"/>
      <c r="W236" s="49"/>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1"/>
      <c r="AW236" s="3"/>
    </row>
    <row r="237" spans="1:49" s="5" customFormat="1" x14ac:dyDescent="0.25">
      <c r="A237" s="4"/>
      <c r="B237" s="273"/>
      <c r="C237" s="273"/>
      <c r="D237" s="4"/>
      <c r="E237" s="121" t="str">
        <f>структура!$AL$23</f>
        <v>с НДС</v>
      </c>
      <c r="F237" s="274"/>
      <c r="G237" s="274" t="str">
        <f t="shared" si="45"/>
        <v>BS</v>
      </c>
      <c r="H237" s="4" t="str">
        <f>структура!AL31</f>
        <v>Поступления материалов/работ</v>
      </c>
      <c r="I237" s="4"/>
      <c r="J237" s="4"/>
      <c r="K237" s="24"/>
      <c r="L237" s="24"/>
      <c r="M237" s="20"/>
      <c r="N237" s="20"/>
      <c r="O237" s="20"/>
      <c r="P237" s="4"/>
      <c r="Q237" s="4"/>
      <c r="R237" s="4"/>
      <c r="S237" s="4"/>
      <c r="T237" s="4"/>
      <c r="U237" s="4"/>
      <c r="V237" s="4"/>
      <c r="W237" s="49"/>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3"/>
      <c r="AW237" s="4"/>
    </row>
    <row r="238" spans="1:49" ht="8.1" customHeight="1" x14ac:dyDescent="0.25">
      <c r="A238" s="3"/>
      <c r="B238" s="269"/>
      <c r="C238" s="269"/>
      <c r="D238" s="3"/>
      <c r="E238" s="120"/>
      <c r="F238" s="167"/>
      <c r="G238" s="3"/>
      <c r="H238" s="3"/>
      <c r="I238" s="3"/>
      <c r="J238" s="3"/>
      <c r="K238" s="25"/>
      <c r="L238" s="12"/>
      <c r="M238" s="20"/>
      <c r="N238" s="20"/>
      <c r="O238" s="20"/>
      <c r="P238" s="3"/>
      <c r="Q238" s="3"/>
      <c r="R238" s="3"/>
      <c r="S238" s="3"/>
      <c r="T238" s="3"/>
      <c r="U238" s="3"/>
      <c r="V238" s="3"/>
      <c r="W238" s="49"/>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1"/>
      <c r="AW238" s="3"/>
    </row>
    <row r="239" spans="1:49" s="95" customFormat="1" x14ac:dyDescent="0.25">
      <c r="A239" s="89"/>
      <c r="B239" s="269" t="str">
        <f>KPI!$E$32</f>
        <v>закупка материалов</v>
      </c>
      <c r="C239" s="269" t="str">
        <f>KPI!$E$149</f>
        <v>материалы</v>
      </c>
      <c r="D239" s="89"/>
      <c r="E239" s="124"/>
      <c r="F239" s="269" t="str">
        <f>KPI!$E$32</f>
        <v>закупка материалов</v>
      </c>
      <c r="G239" s="167" t="str">
        <f t="shared" si="45"/>
        <v>BS</v>
      </c>
      <c r="H239" s="152" t="str">
        <f>KPI!$E$149</f>
        <v>материалы</v>
      </c>
      <c r="I239" s="88"/>
      <c r="J239" s="88"/>
      <c r="K239" s="154" t="str">
        <f>IF(H239="","",INDEX(KPI!$H:$H,SUMIFS(KPI!$C:$C,KPI!$E:$E,H239)))</f>
        <v>тыс.руб.</v>
      </c>
      <c r="L239" s="148"/>
      <c r="M239" s="149"/>
      <c r="N239" s="149"/>
      <c r="O239" s="149"/>
      <c r="P239" s="88"/>
      <c r="Q239" s="88"/>
      <c r="R239" s="156">
        <f t="shared" ref="R239:R244" si="53">SUMIFS($W239:$AV239,$W$2:$AV$2,R$2)</f>
        <v>0</v>
      </c>
      <c r="S239" s="88"/>
      <c r="T239" s="156">
        <f t="shared" ref="T239:T244" si="54">SUMIFS($W239:$AV239,$W$2:$AV$2,T$2)</f>
        <v>0</v>
      </c>
      <c r="U239" s="88"/>
      <c r="V239" s="88"/>
      <c r="W239" s="150"/>
      <c r="X239" s="158">
        <f>IF(X$7="",0,SUMIFS(Бюджет!X:X,Бюджет!$M:$M,$B239))</f>
        <v>0</v>
      </c>
      <c r="Y239" s="158">
        <f>IF(Y$7="",0,SUMIFS(Бюджет!Y:Y,Бюджет!$M:$M,$B239))</f>
        <v>0</v>
      </c>
      <c r="Z239" s="158">
        <f>IF(Z$7="",0,SUMIFS(Бюджет!Z:Z,Бюджет!$M:$M,$B239))</f>
        <v>0</v>
      </c>
      <c r="AA239" s="158">
        <f>IF(AA$7="",0,SUMIFS(Бюджет!AA:AA,Бюджет!$M:$M,$B239))</f>
        <v>0</v>
      </c>
      <c r="AB239" s="158">
        <f>IF(AB$7="",0,SUMIFS(Бюджет!AB:AB,Бюджет!$M:$M,$B239))</f>
        <v>0</v>
      </c>
      <c r="AC239" s="158">
        <f>IF(AC$7="",0,SUMIFS(Бюджет!AC:AC,Бюджет!$M:$M,$B239))</f>
        <v>0</v>
      </c>
      <c r="AD239" s="158">
        <f>IF(AD$7="",0,SUMIFS(Бюджет!AD:AD,Бюджет!$M:$M,$B239))</f>
        <v>0</v>
      </c>
      <c r="AE239" s="158">
        <f>IF(AE$7="",0,SUMIFS(Бюджет!AE:AE,Бюджет!$M:$M,$B239))</f>
        <v>0</v>
      </c>
      <c r="AF239" s="158">
        <f>IF(AF$7="",0,SUMIFS(Бюджет!AF:AF,Бюджет!$M:$M,$B239))</f>
        <v>0</v>
      </c>
      <c r="AG239" s="158">
        <f>IF(AG$7="",0,SUMIFS(Бюджет!AG:AG,Бюджет!$M:$M,$B239))</f>
        <v>0</v>
      </c>
      <c r="AH239" s="158">
        <f>IF(AH$7="",0,SUMIFS(Бюджет!AH:AH,Бюджет!$M:$M,$B239))</f>
        <v>0</v>
      </c>
      <c r="AI239" s="158">
        <f>IF(AI$7="",0,SUMIFS(Бюджет!AI:AI,Бюджет!$M:$M,$B239))</f>
        <v>0</v>
      </c>
      <c r="AJ239" s="158">
        <f>IF(AJ$7="",0,SUMIFS(Бюджет!AJ:AJ,Бюджет!$M:$M,$B239))</f>
        <v>0</v>
      </c>
      <c r="AK239" s="158">
        <f>IF(AK$7="",0,SUMIFS(Бюджет!AK:AK,Бюджет!$M:$M,$B239))</f>
        <v>0</v>
      </c>
      <c r="AL239" s="158">
        <f>IF(AL$7="",0,SUMIFS(Бюджет!AL:AL,Бюджет!$M:$M,$B239))</f>
        <v>0</v>
      </c>
      <c r="AM239" s="158">
        <f>IF(AM$7="",0,SUMIFS(Бюджет!AM:AM,Бюджет!$M:$M,$B239))</f>
        <v>0</v>
      </c>
      <c r="AN239" s="158">
        <f>IF(AN$7="",0,SUMIFS(Бюджет!AN:AN,Бюджет!$M:$M,$B239))</f>
        <v>0</v>
      </c>
      <c r="AO239" s="158">
        <f>IF(AO$7="",0,SUMIFS(Бюджет!AO:AO,Бюджет!$M:$M,$B239))</f>
        <v>0</v>
      </c>
      <c r="AP239" s="158">
        <f>IF(AP$7="",0,SUMIFS(Бюджет!AP:AP,Бюджет!$M:$M,$B239))</f>
        <v>0</v>
      </c>
      <c r="AQ239" s="158">
        <f>IF(AQ$7="",0,SUMIFS(Бюджет!AQ:AQ,Бюджет!$M:$M,$B239))</f>
        <v>0</v>
      </c>
      <c r="AR239" s="158">
        <f>IF(AR$7="",0,SUMIFS(Бюджет!AR:AR,Бюджет!$M:$M,$B239))</f>
        <v>0</v>
      </c>
      <c r="AS239" s="158">
        <f>IF(AS$7="",0,SUMIFS(Бюджет!AS:AS,Бюджет!$M:$M,$B239))</f>
        <v>0</v>
      </c>
      <c r="AT239" s="158">
        <f>IF(AT$7="",0,SUMIFS(Бюджет!AT:AT,Бюджет!$M:$M,$B239))</f>
        <v>0</v>
      </c>
      <c r="AU239" s="158">
        <f>IF(AU$7="",0,SUMIFS(Бюджет!AU:AU,Бюджет!$M:$M,$B239))</f>
        <v>0</v>
      </c>
      <c r="AV239" s="94"/>
      <c r="AW239" s="89"/>
    </row>
    <row r="240" spans="1:49" s="95" customFormat="1" x14ac:dyDescent="0.25">
      <c r="A240" s="89"/>
      <c r="B240" s="269" t="str">
        <f>KPI!$E$34</f>
        <v>расходы изготовления</v>
      </c>
      <c r="C240" s="269" t="str">
        <f>KPI!$E$150</f>
        <v>изготовление</v>
      </c>
      <c r="D240" s="89"/>
      <c r="E240" s="124"/>
      <c r="F240" s="167"/>
      <c r="G240" s="167" t="str">
        <f t="shared" si="45"/>
        <v>BS</v>
      </c>
      <c r="H240" s="152" t="str">
        <f>KPI!$E$177</f>
        <v>незавершенное произв-во (изготовление)</v>
      </c>
      <c r="I240" s="88"/>
      <c r="J240" s="88"/>
      <c r="K240" s="154" t="str">
        <f>IF(H240="","",INDEX(KPI!$H:$H,SUMIFS(KPI!$C:$C,KPI!$E:$E,H240)))</f>
        <v>тыс.руб.</v>
      </c>
      <c r="L240" s="148"/>
      <c r="M240" s="149"/>
      <c r="N240" s="149"/>
      <c r="O240" s="149"/>
      <c r="P240" s="88"/>
      <c r="Q240" s="88"/>
      <c r="R240" s="156">
        <f t="shared" si="53"/>
        <v>0</v>
      </c>
      <c r="S240" s="88"/>
      <c r="T240" s="156">
        <f t="shared" si="54"/>
        <v>0</v>
      </c>
      <c r="U240" s="88"/>
      <c r="V240" s="88"/>
      <c r="W240" s="150"/>
      <c r="X240" s="158">
        <f>IF(X$7="",0,SUMIFS(Бюджет!X:X,Бюджет!$M:$M,$B240))</f>
        <v>0</v>
      </c>
      <c r="Y240" s="158">
        <f>IF(Y$7="",0,SUMIFS(Бюджет!Y:Y,Бюджет!$M:$M,$B240))</f>
        <v>0</v>
      </c>
      <c r="Z240" s="158">
        <f>IF(Z$7="",0,SUMIFS(Бюджет!Z:Z,Бюджет!$M:$M,$B240))</f>
        <v>0</v>
      </c>
      <c r="AA240" s="158">
        <f>IF(AA$7="",0,SUMIFS(Бюджет!AA:AA,Бюджет!$M:$M,$B240))</f>
        <v>0</v>
      </c>
      <c r="AB240" s="158">
        <f>IF(AB$7="",0,SUMIFS(Бюджет!AB:AB,Бюджет!$M:$M,$B240))</f>
        <v>0</v>
      </c>
      <c r="AC240" s="158">
        <f>IF(AC$7="",0,SUMIFS(Бюджет!AC:AC,Бюджет!$M:$M,$B240))</f>
        <v>0</v>
      </c>
      <c r="AD240" s="158">
        <f>IF(AD$7="",0,SUMIFS(Бюджет!AD:AD,Бюджет!$M:$M,$B240))</f>
        <v>0</v>
      </c>
      <c r="AE240" s="158">
        <f>IF(AE$7="",0,SUMIFS(Бюджет!AE:AE,Бюджет!$M:$M,$B240))</f>
        <v>0</v>
      </c>
      <c r="AF240" s="158">
        <f>IF(AF$7="",0,SUMIFS(Бюджет!AF:AF,Бюджет!$M:$M,$B240))</f>
        <v>0</v>
      </c>
      <c r="AG240" s="158">
        <f>IF(AG$7="",0,SUMIFS(Бюджет!AG:AG,Бюджет!$M:$M,$B240))</f>
        <v>0</v>
      </c>
      <c r="AH240" s="158">
        <f>IF(AH$7="",0,SUMIFS(Бюджет!AH:AH,Бюджет!$M:$M,$B240))</f>
        <v>0</v>
      </c>
      <c r="AI240" s="158">
        <f>IF(AI$7="",0,SUMIFS(Бюджет!AI:AI,Бюджет!$M:$M,$B240))</f>
        <v>0</v>
      </c>
      <c r="AJ240" s="158">
        <f>IF(AJ$7="",0,SUMIFS(Бюджет!AJ:AJ,Бюджет!$M:$M,$B240))</f>
        <v>0</v>
      </c>
      <c r="AK240" s="158">
        <f>IF(AK$7="",0,SUMIFS(Бюджет!AK:AK,Бюджет!$M:$M,$B240))</f>
        <v>0</v>
      </c>
      <c r="AL240" s="158">
        <f>IF(AL$7="",0,SUMIFS(Бюджет!AL:AL,Бюджет!$M:$M,$B240))</f>
        <v>0</v>
      </c>
      <c r="AM240" s="158">
        <f>IF(AM$7="",0,SUMIFS(Бюджет!AM:AM,Бюджет!$M:$M,$B240))</f>
        <v>0</v>
      </c>
      <c r="AN240" s="158">
        <f>IF(AN$7="",0,SUMIFS(Бюджет!AN:AN,Бюджет!$M:$M,$B240))</f>
        <v>0</v>
      </c>
      <c r="AO240" s="158">
        <f>IF(AO$7="",0,SUMIFS(Бюджет!AO:AO,Бюджет!$M:$M,$B240))</f>
        <v>0</v>
      </c>
      <c r="AP240" s="158">
        <f>IF(AP$7="",0,SUMIFS(Бюджет!AP:AP,Бюджет!$M:$M,$B240))</f>
        <v>0</v>
      </c>
      <c r="AQ240" s="158">
        <f>IF(AQ$7="",0,SUMIFS(Бюджет!AQ:AQ,Бюджет!$M:$M,$B240))</f>
        <v>0</v>
      </c>
      <c r="AR240" s="158">
        <f>IF(AR$7="",0,SUMIFS(Бюджет!AR:AR,Бюджет!$M:$M,$B240))</f>
        <v>0</v>
      </c>
      <c r="AS240" s="158">
        <f>IF(AS$7="",0,SUMIFS(Бюджет!AS:AS,Бюджет!$M:$M,$B240))</f>
        <v>0</v>
      </c>
      <c r="AT240" s="158">
        <f>IF(AT$7="",0,SUMIFS(Бюджет!AT:AT,Бюджет!$M:$M,$B240))</f>
        <v>0</v>
      </c>
      <c r="AU240" s="158">
        <f>IF(AU$7="",0,SUMIFS(Бюджет!AU:AU,Бюджет!$M:$M,$B240))</f>
        <v>0</v>
      </c>
      <c r="AV240" s="94"/>
      <c r="AW240" s="89"/>
    </row>
    <row r="241" spans="1:49" s="95" customFormat="1" x14ac:dyDescent="0.25">
      <c r="A241" s="89"/>
      <c r="B241" s="269" t="str">
        <f>KPI!$E$36</f>
        <v>подрядные строительно-монтажные работы</v>
      </c>
      <c r="C241" s="269" t="str">
        <f>KPI!$E$151</f>
        <v>подрядные работы</v>
      </c>
      <c r="D241" s="89"/>
      <c r="E241" s="124"/>
      <c r="F241" s="167"/>
      <c r="G241" s="167" t="str">
        <f t="shared" si="45"/>
        <v>BS</v>
      </c>
      <c r="H241" s="152" t="str">
        <f>KPI!$E$178</f>
        <v>незавершенные подрядные работы</v>
      </c>
      <c r="I241" s="88"/>
      <c r="J241" s="88"/>
      <c r="K241" s="154" t="str">
        <f>IF(H241="","",INDEX(KPI!$H:$H,SUMIFS(KPI!$C:$C,KPI!$E:$E,H241)))</f>
        <v>тыс.руб.</v>
      </c>
      <c r="L241" s="148"/>
      <c r="M241" s="149"/>
      <c r="N241" s="149"/>
      <c r="O241" s="149"/>
      <c r="P241" s="88"/>
      <c r="Q241" s="88"/>
      <c r="R241" s="156">
        <f t="shared" si="53"/>
        <v>0</v>
      </c>
      <c r="S241" s="88"/>
      <c r="T241" s="156">
        <f t="shared" si="54"/>
        <v>0</v>
      </c>
      <c r="U241" s="88"/>
      <c r="V241" s="88"/>
      <c r="W241" s="150"/>
      <c r="X241" s="158">
        <f>IF(X$7="",0,SUMIFS(Бюджет!X:X,Бюджет!$M:$M,$B241))</f>
        <v>0</v>
      </c>
      <c r="Y241" s="158">
        <f>IF(Y$7="",0,SUMIFS(Бюджет!Y:Y,Бюджет!$M:$M,$B241))</f>
        <v>0</v>
      </c>
      <c r="Z241" s="158">
        <f>IF(Z$7="",0,SUMIFS(Бюджет!Z:Z,Бюджет!$M:$M,$B241))</f>
        <v>0</v>
      </c>
      <c r="AA241" s="158">
        <f>IF(AA$7="",0,SUMIFS(Бюджет!AA:AA,Бюджет!$M:$M,$B241))</f>
        <v>0</v>
      </c>
      <c r="AB241" s="158">
        <f>IF(AB$7="",0,SUMIFS(Бюджет!AB:AB,Бюджет!$M:$M,$B241))</f>
        <v>0</v>
      </c>
      <c r="AC241" s="158">
        <f>IF(AC$7="",0,SUMIFS(Бюджет!AC:AC,Бюджет!$M:$M,$B241))</f>
        <v>0</v>
      </c>
      <c r="AD241" s="158">
        <f>IF(AD$7="",0,SUMIFS(Бюджет!AD:AD,Бюджет!$M:$M,$B241))</f>
        <v>0</v>
      </c>
      <c r="AE241" s="158">
        <f>IF(AE$7="",0,SUMIFS(Бюджет!AE:AE,Бюджет!$M:$M,$B241))</f>
        <v>0</v>
      </c>
      <c r="AF241" s="158">
        <f>IF(AF$7="",0,SUMIFS(Бюджет!AF:AF,Бюджет!$M:$M,$B241))</f>
        <v>0</v>
      </c>
      <c r="AG241" s="158">
        <f>IF(AG$7="",0,SUMIFS(Бюджет!AG:AG,Бюджет!$M:$M,$B241))</f>
        <v>0</v>
      </c>
      <c r="AH241" s="158">
        <f>IF(AH$7="",0,SUMIFS(Бюджет!AH:AH,Бюджет!$M:$M,$B241))</f>
        <v>0</v>
      </c>
      <c r="AI241" s="158">
        <f>IF(AI$7="",0,SUMIFS(Бюджет!AI:AI,Бюджет!$M:$M,$B241))</f>
        <v>0</v>
      </c>
      <c r="AJ241" s="158">
        <f>IF(AJ$7="",0,SUMIFS(Бюджет!AJ:AJ,Бюджет!$M:$M,$B241))</f>
        <v>0</v>
      </c>
      <c r="AK241" s="158">
        <f>IF(AK$7="",0,SUMIFS(Бюджет!AK:AK,Бюджет!$M:$M,$B241))</f>
        <v>0</v>
      </c>
      <c r="AL241" s="158">
        <f>IF(AL$7="",0,SUMIFS(Бюджет!AL:AL,Бюджет!$M:$M,$B241))</f>
        <v>0</v>
      </c>
      <c r="AM241" s="158">
        <f>IF(AM$7="",0,SUMIFS(Бюджет!AM:AM,Бюджет!$M:$M,$B241))</f>
        <v>0</v>
      </c>
      <c r="AN241" s="158">
        <f>IF(AN$7="",0,SUMIFS(Бюджет!AN:AN,Бюджет!$M:$M,$B241))</f>
        <v>0</v>
      </c>
      <c r="AO241" s="158">
        <f>IF(AO$7="",0,SUMIFS(Бюджет!AO:AO,Бюджет!$M:$M,$B241))</f>
        <v>0</v>
      </c>
      <c r="AP241" s="158">
        <f>IF(AP$7="",0,SUMIFS(Бюджет!AP:AP,Бюджет!$M:$M,$B241))</f>
        <v>0</v>
      </c>
      <c r="AQ241" s="158">
        <f>IF(AQ$7="",0,SUMIFS(Бюджет!AQ:AQ,Бюджет!$M:$M,$B241))</f>
        <v>0</v>
      </c>
      <c r="AR241" s="158">
        <f>IF(AR$7="",0,SUMIFS(Бюджет!AR:AR,Бюджет!$M:$M,$B241))</f>
        <v>0</v>
      </c>
      <c r="AS241" s="158">
        <f>IF(AS$7="",0,SUMIFS(Бюджет!AS:AS,Бюджет!$M:$M,$B241))</f>
        <v>0</v>
      </c>
      <c r="AT241" s="158">
        <f>IF(AT$7="",0,SUMIFS(Бюджет!AT:AT,Бюджет!$M:$M,$B241))</f>
        <v>0</v>
      </c>
      <c r="AU241" s="158">
        <f>IF(AU$7="",0,SUMIFS(Бюджет!AU:AU,Бюджет!$M:$M,$B241))</f>
        <v>0</v>
      </c>
      <c r="AV241" s="94"/>
      <c r="AW241" s="89"/>
    </row>
    <row r="242" spans="1:49" s="95" customFormat="1" x14ac:dyDescent="0.25">
      <c r="A242" s="89"/>
      <c r="B242" s="269" t="str">
        <f>KPI!$E$40</f>
        <v>расходы на оборудование</v>
      </c>
      <c r="C242" s="269" t="str">
        <f>KPI!$E$154</f>
        <v>оборудование</v>
      </c>
      <c r="D242" s="89"/>
      <c r="E242" s="124"/>
      <c r="F242" s="167"/>
      <c r="G242" s="167" t="str">
        <f t="shared" si="45"/>
        <v>BS</v>
      </c>
      <c r="H242" s="152" t="str">
        <f>KPI!$E$154</f>
        <v>оборудование</v>
      </c>
      <c r="I242" s="88"/>
      <c r="J242" s="88"/>
      <c r="K242" s="154" t="str">
        <f>IF(H242="","",INDEX(KPI!$H:$H,SUMIFS(KPI!$C:$C,KPI!$E:$E,H242)))</f>
        <v>тыс.руб.</v>
      </c>
      <c r="L242" s="148"/>
      <c r="M242" s="149"/>
      <c r="N242" s="149"/>
      <c r="O242" s="149"/>
      <c r="P242" s="88"/>
      <c r="Q242" s="88"/>
      <c r="R242" s="156">
        <f t="shared" si="53"/>
        <v>0</v>
      </c>
      <c r="S242" s="88"/>
      <c r="T242" s="156">
        <f t="shared" si="54"/>
        <v>0</v>
      </c>
      <c r="U242" s="88"/>
      <c r="V242" s="88"/>
      <c r="W242" s="150"/>
      <c r="X242" s="158">
        <f>IF(X$7="",0,SUMIFS(Бюджет!X:X,Бюджет!$M:$M,$B242))</f>
        <v>0</v>
      </c>
      <c r="Y242" s="158">
        <f>IF(Y$7="",0,SUMIFS(Бюджет!Y:Y,Бюджет!$M:$M,$B242))</f>
        <v>0</v>
      </c>
      <c r="Z242" s="158">
        <f>IF(Z$7="",0,SUMIFS(Бюджет!Z:Z,Бюджет!$M:$M,$B242))</f>
        <v>0</v>
      </c>
      <c r="AA242" s="158">
        <f>IF(AA$7="",0,SUMIFS(Бюджет!AA:AA,Бюджет!$M:$M,$B242))</f>
        <v>0</v>
      </c>
      <c r="AB242" s="158">
        <f>IF(AB$7="",0,SUMIFS(Бюджет!AB:AB,Бюджет!$M:$M,$B242))</f>
        <v>0</v>
      </c>
      <c r="AC242" s="158">
        <f>IF(AC$7="",0,SUMIFS(Бюджет!AC:AC,Бюджет!$M:$M,$B242))</f>
        <v>0</v>
      </c>
      <c r="AD242" s="158">
        <f>IF(AD$7="",0,SUMIFS(Бюджет!AD:AD,Бюджет!$M:$M,$B242))</f>
        <v>0</v>
      </c>
      <c r="AE242" s="158">
        <f>IF(AE$7="",0,SUMIFS(Бюджет!AE:AE,Бюджет!$M:$M,$B242))</f>
        <v>0</v>
      </c>
      <c r="AF242" s="158">
        <f>IF(AF$7="",0,SUMIFS(Бюджет!AF:AF,Бюджет!$M:$M,$B242))</f>
        <v>0</v>
      </c>
      <c r="AG242" s="158">
        <f>IF(AG$7="",0,SUMIFS(Бюджет!AG:AG,Бюджет!$M:$M,$B242))</f>
        <v>0</v>
      </c>
      <c r="AH242" s="158">
        <f>IF(AH$7="",0,SUMIFS(Бюджет!AH:AH,Бюджет!$M:$M,$B242))</f>
        <v>0</v>
      </c>
      <c r="AI242" s="158">
        <f>IF(AI$7="",0,SUMIFS(Бюджет!AI:AI,Бюджет!$M:$M,$B242))</f>
        <v>0</v>
      </c>
      <c r="AJ242" s="158">
        <f>IF(AJ$7="",0,SUMIFS(Бюджет!AJ:AJ,Бюджет!$M:$M,$B242))</f>
        <v>0</v>
      </c>
      <c r="AK242" s="158">
        <f>IF(AK$7="",0,SUMIFS(Бюджет!AK:AK,Бюджет!$M:$M,$B242))</f>
        <v>0</v>
      </c>
      <c r="AL242" s="158">
        <f>IF(AL$7="",0,SUMIFS(Бюджет!AL:AL,Бюджет!$M:$M,$B242))</f>
        <v>0</v>
      </c>
      <c r="AM242" s="158">
        <f>IF(AM$7="",0,SUMIFS(Бюджет!AM:AM,Бюджет!$M:$M,$B242))</f>
        <v>0</v>
      </c>
      <c r="AN242" s="158">
        <f>IF(AN$7="",0,SUMIFS(Бюджет!AN:AN,Бюджет!$M:$M,$B242))</f>
        <v>0</v>
      </c>
      <c r="AO242" s="158">
        <f>IF(AO$7="",0,SUMIFS(Бюджет!AO:AO,Бюджет!$M:$M,$B242))</f>
        <v>0</v>
      </c>
      <c r="AP242" s="158">
        <f>IF(AP$7="",0,SUMIFS(Бюджет!AP:AP,Бюджет!$M:$M,$B242))</f>
        <v>0</v>
      </c>
      <c r="AQ242" s="158">
        <f>IF(AQ$7="",0,SUMIFS(Бюджет!AQ:AQ,Бюджет!$M:$M,$B242))</f>
        <v>0</v>
      </c>
      <c r="AR242" s="158">
        <f>IF(AR$7="",0,SUMIFS(Бюджет!AR:AR,Бюджет!$M:$M,$B242))</f>
        <v>0</v>
      </c>
      <c r="AS242" s="158">
        <f>IF(AS$7="",0,SUMIFS(Бюджет!AS:AS,Бюджет!$M:$M,$B242))</f>
        <v>0</v>
      </c>
      <c r="AT242" s="158">
        <f>IF(AT$7="",0,SUMIFS(Бюджет!AT:AT,Бюджет!$M:$M,$B242))</f>
        <v>0</v>
      </c>
      <c r="AU242" s="158">
        <f>IF(AU$7="",0,SUMIFS(Бюджет!AU:AU,Бюджет!$M:$M,$B242))</f>
        <v>0</v>
      </c>
      <c r="AV242" s="94"/>
      <c r="AW242" s="89"/>
    </row>
    <row r="243" spans="1:49" s="95" customFormat="1" x14ac:dyDescent="0.25">
      <c r="A243" s="89"/>
      <c r="B243" s="269" t="str">
        <f>KPI!$E$37</f>
        <v>ФОТ собственных строителей</v>
      </c>
      <c r="C243" s="269" t="str">
        <f>KPI!$E$152</f>
        <v>ФОТ</v>
      </c>
      <c r="D243" s="89"/>
      <c r="E243" s="124"/>
      <c r="F243" s="167"/>
      <c r="G243" s="167" t="str">
        <f t="shared" si="45"/>
        <v>BS</v>
      </c>
      <c r="H243" s="152" t="str">
        <f>KPI!$E$37</f>
        <v>ФОТ собственных строителей</v>
      </c>
      <c r="I243" s="88"/>
      <c r="J243" s="88"/>
      <c r="K243" s="154" t="str">
        <f>IF(H243="","",INDEX(KPI!$H:$H,SUMIFS(KPI!$C:$C,KPI!$E:$E,H243)))</f>
        <v>тыс.руб.</v>
      </c>
      <c r="L243" s="148"/>
      <c r="M243" s="149"/>
      <c r="N243" s="149"/>
      <c r="O243" s="149"/>
      <c r="P243" s="88"/>
      <c r="Q243" s="88"/>
      <c r="R243" s="156">
        <f t="shared" si="53"/>
        <v>0</v>
      </c>
      <c r="S243" s="88"/>
      <c r="T243" s="156">
        <f t="shared" si="54"/>
        <v>0</v>
      </c>
      <c r="U243" s="88"/>
      <c r="V243" s="88"/>
      <c r="W243" s="150"/>
      <c r="X243" s="158">
        <f>IF(X$7="",0,SUMIFS(Бюджет!X:X,Бюджет!$M:$M,$B243))</f>
        <v>0</v>
      </c>
      <c r="Y243" s="158">
        <f>IF(Y$7="",0,SUMIFS(Бюджет!Y:Y,Бюджет!$M:$M,$B243))</f>
        <v>0</v>
      </c>
      <c r="Z243" s="158">
        <f>IF(Z$7="",0,SUMIFS(Бюджет!Z:Z,Бюджет!$M:$M,$B243))</f>
        <v>0</v>
      </c>
      <c r="AA243" s="158">
        <f>IF(AA$7="",0,SUMIFS(Бюджет!AA:AA,Бюджет!$M:$M,$B243))</f>
        <v>0</v>
      </c>
      <c r="AB243" s="158">
        <f>IF(AB$7="",0,SUMIFS(Бюджет!AB:AB,Бюджет!$M:$M,$B243))</f>
        <v>0</v>
      </c>
      <c r="AC243" s="158">
        <f>IF(AC$7="",0,SUMIFS(Бюджет!AC:AC,Бюджет!$M:$M,$B243))</f>
        <v>0</v>
      </c>
      <c r="AD243" s="158">
        <f>IF(AD$7="",0,SUMIFS(Бюджет!AD:AD,Бюджет!$M:$M,$B243))</f>
        <v>0</v>
      </c>
      <c r="AE243" s="158">
        <f>IF(AE$7="",0,SUMIFS(Бюджет!AE:AE,Бюджет!$M:$M,$B243))</f>
        <v>0</v>
      </c>
      <c r="AF243" s="158">
        <f>IF(AF$7="",0,SUMIFS(Бюджет!AF:AF,Бюджет!$M:$M,$B243))</f>
        <v>0</v>
      </c>
      <c r="AG243" s="158">
        <f>IF(AG$7="",0,SUMIFS(Бюджет!AG:AG,Бюджет!$M:$M,$B243))</f>
        <v>0</v>
      </c>
      <c r="AH243" s="158">
        <f>IF(AH$7="",0,SUMIFS(Бюджет!AH:AH,Бюджет!$M:$M,$B243))</f>
        <v>0</v>
      </c>
      <c r="AI243" s="158">
        <f>IF(AI$7="",0,SUMIFS(Бюджет!AI:AI,Бюджет!$M:$M,$B243))</f>
        <v>0</v>
      </c>
      <c r="AJ243" s="158">
        <f>IF(AJ$7="",0,SUMIFS(Бюджет!AJ:AJ,Бюджет!$M:$M,$B243))</f>
        <v>0</v>
      </c>
      <c r="AK243" s="158">
        <f>IF(AK$7="",0,SUMIFS(Бюджет!AK:AK,Бюджет!$M:$M,$B243))</f>
        <v>0</v>
      </c>
      <c r="AL243" s="158">
        <f>IF(AL$7="",0,SUMIFS(Бюджет!AL:AL,Бюджет!$M:$M,$B243))</f>
        <v>0</v>
      </c>
      <c r="AM243" s="158">
        <f>IF(AM$7="",0,SUMIFS(Бюджет!AM:AM,Бюджет!$M:$M,$B243))</f>
        <v>0</v>
      </c>
      <c r="AN243" s="158">
        <f>IF(AN$7="",0,SUMIFS(Бюджет!AN:AN,Бюджет!$M:$M,$B243))</f>
        <v>0</v>
      </c>
      <c r="AO243" s="158">
        <f>IF(AO$7="",0,SUMIFS(Бюджет!AO:AO,Бюджет!$M:$M,$B243))</f>
        <v>0</v>
      </c>
      <c r="AP243" s="158">
        <f>IF(AP$7="",0,SUMIFS(Бюджет!AP:AP,Бюджет!$M:$M,$B243))</f>
        <v>0</v>
      </c>
      <c r="AQ243" s="158">
        <f>IF(AQ$7="",0,SUMIFS(Бюджет!AQ:AQ,Бюджет!$M:$M,$B243))</f>
        <v>0</v>
      </c>
      <c r="AR243" s="158">
        <f>IF(AR$7="",0,SUMIFS(Бюджет!AR:AR,Бюджет!$M:$M,$B243))</f>
        <v>0</v>
      </c>
      <c r="AS243" s="158">
        <f>IF(AS$7="",0,SUMIFS(Бюджет!AS:AS,Бюджет!$M:$M,$B243))</f>
        <v>0</v>
      </c>
      <c r="AT243" s="158">
        <f>IF(AT$7="",0,SUMIFS(Бюджет!AT:AT,Бюджет!$M:$M,$B243))</f>
        <v>0</v>
      </c>
      <c r="AU243" s="158">
        <f>IF(AU$7="",0,SUMIFS(Бюджет!AU:AU,Бюджет!$M:$M,$B243))</f>
        <v>0</v>
      </c>
      <c r="AV243" s="94"/>
      <c r="AW243" s="89"/>
    </row>
    <row r="244" spans="1:49" x14ac:dyDescent="0.25">
      <c r="A244" s="3"/>
      <c r="B244" s="269" t="str">
        <f>KPI!$E$38</f>
        <v>начисление соц/сборов по собств. строителям</v>
      </c>
      <c r="C244" s="269" t="str">
        <f>KPI!$E$153</f>
        <v>соцсборы</v>
      </c>
      <c r="D244" s="3"/>
      <c r="E244" s="120"/>
      <c r="F244" s="167"/>
      <c r="G244" s="167" t="str">
        <f t="shared" si="45"/>
        <v>BS</v>
      </c>
      <c r="H244" s="152" t="str">
        <f>KPI!$E$38</f>
        <v>начисление соц/сборов по собств. строителям</v>
      </c>
      <c r="I244" s="88"/>
      <c r="J244" s="88"/>
      <c r="K244" s="154" t="str">
        <f>IF(H244="","",INDEX(KPI!$H:$H,SUMIFS(KPI!$C:$C,KPI!$E:$E,H244)))</f>
        <v>тыс.руб.</v>
      </c>
      <c r="L244" s="148"/>
      <c r="M244" s="149"/>
      <c r="N244" s="149"/>
      <c r="O244" s="149"/>
      <c r="P244" s="88"/>
      <c r="Q244" s="88"/>
      <c r="R244" s="156">
        <f t="shared" si="53"/>
        <v>0</v>
      </c>
      <c r="S244" s="88"/>
      <c r="T244" s="156">
        <f t="shared" si="54"/>
        <v>0</v>
      </c>
      <c r="U244" s="88"/>
      <c r="V244" s="88"/>
      <c r="W244" s="150"/>
      <c r="X244" s="158">
        <f>IF(X$7="",0,SUMIFS(Бюджет!X:X,Бюджет!$M:$M,$B244))</f>
        <v>0</v>
      </c>
      <c r="Y244" s="158">
        <f>IF(Y$7="",0,SUMIFS(Бюджет!Y:Y,Бюджет!$M:$M,$B244))</f>
        <v>0</v>
      </c>
      <c r="Z244" s="158">
        <f>IF(Z$7="",0,SUMIFS(Бюджет!Z:Z,Бюджет!$M:$M,$B244))</f>
        <v>0</v>
      </c>
      <c r="AA244" s="158">
        <f>IF(AA$7="",0,SUMIFS(Бюджет!AA:AA,Бюджет!$M:$M,$B244))</f>
        <v>0</v>
      </c>
      <c r="AB244" s="158">
        <f>IF(AB$7="",0,SUMIFS(Бюджет!AB:AB,Бюджет!$M:$M,$B244))</f>
        <v>0</v>
      </c>
      <c r="AC244" s="158">
        <f>IF(AC$7="",0,SUMIFS(Бюджет!AC:AC,Бюджет!$M:$M,$B244))</f>
        <v>0</v>
      </c>
      <c r="AD244" s="158">
        <f>IF(AD$7="",0,SUMIFS(Бюджет!AD:AD,Бюджет!$M:$M,$B244))</f>
        <v>0</v>
      </c>
      <c r="AE244" s="158">
        <f>IF(AE$7="",0,SUMIFS(Бюджет!AE:AE,Бюджет!$M:$M,$B244))</f>
        <v>0</v>
      </c>
      <c r="AF244" s="158">
        <f>IF(AF$7="",0,SUMIFS(Бюджет!AF:AF,Бюджет!$M:$M,$B244))</f>
        <v>0</v>
      </c>
      <c r="AG244" s="158">
        <f>IF(AG$7="",0,SUMIFS(Бюджет!AG:AG,Бюджет!$M:$M,$B244))</f>
        <v>0</v>
      </c>
      <c r="AH244" s="158">
        <f>IF(AH$7="",0,SUMIFS(Бюджет!AH:AH,Бюджет!$M:$M,$B244))</f>
        <v>0</v>
      </c>
      <c r="AI244" s="158">
        <f>IF(AI$7="",0,SUMIFS(Бюджет!AI:AI,Бюджет!$M:$M,$B244))</f>
        <v>0</v>
      </c>
      <c r="AJ244" s="158">
        <f>IF(AJ$7="",0,SUMIFS(Бюджет!AJ:AJ,Бюджет!$M:$M,$B244))</f>
        <v>0</v>
      </c>
      <c r="AK244" s="158">
        <f>IF(AK$7="",0,SUMIFS(Бюджет!AK:AK,Бюджет!$M:$M,$B244))</f>
        <v>0</v>
      </c>
      <c r="AL244" s="158">
        <f>IF(AL$7="",0,SUMIFS(Бюджет!AL:AL,Бюджет!$M:$M,$B244))</f>
        <v>0</v>
      </c>
      <c r="AM244" s="158">
        <f>IF(AM$7="",0,SUMIFS(Бюджет!AM:AM,Бюджет!$M:$M,$B244))</f>
        <v>0</v>
      </c>
      <c r="AN244" s="158">
        <f>IF(AN$7="",0,SUMIFS(Бюджет!AN:AN,Бюджет!$M:$M,$B244))</f>
        <v>0</v>
      </c>
      <c r="AO244" s="158">
        <f>IF(AO$7="",0,SUMIFS(Бюджет!AO:AO,Бюджет!$M:$M,$B244))</f>
        <v>0</v>
      </c>
      <c r="AP244" s="158">
        <f>IF(AP$7="",0,SUMIFS(Бюджет!AP:AP,Бюджет!$M:$M,$B244))</f>
        <v>0</v>
      </c>
      <c r="AQ244" s="158">
        <f>IF(AQ$7="",0,SUMIFS(Бюджет!AQ:AQ,Бюджет!$M:$M,$B244))</f>
        <v>0</v>
      </c>
      <c r="AR244" s="158">
        <f>IF(AR$7="",0,SUMIFS(Бюджет!AR:AR,Бюджет!$M:$M,$B244))</f>
        <v>0</v>
      </c>
      <c r="AS244" s="158">
        <f>IF(AS$7="",0,SUMIFS(Бюджет!AS:AS,Бюджет!$M:$M,$B244))</f>
        <v>0</v>
      </c>
      <c r="AT244" s="158">
        <f>IF(AT$7="",0,SUMIFS(Бюджет!AT:AT,Бюджет!$M:$M,$B244))</f>
        <v>0</v>
      </c>
      <c r="AU244" s="158">
        <f>IF(AU$7="",0,SUMIFS(Бюджет!AU:AU,Бюджет!$M:$M,$B244))</f>
        <v>0</v>
      </c>
      <c r="AV244" s="41"/>
      <c r="AW244" s="3"/>
    </row>
    <row r="245" spans="1:49" x14ac:dyDescent="0.25">
      <c r="A245" s="3"/>
      <c r="B245" s="269"/>
      <c r="C245" s="269"/>
      <c r="D245" s="3"/>
      <c r="E245" s="120"/>
      <c r="F245" s="167"/>
      <c r="G245" s="3"/>
      <c r="H245" s="3"/>
      <c r="I245" s="3"/>
      <c r="J245" s="3"/>
      <c r="K245" s="25"/>
      <c r="L245" s="12"/>
      <c r="M245" s="20"/>
      <c r="N245" s="20"/>
      <c r="O245" s="20"/>
      <c r="P245" s="3"/>
      <c r="Q245" s="3"/>
      <c r="R245" s="3"/>
      <c r="S245" s="3"/>
      <c r="T245" s="3"/>
      <c r="U245" s="3"/>
      <c r="V245" s="3"/>
      <c r="W245" s="49"/>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1"/>
      <c r="AW245" s="3"/>
    </row>
    <row r="246" spans="1:49" x14ac:dyDescent="0.25">
      <c r="A246" s="3"/>
      <c r="B246" s="269"/>
      <c r="C246" s="269"/>
      <c r="D246" s="3"/>
      <c r="E246" s="120"/>
      <c r="F246" s="167"/>
      <c r="G246" s="3"/>
      <c r="H246" s="3"/>
      <c r="I246" s="3"/>
      <c r="J246" s="3"/>
      <c r="K246" s="25"/>
      <c r="L246" s="12"/>
      <c r="M246" s="20"/>
      <c r="N246" s="20"/>
      <c r="O246" s="20"/>
      <c r="P246" s="3"/>
      <c r="Q246" s="3"/>
      <c r="R246" s="3"/>
      <c r="S246" s="3"/>
      <c r="T246" s="3"/>
      <c r="U246" s="3"/>
      <c r="V246" s="3"/>
      <c r="W246" s="49"/>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1"/>
      <c r="AW246" s="3"/>
    </row>
    <row r="247" spans="1:49" x14ac:dyDescent="0.25">
      <c r="A247" s="3"/>
      <c r="B247" s="269"/>
      <c r="C247" s="269"/>
      <c r="D247" s="3"/>
      <c r="E247" s="120"/>
      <c r="F247" s="167"/>
      <c r="G247" s="3"/>
      <c r="H247" s="3"/>
      <c r="I247" s="3"/>
      <c r="J247" s="3"/>
      <c r="K247" s="25"/>
      <c r="L247" s="12"/>
      <c r="M247" s="20"/>
      <c r="N247" s="20"/>
      <c r="O247" s="20"/>
      <c r="P247" s="3"/>
      <c r="Q247" s="3"/>
      <c r="R247" s="3"/>
      <c r="S247" s="3"/>
      <c r="T247" s="3"/>
      <c r="U247" s="3"/>
      <c r="V247" s="3"/>
      <c r="W247" s="49"/>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1"/>
      <c r="AW247" s="3"/>
    </row>
    <row r="248" spans="1:49" x14ac:dyDescent="0.25">
      <c r="A248" s="3"/>
      <c r="B248" s="269"/>
      <c r="C248" s="269"/>
      <c r="D248" s="3"/>
      <c r="E248" s="120"/>
      <c r="F248" s="167"/>
      <c r="G248" s="3"/>
      <c r="H248" s="3"/>
      <c r="I248" s="3"/>
      <c r="J248" s="3"/>
      <c r="K248" s="25"/>
      <c r="L248" s="12"/>
      <c r="M248" s="20"/>
      <c r="N248" s="20"/>
      <c r="O248" s="20"/>
      <c r="P248" s="3"/>
      <c r="Q248" s="3"/>
      <c r="R248" s="3"/>
      <c r="S248" s="3"/>
      <c r="T248" s="3"/>
      <c r="U248" s="3"/>
      <c r="V248" s="3"/>
      <c r="W248" s="49"/>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1"/>
      <c r="AW248" s="3"/>
    </row>
    <row r="249" spans="1:49" x14ac:dyDescent="0.25">
      <c r="A249" s="3"/>
      <c r="B249" s="269"/>
      <c r="C249" s="269"/>
      <c r="D249" s="3"/>
      <c r="E249" s="120"/>
      <c r="F249" s="167"/>
      <c r="G249" s="3"/>
      <c r="H249" s="3"/>
      <c r="I249" s="3"/>
      <c r="J249" s="3"/>
      <c r="K249" s="25"/>
      <c r="L249" s="12"/>
      <c r="M249" s="20"/>
      <c r="N249" s="20"/>
      <c r="O249" s="20"/>
      <c r="P249" s="3"/>
      <c r="Q249" s="3"/>
      <c r="R249" s="3"/>
      <c r="S249" s="3"/>
      <c r="T249" s="3"/>
      <c r="U249" s="3"/>
      <c r="V249" s="3"/>
      <c r="W249" s="49"/>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1"/>
      <c r="AW249" s="3"/>
    </row>
    <row r="250" spans="1:49" x14ac:dyDescent="0.25">
      <c r="A250" s="3"/>
      <c r="B250" s="269"/>
      <c r="C250" s="269"/>
      <c r="D250" s="3"/>
      <c r="E250" s="120"/>
      <c r="F250" s="167"/>
      <c r="G250" s="3"/>
      <c r="H250" s="3"/>
      <c r="I250" s="3"/>
      <c r="J250" s="3"/>
      <c r="K250" s="25"/>
      <c r="L250" s="12"/>
      <c r="M250" s="20"/>
      <c r="N250" s="20"/>
      <c r="O250" s="20"/>
      <c r="P250" s="3"/>
      <c r="Q250" s="3"/>
      <c r="R250" s="3"/>
      <c r="S250" s="3"/>
      <c r="T250" s="3"/>
      <c r="U250" s="3"/>
      <c r="V250" s="3"/>
      <c r="W250" s="49"/>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1"/>
      <c r="AW250" s="3"/>
    </row>
    <row r="251" spans="1:49" x14ac:dyDescent="0.25">
      <c r="A251" s="3"/>
      <c r="B251" s="269"/>
      <c r="C251" s="269"/>
      <c r="D251" s="3"/>
      <c r="E251" s="120"/>
      <c r="F251" s="167"/>
      <c r="G251" s="3"/>
      <c r="H251" s="3"/>
      <c r="I251" s="3"/>
      <c r="J251" s="3"/>
      <c r="K251" s="25"/>
      <c r="L251" s="12"/>
      <c r="M251" s="20"/>
      <c r="N251" s="20"/>
      <c r="O251" s="20"/>
      <c r="P251" s="3"/>
      <c r="Q251" s="3"/>
      <c r="R251" s="3"/>
      <c r="S251" s="3"/>
      <c r="T251" s="3"/>
      <c r="U251" s="3"/>
      <c r="V251" s="3"/>
      <c r="W251" s="49"/>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1"/>
      <c r="AW251" s="3"/>
    </row>
    <row r="252" spans="1:49" x14ac:dyDescent="0.25">
      <c r="A252" s="3"/>
      <c r="B252" s="269"/>
      <c r="C252" s="269"/>
      <c r="D252" s="3"/>
      <c r="E252" s="120"/>
      <c r="F252" s="167"/>
      <c r="G252" s="3"/>
      <c r="H252" s="3"/>
      <c r="I252" s="3"/>
      <c r="J252" s="3"/>
      <c r="K252" s="25"/>
      <c r="L252" s="12"/>
      <c r="M252" s="20"/>
      <c r="N252" s="20"/>
      <c r="O252" s="20"/>
      <c r="P252" s="3"/>
      <c r="Q252" s="3"/>
      <c r="R252" s="3"/>
      <c r="S252" s="3"/>
      <c r="T252" s="3"/>
      <c r="U252" s="3"/>
      <c r="V252" s="3"/>
      <c r="W252" s="49"/>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1"/>
      <c r="AW252" s="3"/>
    </row>
    <row r="253" spans="1:49" x14ac:dyDescent="0.25">
      <c r="A253" s="3"/>
      <c r="B253" s="269"/>
      <c r="C253" s="269"/>
      <c r="D253" s="3"/>
      <c r="E253" s="120"/>
      <c r="F253" s="167"/>
      <c r="G253" s="3"/>
      <c r="H253" s="3"/>
      <c r="I253" s="3"/>
      <c r="J253" s="3"/>
      <c r="K253" s="25"/>
      <c r="L253" s="12"/>
      <c r="M253" s="20"/>
      <c r="N253" s="20"/>
      <c r="O253" s="20"/>
      <c r="P253" s="3"/>
      <c r="Q253" s="3"/>
      <c r="R253" s="3"/>
      <c r="S253" s="3"/>
      <c r="T253" s="3"/>
      <c r="U253" s="3"/>
      <c r="V253" s="3"/>
      <c r="W253" s="49"/>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1"/>
      <c r="AW253" s="3"/>
    </row>
    <row r="254" spans="1:49" x14ac:dyDescent="0.25">
      <c r="A254" s="3"/>
      <c r="B254" s="269"/>
      <c r="C254" s="269"/>
      <c r="D254" s="3"/>
      <c r="E254" s="120"/>
      <c r="F254" s="167"/>
      <c r="G254" s="3"/>
      <c r="H254" s="3"/>
      <c r="I254" s="3"/>
      <c r="J254" s="3"/>
      <c r="K254" s="25"/>
      <c r="L254" s="12"/>
      <c r="M254" s="20"/>
      <c r="N254" s="20"/>
      <c r="O254" s="20"/>
      <c r="P254" s="3"/>
      <c r="Q254" s="3"/>
      <c r="R254" s="3"/>
      <c r="S254" s="3"/>
      <c r="T254" s="3"/>
      <c r="U254" s="3"/>
      <c r="V254" s="3"/>
      <c r="W254" s="49"/>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1"/>
      <c r="AW254" s="3"/>
    </row>
    <row r="255" spans="1:49" x14ac:dyDescent="0.25">
      <c r="A255" s="3"/>
      <c r="B255" s="269"/>
      <c r="C255" s="269"/>
      <c r="D255" s="3"/>
      <c r="E255" s="120"/>
      <c r="F255" s="167"/>
      <c r="G255" s="3"/>
      <c r="H255" s="3"/>
      <c r="I255" s="3"/>
      <c r="J255" s="3"/>
      <c r="K255" s="25"/>
      <c r="L255" s="12"/>
      <c r="M255" s="20"/>
      <c r="N255" s="20"/>
      <c r="O255" s="20"/>
      <c r="P255" s="3"/>
      <c r="Q255" s="3"/>
      <c r="R255" s="3"/>
      <c r="S255" s="3"/>
      <c r="T255" s="3"/>
      <c r="U255" s="3"/>
      <c r="V255" s="3"/>
      <c r="W255" s="49"/>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1"/>
      <c r="AW255" s="3"/>
    </row>
    <row r="256" spans="1:49" x14ac:dyDescent="0.25">
      <c r="A256" s="3"/>
      <c r="B256" s="269"/>
      <c r="C256" s="269"/>
      <c r="D256" s="3"/>
      <c r="E256" s="120"/>
      <c r="F256" s="167"/>
      <c r="G256" s="3"/>
      <c r="H256" s="3"/>
      <c r="I256" s="3"/>
      <c r="J256" s="3"/>
      <c r="K256" s="25"/>
      <c r="L256" s="12"/>
      <c r="M256" s="20"/>
      <c r="N256" s="20"/>
      <c r="O256" s="20"/>
      <c r="P256" s="3"/>
      <c r="Q256" s="3"/>
      <c r="R256" s="3"/>
      <c r="S256" s="3"/>
      <c r="T256" s="3"/>
      <c r="U256" s="3"/>
      <c r="V256" s="3"/>
      <c r="W256" s="49"/>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1"/>
      <c r="AW256" s="3"/>
    </row>
    <row r="257" spans="1:49" x14ac:dyDescent="0.25">
      <c r="A257" s="3"/>
      <c r="B257" s="269"/>
      <c r="C257" s="269"/>
      <c r="D257" s="3"/>
      <c r="E257" s="120"/>
      <c r="F257" s="167"/>
      <c r="G257" s="3"/>
      <c r="H257" s="3"/>
      <c r="I257" s="3"/>
      <c r="J257" s="3"/>
      <c r="K257" s="25"/>
      <c r="L257" s="12"/>
      <c r="M257" s="20"/>
      <c r="N257" s="20"/>
      <c r="O257" s="20"/>
      <c r="P257" s="3"/>
      <c r="Q257" s="3"/>
      <c r="R257" s="3"/>
      <c r="S257" s="3"/>
      <c r="T257" s="3"/>
      <c r="U257" s="3"/>
      <c r="V257" s="3"/>
      <c r="W257" s="49"/>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1"/>
      <c r="AW257" s="3"/>
    </row>
    <row r="258" spans="1:49" x14ac:dyDescent="0.25">
      <c r="A258" s="3"/>
      <c r="B258" s="269"/>
      <c r="C258" s="269"/>
      <c r="D258" s="3"/>
      <c r="E258" s="120"/>
      <c r="F258" s="167"/>
      <c r="G258" s="3"/>
      <c r="H258" s="3"/>
      <c r="I258" s="3"/>
      <c r="J258" s="3"/>
      <c r="K258" s="25"/>
      <c r="L258" s="12"/>
      <c r="M258" s="20"/>
      <c r="N258" s="20"/>
      <c r="O258" s="20"/>
      <c r="P258" s="3"/>
      <c r="Q258" s="3"/>
      <c r="R258" s="3"/>
      <c r="S258" s="3"/>
      <c r="T258" s="3"/>
      <c r="U258" s="3"/>
      <c r="V258" s="3"/>
      <c r="W258" s="49"/>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1"/>
      <c r="AW258" s="3"/>
    </row>
    <row r="259" spans="1:49" x14ac:dyDescent="0.25">
      <c r="A259" s="3"/>
      <c r="B259" s="269"/>
      <c r="C259" s="269"/>
      <c r="D259" s="3"/>
      <c r="E259" s="120"/>
      <c r="F259" s="167"/>
      <c r="G259" s="3"/>
      <c r="H259" s="3"/>
      <c r="I259" s="3"/>
      <c r="J259" s="3"/>
      <c r="K259" s="25"/>
      <c r="L259" s="12"/>
      <c r="M259" s="20"/>
      <c r="N259" s="20"/>
      <c r="O259" s="20"/>
      <c r="P259" s="3"/>
      <c r="Q259" s="3"/>
      <c r="R259" s="3"/>
      <c r="S259" s="3"/>
      <c r="T259" s="3"/>
      <c r="U259" s="3"/>
      <c r="V259" s="3"/>
      <c r="W259" s="49"/>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1"/>
      <c r="AW259" s="3"/>
    </row>
    <row r="260" spans="1:49" x14ac:dyDescent="0.25">
      <c r="A260" s="3"/>
      <c r="B260" s="269"/>
      <c r="C260" s="269"/>
      <c r="D260" s="3"/>
      <c r="E260" s="120"/>
      <c r="F260" s="167"/>
      <c r="G260" s="3"/>
      <c r="H260" s="3"/>
      <c r="I260" s="3"/>
      <c r="J260" s="3"/>
      <c r="K260" s="25"/>
      <c r="L260" s="12"/>
      <c r="M260" s="20"/>
      <c r="N260" s="20"/>
      <c r="O260" s="20"/>
      <c r="P260" s="3"/>
      <c r="Q260" s="3"/>
      <c r="R260" s="3"/>
      <c r="S260" s="3"/>
      <c r="T260" s="3"/>
      <c r="U260" s="3"/>
      <c r="V260" s="3"/>
      <c r="W260" s="49"/>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1"/>
      <c r="AW260" s="3"/>
    </row>
    <row r="261" spans="1:49" x14ac:dyDescent="0.25">
      <c r="A261" s="3"/>
      <c r="B261" s="269"/>
      <c r="C261" s="269"/>
      <c r="D261" s="3"/>
      <c r="E261" s="120"/>
      <c r="F261" s="167"/>
      <c r="G261" s="3"/>
      <c r="H261" s="3"/>
      <c r="I261" s="3"/>
      <c r="J261" s="3"/>
      <c r="K261" s="25"/>
      <c r="L261" s="12"/>
      <c r="M261" s="20"/>
      <c r="N261" s="20"/>
      <c r="O261" s="20"/>
      <c r="P261" s="3"/>
      <c r="Q261" s="3"/>
      <c r="R261" s="3"/>
      <c r="S261" s="3"/>
      <c r="T261" s="3"/>
      <c r="U261" s="3"/>
      <c r="V261" s="3"/>
      <c r="W261" s="49"/>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1"/>
      <c r="AW261" s="3"/>
    </row>
    <row r="262" spans="1:49" x14ac:dyDescent="0.25">
      <c r="A262" s="3"/>
      <c r="B262" s="269"/>
      <c r="C262" s="269"/>
      <c r="D262" s="3"/>
      <c r="E262" s="120"/>
      <c r="F262" s="167"/>
      <c r="G262" s="3"/>
      <c r="H262" s="3"/>
      <c r="I262" s="3"/>
      <c r="J262" s="3"/>
      <c r="K262" s="25"/>
      <c r="L262" s="12"/>
      <c r="M262" s="20"/>
      <c r="N262" s="20"/>
      <c r="O262" s="20"/>
      <c r="P262" s="3"/>
      <c r="Q262" s="3"/>
      <c r="R262" s="3"/>
      <c r="S262" s="3"/>
      <c r="T262" s="3"/>
      <c r="U262" s="3"/>
      <c r="V262" s="3"/>
      <c r="W262" s="49"/>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1"/>
      <c r="AW262" s="3"/>
    </row>
    <row r="263" spans="1:49" x14ac:dyDescent="0.25">
      <c r="A263" s="3"/>
      <c r="B263" s="269"/>
      <c r="C263" s="269"/>
      <c r="D263" s="3"/>
      <c r="E263" s="120"/>
      <c r="F263" s="167"/>
      <c r="G263" s="3"/>
      <c r="H263" s="3"/>
      <c r="I263" s="3"/>
      <c r="J263" s="3"/>
      <c r="K263" s="25"/>
      <c r="L263" s="12"/>
      <c r="M263" s="20"/>
      <c r="N263" s="20"/>
      <c r="O263" s="20"/>
      <c r="P263" s="3"/>
      <c r="Q263" s="3"/>
      <c r="R263" s="3"/>
      <c r="S263" s="3"/>
      <c r="T263" s="3"/>
      <c r="U263" s="3"/>
      <c r="V263" s="3"/>
      <c r="W263" s="49"/>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1"/>
      <c r="AW263" s="3"/>
    </row>
    <row r="264" spans="1:49" x14ac:dyDescent="0.25">
      <c r="A264" s="3"/>
      <c r="B264" s="269"/>
      <c r="C264" s="269"/>
      <c r="D264" s="3"/>
      <c r="E264" s="120"/>
      <c r="F264" s="167"/>
      <c r="G264" s="3"/>
      <c r="H264" s="3"/>
      <c r="I264" s="3"/>
      <c r="J264" s="3"/>
      <c r="K264" s="25"/>
      <c r="L264" s="12"/>
      <c r="M264" s="20"/>
      <c r="N264" s="20"/>
      <c r="O264" s="20"/>
      <c r="P264" s="3"/>
      <c r="Q264" s="3"/>
      <c r="R264" s="3"/>
      <c r="S264" s="3"/>
      <c r="T264" s="3"/>
      <c r="U264" s="3"/>
      <c r="V264" s="3"/>
      <c r="W264" s="49"/>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1"/>
      <c r="AW264" s="3"/>
    </row>
    <row r="265" spans="1:49" x14ac:dyDescent="0.25">
      <c r="A265" s="3"/>
      <c r="B265" s="269"/>
      <c r="C265" s="269"/>
      <c r="D265" s="3"/>
      <c r="E265" s="120"/>
      <c r="F265" s="167"/>
      <c r="G265" s="3"/>
      <c r="H265" s="3"/>
      <c r="I265" s="3"/>
      <c r="J265" s="3"/>
      <c r="K265" s="25"/>
      <c r="L265" s="12"/>
      <c r="M265" s="20"/>
      <c r="N265" s="20"/>
      <c r="O265" s="20"/>
      <c r="P265" s="3"/>
      <c r="Q265" s="3"/>
      <c r="R265" s="3"/>
      <c r="S265" s="3"/>
      <c r="T265" s="3"/>
      <c r="U265" s="3"/>
      <c r="V265" s="3"/>
      <c r="W265" s="49"/>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1"/>
      <c r="AW265" s="3"/>
    </row>
    <row r="266" spans="1:49" x14ac:dyDescent="0.25">
      <c r="A266" s="3"/>
      <c r="B266" s="269"/>
      <c r="C266" s="269"/>
      <c r="D266" s="3"/>
      <c r="E266" s="120"/>
      <c r="F266" s="167"/>
      <c r="G266" s="3"/>
      <c r="H266" s="3"/>
      <c r="I266" s="3"/>
      <c r="J266" s="3"/>
      <c r="K266" s="25"/>
      <c r="L266" s="12"/>
      <c r="M266" s="20"/>
      <c r="N266" s="20"/>
      <c r="O266" s="20"/>
      <c r="P266" s="3"/>
      <c r="Q266" s="3"/>
      <c r="R266" s="3"/>
      <c r="S266" s="3"/>
      <c r="T266" s="3"/>
      <c r="U266" s="3"/>
      <c r="V266" s="3"/>
      <c r="W266" s="49"/>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1"/>
      <c r="AW266" s="3"/>
    </row>
    <row r="267" spans="1:49" x14ac:dyDescent="0.25">
      <c r="A267" s="3"/>
      <c r="B267" s="269"/>
      <c r="C267" s="269"/>
      <c r="D267" s="3"/>
      <c r="E267" s="120"/>
      <c r="F267" s="167"/>
      <c r="G267" s="3"/>
      <c r="H267" s="3"/>
      <c r="I267" s="3"/>
      <c r="J267" s="3"/>
      <c r="K267" s="25"/>
      <c r="L267" s="12"/>
      <c r="M267" s="20"/>
      <c r="N267" s="20"/>
      <c r="O267" s="20"/>
      <c r="P267" s="3"/>
      <c r="Q267" s="3"/>
      <c r="R267" s="3"/>
      <c r="S267" s="3"/>
      <c r="T267" s="3"/>
      <c r="U267" s="3"/>
      <c r="V267" s="3"/>
      <c r="W267" s="49"/>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1"/>
      <c r="AW267" s="3"/>
    </row>
    <row r="268" spans="1:49" x14ac:dyDescent="0.25">
      <c r="A268" s="3"/>
      <c r="B268" s="269"/>
      <c r="C268" s="269"/>
      <c r="D268" s="3"/>
      <c r="E268" s="120"/>
      <c r="F268" s="167"/>
      <c r="G268" s="3"/>
      <c r="H268" s="3"/>
      <c r="I268" s="3"/>
      <c r="J268" s="3"/>
      <c r="K268" s="25"/>
      <c r="L268" s="12"/>
      <c r="M268" s="20"/>
      <c r="N268" s="20"/>
      <c r="O268" s="20"/>
      <c r="P268" s="3"/>
      <c r="Q268" s="3"/>
      <c r="R268" s="3"/>
      <c r="S268" s="3"/>
      <c r="T268" s="3"/>
      <c r="U268" s="3"/>
      <c r="V268" s="3"/>
      <c r="W268" s="49"/>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1"/>
      <c r="AW268" s="3"/>
    </row>
    <row r="269" spans="1:49" x14ac:dyDescent="0.25">
      <c r="A269" s="3"/>
      <c r="B269" s="269"/>
      <c r="C269" s="269"/>
      <c r="D269" s="3"/>
      <c r="E269" s="120"/>
      <c r="F269" s="167"/>
      <c r="G269" s="3"/>
      <c r="H269" s="3"/>
      <c r="I269" s="3"/>
      <c r="J269" s="3"/>
      <c r="K269" s="25"/>
      <c r="L269" s="12"/>
      <c r="M269" s="20"/>
      <c r="N269" s="20"/>
      <c r="O269" s="20"/>
      <c r="P269" s="3"/>
      <c r="Q269" s="3"/>
      <c r="R269" s="3"/>
      <c r="S269" s="3"/>
      <c r="T269" s="3"/>
      <c r="U269" s="3"/>
      <c r="V269" s="3"/>
      <c r="W269" s="49"/>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1"/>
      <c r="AW269" s="3"/>
    </row>
    <row r="270" spans="1:49" x14ac:dyDescent="0.25">
      <c r="A270" s="3"/>
      <c r="B270" s="269"/>
      <c r="C270" s="269"/>
      <c r="D270" s="3"/>
      <c r="E270" s="120"/>
      <c r="F270" s="167"/>
      <c r="G270" s="3"/>
      <c r="H270" s="3"/>
      <c r="I270" s="3"/>
      <c r="J270" s="3"/>
      <c r="K270" s="25"/>
      <c r="L270" s="12"/>
      <c r="M270" s="20"/>
      <c r="N270" s="20"/>
      <c r="O270" s="20"/>
      <c r="P270" s="3"/>
      <c r="Q270" s="3"/>
      <c r="R270" s="3"/>
      <c r="S270" s="3"/>
      <c r="T270" s="3"/>
      <c r="U270" s="3"/>
      <c r="V270" s="3"/>
      <c r="W270" s="49"/>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1"/>
      <c r="AW270" s="3"/>
    </row>
    <row r="271" spans="1:49" x14ac:dyDescent="0.25">
      <c r="A271" s="3"/>
      <c r="B271" s="269"/>
      <c r="C271" s="269"/>
      <c r="D271" s="3"/>
      <c r="E271" s="120"/>
      <c r="F271" s="167"/>
      <c r="G271" s="3"/>
      <c r="H271" s="3"/>
      <c r="I271" s="3"/>
      <c r="J271" s="3"/>
      <c r="K271" s="25"/>
      <c r="L271" s="12"/>
      <c r="M271" s="20"/>
      <c r="N271" s="20"/>
      <c r="O271" s="20"/>
      <c r="P271" s="3"/>
      <c r="Q271" s="3"/>
      <c r="R271" s="3"/>
      <c r="S271" s="3"/>
      <c r="T271" s="3"/>
      <c r="U271" s="3"/>
      <c r="V271" s="3"/>
      <c r="W271" s="49"/>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1"/>
      <c r="AW271" s="3"/>
    </row>
    <row r="272" spans="1:49" x14ac:dyDescent="0.25">
      <c r="A272" s="3"/>
      <c r="B272" s="269"/>
      <c r="C272" s="269"/>
      <c r="D272" s="3"/>
      <c r="E272" s="120"/>
      <c r="F272" s="167"/>
      <c r="G272" s="3"/>
      <c r="H272" s="3"/>
      <c r="I272" s="3"/>
      <c r="J272" s="3"/>
      <c r="K272" s="25"/>
      <c r="L272" s="12"/>
      <c r="M272" s="20"/>
      <c r="N272" s="20"/>
      <c r="O272" s="20"/>
      <c r="P272" s="3"/>
      <c r="Q272" s="3"/>
      <c r="R272" s="3"/>
      <c r="S272" s="3"/>
      <c r="T272" s="3"/>
      <c r="U272" s="3"/>
      <c r="V272" s="3"/>
      <c r="W272" s="49"/>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1"/>
      <c r="AW272" s="3"/>
    </row>
    <row r="273" spans="1:49" x14ac:dyDescent="0.25">
      <c r="A273" s="3"/>
      <c r="B273" s="269"/>
      <c r="C273" s="269"/>
      <c r="D273" s="3"/>
      <c r="E273" s="120"/>
      <c r="F273" s="167"/>
      <c r="G273" s="3"/>
      <c r="H273" s="3"/>
      <c r="I273" s="3"/>
      <c r="J273" s="3"/>
      <c r="K273" s="25"/>
      <c r="L273" s="12"/>
      <c r="M273" s="20"/>
      <c r="N273" s="20"/>
      <c r="O273" s="20"/>
      <c r="P273" s="3"/>
      <c r="Q273" s="3"/>
      <c r="R273" s="3"/>
      <c r="S273" s="3"/>
      <c r="T273" s="3"/>
      <c r="U273" s="3"/>
      <c r="V273" s="3"/>
      <c r="W273" s="49"/>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1"/>
      <c r="AW273" s="3"/>
    </row>
    <row r="274" spans="1:49" x14ac:dyDescent="0.25">
      <c r="A274" s="3"/>
      <c r="B274" s="269"/>
      <c r="C274" s="269"/>
      <c r="D274" s="3"/>
      <c r="E274" s="120"/>
      <c r="F274" s="167"/>
      <c r="G274" s="3"/>
      <c r="H274" s="3"/>
      <c r="I274" s="3"/>
      <c r="J274" s="3"/>
      <c r="K274" s="25"/>
      <c r="L274" s="12"/>
      <c r="M274" s="20"/>
      <c r="N274" s="20"/>
      <c r="O274" s="20"/>
      <c r="P274" s="3"/>
      <c r="Q274" s="3"/>
      <c r="R274" s="3"/>
      <c r="S274" s="3"/>
      <c r="T274" s="3"/>
      <c r="U274" s="3"/>
      <c r="V274" s="3"/>
      <c r="W274" s="49"/>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1"/>
      <c r="AW274" s="3"/>
    </row>
    <row r="275" spans="1:49" x14ac:dyDescent="0.25">
      <c r="A275" s="3"/>
      <c r="B275" s="269"/>
      <c r="C275" s="269"/>
      <c r="D275" s="3"/>
      <c r="E275" s="120"/>
      <c r="F275" s="167"/>
      <c r="G275" s="3"/>
      <c r="H275" s="3"/>
      <c r="I275" s="3"/>
      <c r="J275" s="3"/>
      <c r="K275" s="25"/>
      <c r="L275" s="12"/>
      <c r="M275" s="20"/>
      <c r="N275" s="20"/>
      <c r="O275" s="20"/>
      <c r="P275" s="3"/>
      <c r="Q275" s="3"/>
      <c r="R275" s="3"/>
      <c r="S275" s="3"/>
      <c r="T275" s="3"/>
      <c r="U275" s="3"/>
      <c r="V275" s="3"/>
      <c r="W275" s="49"/>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1"/>
      <c r="AW275" s="3"/>
    </row>
    <row r="276" spans="1:49" x14ac:dyDescent="0.25">
      <c r="A276" s="3"/>
      <c r="B276" s="269"/>
      <c r="C276" s="269"/>
      <c r="D276" s="3"/>
      <c r="E276" s="120"/>
      <c r="F276" s="167"/>
      <c r="G276" s="3"/>
      <c r="H276" s="3"/>
      <c r="I276" s="3"/>
      <c r="J276" s="3"/>
      <c r="K276" s="25"/>
      <c r="L276" s="12"/>
      <c r="M276" s="20"/>
      <c r="N276" s="20"/>
      <c r="O276" s="20"/>
      <c r="P276" s="3"/>
      <c r="Q276" s="3"/>
      <c r="R276" s="3"/>
      <c r="S276" s="3"/>
      <c r="T276" s="3"/>
      <c r="U276" s="3"/>
      <c r="V276" s="3"/>
      <c r="W276" s="49"/>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1"/>
      <c r="AW276" s="3"/>
    </row>
    <row r="277" spans="1:49" x14ac:dyDescent="0.25">
      <c r="A277" s="3"/>
      <c r="B277" s="269"/>
      <c r="C277" s="269"/>
      <c r="D277" s="3"/>
      <c r="E277" s="120"/>
      <c r="F277" s="167"/>
      <c r="G277" s="3"/>
      <c r="H277" s="3"/>
      <c r="I277" s="3"/>
      <c r="J277" s="3"/>
      <c r="K277" s="25"/>
      <c r="L277" s="12"/>
      <c r="M277" s="20"/>
      <c r="N277" s="20"/>
      <c r="O277" s="20"/>
      <c r="P277" s="3"/>
      <c r="Q277" s="3"/>
      <c r="R277" s="3"/>
      <c r="S277" s="3"/>
      <c r="T277" s="3"/>
      <c r="U277" s="3"/>
      <c r="V277" s="3"/>
      <c r="W277" s="49"/>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1"/>
      <c r="AW277" s="3"/>
    </row>
    <row r="278" spans="1:49" x14ac:dyDescent="0.25">
      <c r="A278" s="3"/>
      <c r="B278" s="269"/>
      <c r="C278" s="269"/>
      <c r="D278" s="3"/>
      <c r="E278" s="120"/>
      <c r="F278" s="167"/>
      <c r="G278" s="3"/>
      <c r="H278" s="3"/>
      <c r="I278" s="3"/>
      <c r="J278" s="3"/>
      <c r="K278" s="25"/>
      <c r="L278" s="12"/>
      <c r="M278" s="20"/>
      <c r="N278" s="20"/>
      <c r="O278" s="20"/>
      <c r="P278" s="3"/>
      <c r="Q278" s="3"/>
      <c r="R278" s="3"/>
      <c r="S278" s="3"/>
      <c r="T278" s="3"/>
      <c r="U278" s="3"/>
      <c r="V278" s="3"/>
      <c r="W278" s="49"/>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1"/>
      <c r="AW278" s="3"/>
    </row>
    <row r="279" spans="1:49" x14ac:dyDescent="0.25">
      <c r="A279" s="3"/>
      <c r="B279" s="269"/>
      <c r="C279" s="269"/>
      <c r="D279" s="3"/>
      <c r="E279" s="120"/>
      <c r="F279" s="167"/>
      <c r="G279" s="3"/>
      <c r="H279" s="3"/>
      <c r="I279" s="3"/>
      <c r="J279" s="3"/>
      <c r="K279" s="25"/>
      <c r="L279" s="12"/>
      <c r="M279" s="20"/>
      <c r="N279" s="20"/>
      <c r="O279" s="20"/>
      <c r="P279" s="3"/>
      <c r="Q279" s="3"/>
      <c r="R279" s="3"/>
      <c r="S279" s="3"/>
      <c r="T279" s="3"/>
      <c r="U279" s="3"/>
      <c r="V279" s="3"/>
      <c r="W279" s="49"/>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1"/>
      <c r="AW279" s="3"/>
    </row>
  </sheetData>
  <autoFilter ref="G10:H10"/>
  <conditionalFormatting sqref="R124 T124 X124:AU124">
    <cfRule type="cellIs" dxfId="181" priority="8" operator="lessThan">
      <formula>0</formula>
    </cfRule>
  </conditionalFormatting>
  <conditionalFormatting sqref="R127 T127 X127:AU127">
    <cfRule type="cellIs" dxfId="180" priority="7" operator="lessThan">
      <formula>0</formula>
    </cfRule>
  </conditionalFormatting>
  <conditionalFormatting sqref="R129 T129 X129:AU129">
    <cfRule type="cellIs" dxfId="179" priority="6" operator="lessThan">
      <formula>0</formula>
    </cfRule>
  </conditionalFormatting>
  <conditionalFormatting sqref="R147 T147 X147:AU147">
    <cfRule type="cellIs" dxfId="178" priority="5" operator="lessThan">
      <formula>0</formula>
    </cfRule>
  </conditionalFormatting>
  <conditionalFormatting sqref="R185 T185 X185:AU185">
    <cfRule type="cellIs" dxfId="177" priority="4" operator="greaterThan">
      <formula>0</formula>
    </cfRule>
  </conditionalFormatting>
  <conditionalFormatting sqref="X142:AU142">
    <cfRule type="cellIs" dxfId="176" priority="3" operator="lessThan">
      <formula>0</formula>
    </cfRule>
  </conditionalFormatting>
  <conditionalFormatting sqref="R121 T121 X121:AU121">
    <cfRule type="cellIs" dxfId="175" priority="2" operator="lessThan">
      <formula>0</formula>
    </cfRule>
  </conditionalFormatting>
  <conditionalFormatting sqref="R205:AU205">
    <cfRule type="cellIs" dxfId="174" priority="1" operator="lessThan">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V216"/>
  <sheetViews>
    <sheetView showGridLines="0" workbookViewId="0">
      <pane ySplit="9" topLeftCell="A10" activePane="bottomLeft" state="frozen"/>
      <selection pane="bottomLeft" activeCell="B3" sqref="B3"/>
    </sheetView>
  </sheetViews>
  <sheetFormatPr defaultColWidth="9.109375" defaultRowHeight="12" x14ac:dyDescent="0.25"/>
  <cols>
    <col min="1" max="2" width="1.6640625" style="2" customWidth="1"/>
    <col min="3" max="3" width="1.6640625" style="17" customWidth="1"/>
    <col min="4" max="4" width="1.6640625" style="23" customWidth="1"/>
    <col min="5" max="5" width="39.33203125" style="2" bestFit="1" customWidth="1"/>
    <col min="6" max="6" width="1.6640625" style="14" customWidth="1"/>
    <col min="7" max="7" width="1.6640625" style="23" customWidth="1"/>
    <col min="8" max="8" width="6.6640625" style="2" bestFit="1" customWidth="1"/>
    <col min="9" max="10" width="1.6640625" style="2" customWidth="1"/>
    <col min="11" max="11" width="9.109375" style="2"/>
    <col min="12" max="13" width="1.6640625" style="2" customWidth="1"/>
    <col min="14" max="14" width="9.109375" style="2"/>
    <col min="15" max="17" width="1.6640625" style="2" customWidth="1"/>
    <col min="18" max="18" width="9.109375" style="2"/>
    <col min="19" max="22" width="1.6640625" style="2" customWidth="1"/>
    <col min="23" max="16384" width="9.109375" style="2"/>
  </cols>
  <sheetData>
    <row r="1" spans="1:22" x14ac:dyDescent="0.25">
      <c r="A1" s="3"/>
      <c r="B1" s="3"/>
      <c r="C1" s="16"/>
      <c r="D1" s="22"/>
      <c r="E1" s="3"/>
      <c r="F1" s="13"/>
      <c r="G1" s="22"/>
      <c r="H1" s="3"/>
      <c r="I1" s="3"/>
      <c r="J1" s="3"/>
      <c r="K1" s="3"/>
      <c r="L1" s="3"/>
      <c r="M1" s="3"/>
      <c r="N1" s="3"/>
      <c r="O1" s="3"/>
      <c r="P1" s="3"/>
      <c r="Q1" s="3"/>
      <c r="R1" s="3"/>
      <c r="S1" s="3"/>
      <c r="T1" s="3"/>
      <c r="U1" s="3"/>
      <c r="V1" s="3"/>
    </row>
    <row r="2" spans="1:22" x14ac:dyDescent="0.25">
      <c r="A2" s="3"/>
      <c r="B2" s="3"/>
      <c r="C2" s="16"/>
      <c r="D2" s="22"/>
      <c r="E2" s="3"/>
      <c r="F2" s="13"/>
      <c r="G2" s="22"/>
      <c r="H2" s="3"/>
      <c r="I2" s="3"/>
      <c r="J2" s="3"/>
      <c r="K2" s="3"/>
      <c r="L2" s="3"/>
      <c r="M2" s="3"/>
      <c r="N2" s="3"/>
      <c r="O2" s="3"/>
      <c r="P2" s="3"/>
      <c r="Q2" s="3"/>
      <c r="R2" s="3"/>
      <c r="S2" s="3"/>
      <c r="T2" s="3"/>
      <c r="U2" s="3"/>
      <c r="V2" s="3"/>
    </row>
    <row r="3" spans="1:22" x14ac:dyDescent="0.25">
      <c r="A3" s="3"/>
      <c r="B3" s="3"/>
      <c r="C3" s="4" t="str">
        <f>методология!$E$4</f>
        <v>Финмодель + Бюджетная модель</v>
      </c>
      <c r="D3" s="22"/>
      <c r="E3" s="3"/>
      <c r="F3" s="13"/>
      <c r="G3" s="22"/>
      <c r="H3" s="3"/>
      <c r="I3" s="3"/>
      <c r="J3" s="3"/>
      <c r="K3" s="3"/>
      <c r="L3" s="3"/>
      <c r="M3" s="3"/>
      <c r="N3" s="3"/>
      <c r="O3" s="3"/>
      <c r="P3" s="3"/>
      <c r="Q3" s="3"/>
      <c r="R3" s="3"/>
      <c r="S3" s="3"/>
      <c r="T3" s="3"/>
      <c r="U3" s="3"/>
      <c r="V3" s="3"/>
    </row>
    <row r="4" spans="1:22" x14ac:dyDescent="0.25">
      <c r="A4" s="3"/>
      <c r="B4" s="3"/>
      <c r="C4" s="4" t="str">
        <f>методология!$E$5</f>
        <v>Деятельность: строительная</v>
      </c>
      <c r="D4" s="22"/>
      <c r="E4" s="3"/>
      <c r="F4" s="13"/>
      <c r="G4" s="22"/>
      <c r="H4" s="3"/>
      <c r="I4" s="3"/>
      <c r="J4" s="3"/>
      <c r="K4" s="3"/>
      <c r="L4" s="3"/>
      <c r="M4" s="3"/>
      <c r="N4" s="3"/>
      <c r="O4" s="3"/>
      <c r="P4" s="3"/>
      <c r="Q4" s="3"/>
      <c r="R4" s="3"/>
      <c r="S4" s="3"/>
      <c r="T4" s="3"/>
      <c r="U4" s="3"/>
      <c r="V4" s="3"/>
    </row>
    <row r="5" spans="1:22" x14ac:dyDescent="0.25">
      <c r="A5" s="3"/>
      <c r="B5" s="3"/>
      <c r="C5" s="3"/>
      <c r="D5" s="22"/>
      <c r="E5" s="3"/>
      <c r="F5" s="13"/>
      <c r="G5" s="22"/>
      <c r="H5" s="3"/>
      <c r="I5" s="3"/>
      <c r="J5" s="3"/>
      <c r="K5" s="3"/>
      <c r="L5" s="3"/>
      <c r="M5" s="3"/>
      <c r="N5" s="3"/>
      <c r="O5" s="3"/>
      <c r="P5" s="3"/>
      <c r="Q5" s="3"/>
      <c r="R5" s="3"/>
      <c r="S5" s="3"/>
      <c r="T5" s="3"/>
      <c r="U5" s="3"/>
      <c r="V5" s="3"/>
    </row>
    <row r="6" spans="1:22" x14ac:dyDescent="0.25">
      <c r="A6" s="3"/>
      <c r="B6" s="3"/>
      <c r="C6" s="4" t="s">
        <v>540</v>
      </c>
      <c r="D6" s="22"/>
      <c r="E6" s="3"/>
      <c r="F6" s="13"/>
      <c r="G6" s="22"/>
      <c r="H6" s="3"/>
      <c r="I6" s="3"/>
      <c r="J6" s="3"/>
      <c r="K6" s="3"/>
      <c r="L6" s="3"/>
      <c r="M6" s="3"/>
      <c r="N6" s="3"/>
      <c r="O6" s="3"/>
      <c r="P6" s="3"/>
      <c r="Q6" s="3"/>
      <c r="R6" s="3"/>
      <c r="S6" s="3"/>
      <c r="T6" s="3"/>
      <c r="U6" s="3"/>
      <c r="V6" s="3"/>
    </row>
    <row r="7" spans="1:22" x14ac:dyDescent="0.25">
      <c r="A7" s="3"/>
      <c r="B7" s="3"/>
      <c r="C7" s="16"/>
      <c r="D7" s="22"/>
      <c r="E7" s="3"/>
      <c r="F7" s="15">
        <f>SUM(F9:F9992)</f>
        <v>0</v>
      </c>
      <c r="G7" s="22"/>
      <c r="H7" s="3"/>
      <c r="I7" s="3"/>
      <c r="J7" s="3"/>
      <c r="K7" s="3"/>
      <c r="L7" s="3"/>
      <c r="M7" s="3"/>
      <c r="N7" s="3"/>
      <c r="O7" s="3"/>
      <c r="P7" s="3"/>
      <c r="Q7" s="3"/>
      <c r="R7" s="3"/>
      <c r="S7" s="3"/>
      <c r="T7" s="3"/>
      <c r="U7" s="3"/>
      <c r="V7" s="3"/>
    </row>
    <row r="8" spans="1:22" x14ac:dyDescent="0.25">
      <c r="A8" s="3"/>
      <c r="B8" s="3"/>
      <c r="C8" s="16" t="s">
        <v>4</v>
      </c>
      <c r="D8" s="22" t="s">
        <v>1</v>
      </c>
      <c r="E8" s="6" t="s">
        <v>2</v>
      </c>
      <c r="F8" s="13"/>
      <c r="G8" s="22" t="s">
        <v>1</v>
      </c>
      <c r="H8" s="6" t="s">
        <v>3</v>
      </c>
      <c r="I8" s="3"/>
      <c r="J8" s="3"/>
      <c r="K8" s="3"/>
      <c r="L8" s="3"/>
      <c r="M8" s="3"/>
      <c r="N8" s="3"/>
      <c r="O8" s="3"/>
      <c r="P8" s="3"/>
      <c r="Q8" s="3"/>
      <c r="R8" s="3"/>
      <c r="S8" s="3"/>
      <c r="T8" s="3"/>
      <c r="U8" s="3"/>
      <c r="V8" s="3"/>
    </row>
    <row r="9" spans="1:22" ht="3.9" customHeight="1" x14ac:dyDescent="0.25">
      <c r="A9" s="3"/>
      <c r="B9" s="3"/>
      <c r="C9" s="16"/>
      <c r="D9" s="22"/>
      <c r="E9" s="8"/>
      <c r="F9" s="13"/>
      <c r="G9" s="22"/>
      <c r="H9" s="8"/>
      <c r="I9" s="3"/>
      <c r="J9" s="3"/>
      <c r="K9" s="3"/>
      <c r="L9" s="3"/>
      <c r="M9" s="3"/>
      <c r="N9" s="3"/>
      <c r="O9" s="3"/>
      <c r="P9" s="3"/>
      <c r="Q9" s="3"/>
      <c r="R9" s="3"/>
      <c r="S9" s="3"/>
      <c r="T9" s="3"/>
      <c r="U9" s="3"/>
      <c r="V9" s="3"/>
    </row>
    <row r="10" spans="1:22" x14ac:dyDescent="0.25">
      <c r="A10" s="3"/>
      <c r="B10" s="3"/>
      <c r="C10" s="16"/>
      <c r="D10" s="22"/>
      <c r="E10" s="7"/>
      <c r="F10" s="13"/>
      <c r="G10" s="22"/>
      <c r="H10" s="7"/>
      <c r="I10" s="3"/>
      <c r="J10" s="3"/>
      <c r="K10" s="3"/>
      <c r="L10" s="3"/>
      <c r="M10" s="3"/>
      <c r="N10" s="3"/>
      <c r="O10" s="3"/>
      <c r="P10" s="3"/>
      <c r="Q10" s="3"/>
      <c r="R10" s="3"/>
      <c r="S10" s="3"/>
      <c r="T10" s="3"/>
      <c r="U10" s="3"/>
      <c r="V10" s="3"/>
    </row>
    <row r="11" spans="1:22" x14ac:dyDescent="0.25">
      <c r="A11" s="3"/>
      <c r="B11" s="3"/>
      <c r="C11" s="16">
        <f>ROW(B11)</f>
        <v>11</v>
      </c>
      <c r="D11" s="22" t="s">
        <v>1</v>
      </c>
      <c r="E11" s="11" t="s">
        <v>11</v>
      </c>
      <c r="F11" s="13">
        <f t="shared" ref="F11:F42" si="0">IF(E11="",0,IF(COUNTIF(E:E,E11)=1,0,1))</f>
        <v>0</v>
      </c>
      <c r="G11" s="22" t="s">
        <v>1</v>
      </c>
      <c r="H11" s="11" t="s">
        <v>10</v>
      </c>
      <c r="I11" s="3"/>
      <c r="J11" s="3"/>
      <c r="K11" s="3"/>
      <c r="L11" s="3"/>
      <c r="M11" s="3"/>
      <c r="N11" s="3"/>
      <c r="O11" s="3"/>
      <c r="P11" s="3"/>
      <c r="Q11" s="3"/>
      <c r="R11" s="3"/>
      <c r="S11" s="3"/>
      <c r="T11" s="3"/>
      <c r="U11" s="3"/>
      <c r="V11" s="3"/>
    </row>
    <row r="12" spans="1:22" x14ac:dyDescent="0.25">
      <c r="A12" s="3"/>
      <c r="B12" s="3"/>
      <c r="C12" s="16">
        <f t="shared" ref="C12:C60" si="1">ROW(B12)</f>
        <v>12</v>
      </c>
      <c r="D12" s="22" t="s">
        <v>1</v>
      </c>
      <c r="E12" s="11" t="s">
        <v>14</v>
      </c>
      <c r="F12" s="13">
        <f t="shared" si="0"/>
        <v>0</v>
      </c>
      <c r="G12" s="22" t="s">
        <v>1</v>
      </c>
      <c r="H12" s="11" t="s">
        <v>12</v>
      </c>
      <c r="I12" s="3"/>
      <c r="J12" s="3"/>
      <c r="K12" s="3"/>
      <c r="L12" s="3"/>
      <c r="M12" s="3"/>
      <c r="N12" s="3"/>
      <c r="O12" s="3"/>
      <c r="P12" s="3"/>
      <c r="Q12" s="3"/>
      <c r="R12" s="3"/>
      <c r="S12" s="3"/>
      <c r="T12" s="3"/>
      <c r="U12" s="3"/>
      <c r="V12" s="3"/>
    </row>
    <row r="13" spans="1:22" x14ac:dyDescent="0.25">
      <c r="A13" s="3"/>
      <c r="B13" s="3"/>
      <c r="C13" s="16">
        <f t="shared" si="1"/>
        <v>13</v>
      </c>
      <c r="D13" s="22" t="s">
        <v>1</v>
      </c>
      <c r="E13" s="11" t="s">
        <v>9</v>
      </c>
      <c r="F13" s="13">
        <f t="shared" si="0"/>
        <v>0</v>
      </c>
      <c r="G13" s="22" t="s">
        <v>1</v>
      </c>
      <c r="H13" s="11" t="s">
        <v>10</v>
      </c>
      <c r="I13" s="3"/>
      <c r="J13" s="3"/>
      <c r="K13" s="3"/>
      <c r="L13" s="3"/>
      <c r="M13" s="3"/>
      <c r="N13" s="3"/>
      <c r="O13" s="3"/>
      <c r="P13" s="3"/>
      <c r="Q13" s="3"/>
      <c r="R13" s="3"/>
      <c r="S13" s="3"/>
      <c r="T13" s="3"/>
      <c r="U13" s="3"/>
      <c r="V13" s="3"/>
    </row>
    <row r="14" spans="1:22" x14ac:dyDescent="0.25">
      <c r="A14" s="3"/>
      <c r="B14" s="3"/>
      <c r="C14" s="16">
        <f t="shared" si="1"/>
        <v>14</v>
      </c>
      <c r="D14" s="22" t="s">
        <v>1</v>
      </c>
      <c r="E14" s="11" t="s">
        <v>27</v>
      </c>
      <c r="F14" s="13">
        <f t="shared" si="0"/>
        <v>0</v>
      </c>
      <c r="G14" s="22" t="s">
        <v>1</v>
      </c>
      <c r="H14" s="11" t="s">
        <v>12</v>
      </c>
      <c r="I14" s="3"/>
      <c r="J14" s="3"/>
      <c r="K14" s="3"/>
      <c r="L14" s="3"/>
      <c r="M14" s="3"/>
      <c r="N14" s="3"/>
      <c r="O14" s="3"/>
      <c r="P14" s="3"/>
      <c r="Q14" s="3"/>
      <c r="R14" s="3"/>
      <c r="S14" s="3"/>
      <c r="T14" s="3"/>
      <c r="U14" s="3"/>
      <c r="V14" s="3"/>
    </row>
    <row r="15" spans="1:22" x14ac:dyDescent="0.25">
      <c r="A15" s="3"/>
      <c r="B15" s="3"/>
      <c r="C15" s="16">
        <f t="shared" si="1"/>
        <v>15</v>
      </c>
      <c r="D15" s="22" t="s">
        <v>1</v>
      </c>
      <c r="E15" s="11" t="s">
        <v>28</v>
      </c>
      <c r="F15" s="13">
        <f t="shared" si="0"/>
        <v>0</v>
      </c>
      <c r="G15" s="22" t="s">
        <v>1</v>
      </c>
      <c r="H15" s="11" t="s">
        <v>12</v>
      </c>
      <c r="I15" s="3"/>
      <c r="J15" s="3"/>
      <c r="K15" s="3"/>
      <c r="L15" s="3"/>
      <c r="M15" s="3"/>
      <c r="N15" s="3"/>
      <c r="O15" s="3"/>
      <c r="P15" s="3"/>
      <c r="Q15" s="3"/>
      <c r="R15" s="3"/>
      <c r="S15" s="3"/>
      <c r="T15" s="3"/>
      <c r="U15" s="3"/>
      <c r="V15" s="3"/>
    </row>
    <row r="16" spans="1:22" x14ac:dyDescent="0.25">
      <c r="A16" s="3"/>
      <c r="B16" s="3"/>
      <c r="C16" s="16">
        <f t="shared" si="1"/>
        <v>16</v>
      </c>
      <c r="D16" s="22" t="s">
        <v>1</v>
      </c>
      <c r="E16" s="11" t="s">
        <v>29</v>
      </c>
      <c r="F16" s="13">
        <f t="shared" si="0"/>
        <v>0</v>
      </c>
      <c r="G16" s="22" t="s">
        <v>1</v>
      </c>
      <c r="H16" s="11" t="s">
        <v>10</v>
      </c>
      <c r="I16" s="3"/>
      <c r="J16" s="3"/>
      <c r="K16" s="3"/>
      <c r="L16" s="3"/>
      <c r="M16" s="3"/>
      <c r="N16" s="3"/>
      <c r="O16" s="3"/>
      <c r="P16" s="3"/>
      <c r="Q16" s="3"/>
      <c r="R16" s="3"/>
      <c r="S16" s="3"/>
      <c r="T16" s="3"/>
      <c r="U16" s="3"/>
      <c r="V16" s="3"/>
    </row>
    <row r="17" spans="1:22" x14ac:dyDescent="0.25">
      <c r="A17" s="3"/>
      <c r="B17" s="3"/>
      <c r="C17" s="16">
        <f t="shared" si="1"/>
        <v>17</v>
      </c>
      <c r="D17" s="22" t="s">
        <v>1</v>
      </c>
      <c r="E17" s="11" t="s">
        <v>31</v>
      </c>
      <c r="F17" s="13">
        <f t="shared" si="0"/>
        <v>0</v>
      </c>
      <c r="G17" s="22" t="s">
        <v>1</v>
      </c>
      <c r="H17" s="11" t="s">
        <v>30</v>
      </c>
      <c r="I17" s="3"/>
      <c r="J17" s="3"/>
      <c r="K17" s="3"/>
      <c r="L17" s="3"/>
      <c r="M17" s="3"/>
      <c r="N17" s="3"/>
      <c r="O17" s="3"/>
      <c r="P17" s="3"/>
      <c r="Q17" s="3"/>
      <c r="R17" s="3"/>
      <c r="S17" s="3"/>
      <c r="T17" s="3"/>
      <c r="U17" s="3"/>
      <c r="V17" s="3"/>
    </row>
    <row r="18" spans="1:22" x14ac:dyDescent="0.25">
      <c r="A18" s="3"/>
      <c r="B18" s="3"/>
      <c r="C18" s="16">
        <f t="shared" si="1"/>
        <v>18</v>
      </c>
      <c r="D18" s="22" t="s">
        <v>1</v>
      </c>
      <c r="E18" s="11" t="s">
        <v>35</v>
      </c>
      <c r="F18" s="13">
        <f t="shared" si="0"/>
        <v>0</v>
      </c>
      <c r="G18" s="22" t="s">
        <v>1</v>
      </c>
      <c r="H18" s="11" t="s">
        <v>30</v>
      </c>
      <c r="I18" s="3"/>
      <c r="J18" s="3"/>
      <c r="K18" s="3"/>
      <c r="L18" s="3"/>
      <c r="M18" s="3"/>
      <c r="N18" s="3"/>
      <c r="O18" s="3"/>
      <c r="P18" s="3"/>
      <c r="Q18" s="3"/>
      <c r="R18" s="3"/>
      <c r="S18" s="3"/>
      <c r="T18" s="3"/>
      <c r="U18" s="3"/>
      <c r="V18" s="3"/>
    </row>
    <row r="19" spans="1:22" x14ac:dyDescent="0.25">
      <c r="A19" s="3"/>
      <c r="B19" s="3"/>
      <c r="C19" s="16">
        <f t="shared" si="1"/>
        <v>19</v>
      </c>
      <c r="D19" s="22" t="s">
        <v>1</v>
      </c>
      <c r="E19" s="11" t="s">
        <v>32</v>
      </c>
      <c r="F19" s="13">
        <f t="shared" si="0"/>
        <v>0</v>
      </c>
      <c r="G19" s="22" t="s">
        <v>1</v>
      </c>
      <c r="H19" s="11" t="s">
        <v>33</v>
      </c>
      <c r="I19" s="3"/>
      <c r="J19" s="3"/>
      <c r="K19" s="3"/>
      <c r="L19" s="3"/>
      <c r="M19" s="3"/>
      <c r="N19" s="3"/>
      <c r="O19" s="3"/>
      <c r="P19" s="3"/>
      <c r="Q19" s="3"/>
      <c r="R19" s="3"/>
      <c r="S19" s="3"/>
      <c r="T19" s="3"/>
      <c r="U19" s="3"/>
      <c r="V19" s="3"/>
    </row>
    <row r="20" spans="1:22" x14ac:dyDescent="0.25">
      <c r="A20" s="3"/>
      <c r="B20" s="3"/>
      <c r="C20" s="16">
        <f t="shared" si="1"/>
        <v>20</v>
      </c>
      <c r="D20" s="22" t="s">
        <v>1</v>
      </c>
      <c r="E20" s="11" t="s">
        <v>34</v>
      </c>
      <c r="F20" s="13">
        <f t="shared" si="0"/>
        <v>0</v>
      </c>
      <c r="G20" s="22" t="s">
        <v>1</v>
      </c>
      <c r="H20" s="11" t="s">
        <v>12</v>
      </c>
      <c r="I20" s="3"/>
      <c r="J20" s="3"/>
      <c r="K20" s="3"/>
      <c r="L20" s="3"/>
      <c r="M20" s="3"/>
      <c r="N20" s="3"/>
      <c r="O20" s="3"/>
      <c r="P20" s="3"/>
      <c r="Q20" s="3"/>
      <c r="R20" s="3"/>
      <c r="S20" s="3"/>
      <c r="T20" s="3"/>
      <c r="U20" s="3"/>
      <c r="V20" s="3"/>
    </row>
    <row r="21" spans="1:22" x14ac:dyDescent="0.25">
      <c r="A21" s="3"/>
      <c r="B21" s="3"/>
      <c r="C21" s="16">
        <f t="shared" si="1"/>
        <v>21</v>
      </c>
      <c r="D21" s="22" t="s">
        <v>1</v>
      </c>
      <c r="E21" s="11" t="s">
        <v>38</v>
      </c>
      <c r="F21" s="13">
        <f t="shared" si="0"/>
        <v>0</v>
      </c>
      <c r="G21" s="22" t="s">
        <v>1</v>
      </c>
      <c r="H21" s="11" t="s">
        <v>12</v>
      </c>
      <c r="I21" s="3"/>
      <c r="J21" s="3"/>
      <c r="K21" s="3"/>
      <c r="L21" s="3"/>
      <c r="M21" s="3"/>
      <c r="N21" s="3"/>
      <c r="O21" s="3"/>
      <c r="P21" s="3"/>
      <c r="Q21" s="3"/>
      <c r="R21" s="3"/>
      <c r="S21" s="3"/>
      <c r="T21" s="3"/>
      <c r="U21" s="3"/>
      <c r="V21" s="3"/>
    </row>
    <row r="22" spans="1:22" x14ac:dyDescent="0.25">
      <c r="A22" s="3"/>
      <c r="B22" s="3"/>
      <c r="C22" s="16">
        <f t="shared" si="1"/>
        <v>22</v>
      </c>
      <c r="D22" s="22" t="s">
        <v>1</v>
      </c>
      <c r="E22" s="11" t="s">
        <v>40</v>
      </c>
      <c r="F22" s="13">
        <f t="shared" si="0"/>
        <v>0</v>
      </c>
      <c r="G22" s="22" t="s">
        <v>1</v>
      </c>
      <c r="H22" s="11" t="s">
        <v>30</v>
      </c>
      <c r="I22" s="3"/>
      <c r="J22" s="3"/>
      <c r="K22" s="3"/>
      <c r="L22" s="3"/>
      <c r="M22" s="3"/>
      <c r="N22" s="3"/>
      <c r="O22" s="3"/>
      <c r="P22" s="3"/>
      <c r="Q22" s="3"/>
      <c r="R22" s="3"/>
      <c r="S22" s="3"/>
      <c r="T22" s="3"/>
      <c r="U22" s="3"/>
      <c r="V22" s="3"/>
    </row>
    <row r="23" spans="1:22" x14ac:dyDescent="0.25">
      <c r="A23" s="3"/>
      <c r="B23" s="3"/>
      <c r="C23" s="16">
        <f t="shared" si="1"/>
        <v>23</v>
      </c>
      <c r="D23" s="22" t="s">
        <v>1</v>
      </c>
      <c r="E23" s="11" t="s">
        <v>41</v>
      </c>
      <c r="F23" s="13">
        <f t="shared" si="0"/>
        <v>0</v>
      </c>
      <c r="G23" s="22" t="s">
        <v>1</v>
      </c>
      <c r="H23" s="11" t="s">
        <v>12</v>
      </c>
      <c r="I23" s="3"/>
      <c r="J23" s="3"/>
      <c r="K23" s="3"/>
      <c r="L23" s="3"/>
      <c r="M23" s="3"/>
      <c r="N23" s="3"/>
      <c r="O23" s="3"/>
      <c r="P23" s="3"/>
      <c r="Q23" s="3"/>
      <c r="R23" s="3"/>
      <c r="S23" s="3"/>
      <c r="T23" s="3"/>
      <c r="U23" s="3"/>
      <c r="V23" s="3"/>
    </row>
    <row r="24" spans="1:22" x14ac:dyDescent="0.25">
      <c r="A24" s="3"/>
      <c r="B24" s="3"/>
      <c r="C24" s="16">
        <f t="shared" si="1"/>
        <v>24</v>
      </c>
      <c r="D24" s="22" t="s">
        <v>1</v>
      </c>
      <c r="E24" s="11" t="s">
        <v>42</v>
      </c>
      <c r="F24" s="13">
        <f t="shared" si="0"/>
        <v>0</v>
      </c>
      <c r="G24" s="22" t="s">
        <v>1</v>
      </c>
      <c r="H24" s="11" t="s">
        <v>12</v>
      </c>
      <c r="I24" s="3"/>
      <c r="J24" s="3"/>
      <c r="K24" s="3"/>
      <c r="L24" s="3"/>
      <c r="M24" s="3"/>
      <c r="N24" s="3"/>
      <c r="O24" s="3"/>
      <c r="P24" s="3"/>
      <c r="Q24" s="3"/>
      <c r="R24" s="3"/>
      <c r="S24" s="3"/>
      <c r="T24" s="3"/>
      <c r="U24" s="3"/>
      <c r="V24" s="3"/>
    </row>
    <row r="25" spans="1:22" x14ac:dyDescent="0.25">
      <c r="A25" s="3"/>
      <c r="B25" s="3"/>
      <c r="C25" s="16">
        <f t="shared" si="1"/>
        <v>25</v>
      </c>
      <c r="D25" s="22" t="s">
        <v>1</v>
      </c>
      <c r="E25" s="11" t="s">
        <v>43</v>
      </c>
      <c r="F25" s="13">
        <f t="shared" si="0"/>
        <v>0</v>
      </c>
      <c r="G25" s="22" t="s">
        <v>1</v>
      </c>
      <c r="H25" s="11" t="s">
        <v>33</v>
      </c>
      <c r="I25" s="3"/>
      <c r="J25" s="3"/>
      <c r="K25" s="3"/>
      <c r="L25" s="3"/>
      <c r="M25" s="3"/>
      <c r="N25" s="3"/>
      <c r="O25" s="3"/>
      <c r="P25" s="3"/>
      <c r="Q25" s="3"/>
      <c r="R25" s="3"/>
      <c r="S25" s="3"/>
      <c r="T25" s="3"/>
      <c r="U25" s="3"/>
      <c r="V25" s="3"/>
    </row>
    <row r="26" spans="1:22" x14ac:dyDescent="0.25">
      <c r="A26" s="3"/>
      <c r="B26" s="3"/>
      <c r="C26" s="16">
        <f t="shared" si="1"/>
        <v>26</v>
      </c>
      <c r="D26" s="22" t="s">
        <v>1</v>
      </c>
      <c r="E26" s="11" t="s">
        <v>44</v>
      </c>
      <c r="F26" s="13">
        <f t="shared" si="0"/>
        <v>0</v>
      </c>
      <c r="G26" s="22" t="s">
        <v>1</v>
      </c>
      <c r="H26" s="11" t="s">
        <v>12</v>
      </c>
      <c r="I26" s="3"/>
      <c r="J26" s="3"/>
      <c r="K26" s="3"/>
      <c r="L26" s="3"/>
      <c r="M26" s="3"/>
      <c r="N26" s="3"/>
      <c r="O26" s="3"/>
      <c r="P26" s="3"/>
      <c r="Q26" s="3"/>
      <c r="R26" s="3"/>
      <c r="S26" s="3"/>
      <c r="T26" s="3"/>
      <c r="U26" s="3"/>
      <c r="V26" s="3"/>
    </row>
    <row r="27" spans="1:22" x14ac:dyDescent="0.25">
      <c r="A27" s="3"/>
      <c r="B27" s="3"/>
      <c r="C27" s="16">
        <f t="shared" si="1"/>
        <v>27</v>
      </c>
      <c r="D27" s="22" t="s">
        <v>1</v>
      </c>
      <c r="E27" s="11" t="s">
        <v>45</v>
      </c>
      <c r="F27" s="13">
        <f t="shared" si="0"/>
        <v>0</v>
      </c>
      <c r="G27" s="22" t="s">
        <v>1</v>
      </c>
      <c r="H27" s="11" t="s">
        <v>12</v>
      </c>
      <c r="I27" s="3"/>
      <c r="J27" s="3"/>
      <c r="K27" s="3"/>
      <c r="L27" s="3"/>
      <c r="M27" s="3"/>
      <c r="N27" s="3"/>
      <c r="O27" s="3"/>
      <c r="P27" s="3"/>
      <c r="Q27" s="3"/>
      <c r="R27" s="3"/>
      <c r="S27" s="3"/>
      <c r="T27" s="3"/>
      <c r="U27" s="3"/>
      <c r="V27" s="3"/>
    </row>
    <row r="28" spans="1:22" x14ac:dyDescent="0.25">
      <c r="A28" s="3"/>
      <c r="B28" s="3"/>
      <c r="C28" s="16">
        <f t="shared" si="1"/>
        <v>28</v>
      </c>
      <c r="D28" s="22" t="s">
        <v>1</v>
      </c>
      <c r="E28" s="11" t="s">
        <v>47</v>
      </c>
      <c r="F28" s="13">
        <f t="shared" si="0"/>
        <v>0</v>
      </c>
      <c r="G28" s="22" t="s">
        <v>1</v>
      </c>
      <c r="H28" s="11" t="s">
        <v>30</v>
      </c>
      <c r="I28" s="3"/>
      <c r="J28" s="3"/>
      <c r="K28" s="3"/>
      <c r="L28" s="3"/>
      <c r="M28" s="3"/>
      <c r="N28" s="3"/>
      <c r="O28" s="3"/>
      <c r="P28" s="3"/>
      <c r="Q28" s="3"/>
      <c r="R28" s="3"/>
      <c r="S28" s="3"/>
      <c r="T28" s="3"/>
      <c r="U28" s="3"/>
      <c r="V28" s="3"/>
    </row>
    <row r="29" spans="1:22" x14ac:dyDescent="0.25">
      <c r="A29" s="3"/>
      <c r="B29" s="3"/>
      <c r="C29" s="16">
        <f t="shared" si="1"/>
        <v>29</v>
      </c>
      <c r="D29" s="22" t="s">
        <v>1</v>
      </c>
      <c r="E29" s="11" t="s">
        <v>48</v>
      </c>
      <c r="F29" s="13">
        <f t="shared" si="0"/>
        <v>0</v>
      </c>
      <c r="G29" s="22" t="s">
        <v>1</v>
      </c>
      <c r="H29" s="11" t="s">
        <v>12</v>
      </c>
      <c r="I29" s="3"/>
      <c r="J29" s="3"/>
      <c r="K29" s="3"/>
      <c r="L29" s="3"/>
      <c r="M29" s="3"/>
      <c r="N29" s="3"/>
      <c r="O29" s="3"/>
      <c r="P29" s="3"/>
      <c r="Q29" s="3"/>
      <c r="R29" s="3"/>
      <c r="S29" s="3"/>
      <c r="T29" s="3"/>
      <c r="U29" s="3"/>
      <c r="V29" s="3"/>
    </row>
    <row r="30" spans="1:22" x14ac:dyDescent="0.25">
      <c r="A30" s="3"/>
      <c r="B30" s="3"/>
      <c r="C30" s="16">
        <f t="shared" si="1"/>
        <v>30</v>
      </c>
      <c r="D30" s="22" t="s">
        <v>1</v>
      </c>
      <c r="E30" s="11" t="s">
        <v>49</v>
      </c>
      <c r="F30" s="13">
        <f t="shared" si="0"/>
        <v>0</v>
      </c>
      <c r="G30" s="22" t="s">
        <v>1</v>
      </c>
      <c r="H30" s="11" t="s">
        <v>30</v>
      </c>
      <c r="I30" s="3"/>
      <c r="J30" s="3"/>
      <c r="K30" s="3"/>
      <c r="L30" s="3"/>
      <c r="M30" s="3"/>
      <c r="N30" s="3"/>
      <c r="O30" s="3"/>
      <c r="P30" s="3"/>
      <c r="Q30" s="3"/>
      <c r="R30" s="3"/>
      <c r="S30" s="3"/>
      <c r="T30" s="3"/>
      <c r="U30" s="3"/>
      <c r="V30" s="3"/>
    </row>
    <row r="31" spans="1:22" x14ac:dyDescent="0.25">
      <c r="A31" s="3"/>
      <c r="B31" s="3"/>
      <c r="C31" s="16">
        <f t="shared" si="1"/>
        <v>31</v>
      </c>
      <c r="D31" s="22" t="s">
        <v>1</v>
      </c>
      <c r="E31" s="11" t="s">
        <v>65</v>
      </c>
      <c r="F31" s="13">
        <f t="shared" si="0"/>
        <v>0</v>
      </c>
      <c r="G31" s="22" t="s">
        <v>1</v>
      </c>
      <c r="H31" s="11" t="s">
        <v>33</v>
      </c>
      <c r="I31" s="3"/>
      <c r="J31" s="3"/>
      <c r="K31" s="3"/>
      <c r="L31" s="3"/>
      <c r="M31" s="3"/>
      <c r="N31" s="3"/>
      <c r="O31" s="3"/>
      <c r="P31" s="3"/>
      <c r="Q31" s="3"/>
      <c r="R31" s="3"/>
      <c r="S31" s="3"/>
      <c r="T31" s="3"/>
      <c r="U31" s="3"/>
      <c r="V31" s="3"/>
    </row>
    <row r="32" spans="1:22" x14ac:dyDescent="0.25">
      <c r="A32" s="3"/>
      <c r="B32" s="3"/>
      <c r="C32" s="16">
        <f t="shared" si="1"/>
        <v>32</v>
      </c>
      <c r="D32" s="22" t="s">
        <v>1</v>
      </c>
      <c r="E32" s="11" t="s">
        <v>69</v>
      </c>
      <c r="F32" s="13">
        <f t="shared" si="0"/>
        <v>0</v>
      </c>
      <c r="G32" s="22" t="s">
        <v>1</v>
      </c>
      <c r="H32" s="11" t="s">
        <v>30</v>
      </c>
      <c r="I32" s="3"/>
      <c r="J32" s="3"/>
      <c r="K32" s="3"/>
      <c r="L32" s="3"/>
      <c r="M32" s="3"/>
      <c r="N32" s="3"/>
      <c r="O32" s="3"/>
      <c r="P32" s="3"/>
      <c r="Q32" s="3"/>
      <c r="R32" s="3"/>
      <c r="S32" s="3"/>
      <c r="T32" s="3"/>
      <c r="U32" s="3"/>
      <c r="V32" s="3"/>
    </row>
    <row r="33" spans="1:22" x14ac:dyDescent="0.25">
      <c r="A33" s="3"/>
      <c r="B33" s="3"/>
      <c r="C33" s="16">
        <f t="shared" si="1"/>
        <v>33</v>
      </c>
      <c r="D33" s="22" t="s">
        <v>1</v>
      </c>
      <c r="E33" s="11" t="s">
        <v>66</v>
      </c>
      <c r="F33" s="13">
        <f t="shared" si="0"/>
        <v>0</v>
      </c>
      <c r="G33" s="22" t="s">
        <v>1</v>
      </c>
      <c r="H33" s="11" t="s">
        <v>33</v>
      </c>
      <c r="I33" s="3"/>
      <c r="J33" s="3"/>
      <c r="K33" s="3"/>
      <c r="L33" s="3"/>
      <c r="M33" s="3"/>
      <c r="N33" s="3"/>
      <c r="O33" s="3"/>
      <c r="P33" s="3"/>
      <c r="Q33" s="3"/>
      <c r="R33" s="3"/>
      <c r="S33" s="3"/>
      <c r="T33" s="3"/>
      <c r="U33" s="3"/>
      <c r="V33" s="3"/>
    </row>
    <row r="34" spans="1:22" x14ac:dyDescent="0.25">
      <c r="A34" s="3"/>
      <c r="B34" s="3"/>
      <c r="C34" s="16">
        <f t="shared" si="1"/>
        <v>34</v>
      </c>
      <c r="D34" s="22" t="s">
        <v>1</v>
      </c>
      <c r="E34" s="11" t="s">
        <v>71</v>
      </c>
      <c r="F34" s="13">
        <f t="shared" si="0"/>
        <v>0</v>
      </c>
      <c r="G34" s="22" t="s">
        <v>1</v>
      </c>
      <c r="H34" s="11" t="s">
        <v>30</v>
      </c>
      <c r="I34" s="3"/>
      <c r="J34" s="3"/>
      <c r="K34" s="3"/>
      <c r="L34" s="3"/>
      <c r="M34" s="3"/>
      <c r="N34" s="3"/>
      <c r="O34" s="3"/>
      <c r="P34" s="3"/>
      <c r="Q34" s="3"/>
      <c r="R34" s="3"/>
      <c r="S34" s="3"/>
      <c r="T34" s="3"/>
      <c r="U34" s="3"/>
      <c r="V34" s="3"/>
    </row>
    <row r="35" spans="1:22" x14ac:dyDescent="0.25">
      <c r="A35" s="3"/>
      <c r="B35" s="3"/>
      <c r="C35" s="16">
        <f t="shared" si="1"/>
        <v>35</v>
      </c>
      <c r="D35" s="22" t="s">
        <v>1</v>
      </c>
      <c r="E35" s="11" t="s">
        <v>67</v>
      </c>
      <c r="F35" s="13">
        <f t="shared" si="0"/>
        <v>0</v>
      </c>
      <c r="G35" s="22" t="s">
        <v>1</v>
      </c>
      <c r="H35" s="11" t="s">
        <v>33</v>
      </c>
      <c r="I35" s="3"/>
      <c r="J35" s="3"/>
      <c r="K35" s="3"/>
      <c r="L35" s="3"/>
      <c r="M35" s="3"/>
      <c r="N35" s="3"/>
      <c r="O35" s="3"/>
      <c r="P35" s="3"/>
      <c r="Q35" s="3"/>
      <c r="R35" s="3"/>
      <c r="S35" s="3"/>
      <c r="T35" s="3"/>
      <c r="U35" s="3"/>
      <c r="V35" s="3"/>
    </row>
    <row r="36" spans="1:22" x14ac:dyDescent="0.25">
      <c r="A36" s="3"/>
      <c r="B36" s="3"/>
      <c r="C36" s="16">
        <f t="shared" si="1"/>
        <v>36</v>
      </c>
      <c r="D36" s="22" t="s">
        <v>1</v>
      </c>
      <c r="E36" s="11" t="s">
        <v>72</v>
      </c>
      <c r="F36" s="13">
        <f t="shared" si="0"/>
        <v>0</v>
      </c>
      <c r="G36" s="22" t="s">
        <v>1</v>
      </c>
      <c r="H36" s="11" t="s">
        <v>30</v>
      </c>
      <c r="I36" s="3"/>
      <c r="J36" s="3"/>
      <c r="K36" s="3"/>
      <c r="L36" s="3"/>
      <c r="M36" s="3"/>
      <c r="N36" s="3"/>
      <c r="O36" s="3"/>
      <c r="P36" s="3"/>
      <c r="Q36" s="3"/>
      <c r="R36" s="3"/>
      <c r="S36" s="3"/>
      <c r="T36" s="3"/>
      <c r="U36" s="3"/>
      <c r="V36" s="3"/>
    </row>
    <row r="37" spans="1:22" x14ac:dyDescent="0.25">
      <c r="A37" s="3"/>
      <c r="B37" s="3"/>
      <c r="C37" s="16">
        <f t="shared" si="1"/>
        <v>37</v>
      </c>
      <c r="D37" s="22" t="s">
        <v>1</v>
      </c>
      <c r="E37" s="11" t="s">
        <v>53</v>
      </c>
      <c r="F37" s="13">
        <f t="shared" si="0"/>
        <v>0</v>
      </c>
      <c r="G37" s="22" t="s">
        <v>1</v>
      </c>
      <c r="H37" s="11" t="s">
        <v>30</v>
      </c>
      <c r="I37" s="3"/>
      <c r="J37" s="3"/>
      <c r="K37" s="3"/>
      <c r="L37" s="3"/>
      <c r="M37" s="3"/>
      <c r="N37" s="3"/>
      <c r="O37" s="3"/>
      <c r="P37" s="3"/>
      <c r="Q37" s="3"/>
      <c r="R37" s="3"/>
      <c r="S37" s="3"/>
      <c r="T37" s="3"/>
      <c r="U37" s="3"/>
      <c r="V37" s="3"/>
    </row>
    <row r="38" spans="1:22" x14ac:dyDescent="0.25">
      <c r="A38" s="3"/>
      <c r="B38" s="3"/>
      <c r="C38" s="16">
        <f t="shared" si="1"/>
        <v>38</v>
      </c>
      <c r="D38" s="22" t="s">
        <v>1</v>
      </c>
      <c r="E38" s="11" t="s">
        <v>73</v>
      </c>
      <c r="F38" s="13">
        <f t="shared" si="0"/>
        <v>0</v>
      </c>
      <c r="G38" s="22" t="s">
        <v>1</v>
      </c>
      <c r="H38" s="11" t="s">
        <v>30</v>
      </c>
      <c r="I38" s="3"/>
      <c r="J38" s="3"/>
      <c r="K38" s="3"/>
      <c r="L38" s="3"/>
      <c r="M38" s="3"/>
      <c r="N38" s="3"/>
      <c r="O38" s="3"/>
      <c r="P38" s="3"/>
      <c r="Q38" s="3"/>
      <c r="R38" s="3"/>
      <c r="S38" s="3"/>
      <c r="T38" s="3"/>
      <c r="U38" s="3"/>
      <c r="V38" s="3"/>
    </row>
    <row r="39" spans="1:22" x14ac:dyDescent="0.25">
      <c r="A39" s="3"/>
      <c r="B39" s="3"/>
      <c r="C39" s="16">
        <f t="shared" si="1"/>
        <v>39</v>
      </c>
      <c r="D39" s="22" t="s">
        <v>1</v>
      </c>
      <c r="E39" s="11" t="s">
        <v>68</v>
      </c>
      <c r="F39" s="13">
        <f t="shared" si="0"/>
        <v>0</v>
      </c>
      <c r="G39" s="22" t="s">
        <v>1</v>
      </c>
      <c r="H39" s="11" t="s">
        <v>33</v>
      </c>
      <c r="I39" s="3"/>
      <c r="J39" s="3"/>
      <c r="K39" s="3"/>
      <c r="L39" s="3"/>
      <c r="M39" s="3"/>
      <c r="N39" s="3"/>
      <c r="O39" s="3"/>
      <c r="P39" s="3"/>
      <c r="Q39" s="3"/>
      <c r="R39" s="3"/>
      <c r="S39" s="3"/>
      <c r="T39" s="3"/>
      <c r="U39" s="3"/>
      <c r="V39" s="3"/>
    </row>
    <row r="40" spans="1:22" x14ac:dyDescent="0.25">
      <c r="A40" s="3"/>
      <c r="B40" s="3"/>
      <c r="C40" s="16">
        <f t="shared" si="1"/>
        <v>40</v>
      </c>
      <c r="D40" s="22" t="s">
        <v>1</v>
      </c>
      <c r="E40" s="11" t="s">
        <v>75</v>
      </c>
      <c r="F40" s="13">
        <f t="shared" si="0"/>
        <v>0</v>
      </c>
      <c r="G40" s="22" t="s">
        <v>1</v>
      </c>
      <c r="H40" s="11" t="s">
        <v>30</v>
      </c>
      <c r="I40" s="3"/>
      <c r="J40" s="3"/>
      <c r="K40" s="3"/>
      <c r="L40" s="3"/>
      <c r="M40" s="3"/>
      <c r="N40" s="3"/>
      <c r="O40" s="3"/>
      <c r="P40" s="3"/>
      <c r="Q40" s="3"/>
      <c r="R40" s="3"/>
      <c r="S40" s="3"/>
      <c r="T40" s="3"/>
      <c r="U40" s="3"/>
      <c r="V40" s="3"/>
    </row>
    <row r="41" spans="1:22" x14ac:dyDescent="0.25">
      <c r="A41" s="3"/>
      <c r="B41" s="3"/>
      <c r="C41" s="16">
        <f t="shared" si="1"/>
        <v>41</v>
      </c>
      <c r="D41" s="22" t="s">
        <v>1</v>
      </c>
      <c r="E41" s="11" t="s">
        <v>76</v>
      </c>
      <c r="F41" s="13">
        <f t="shared" si="0"/>
        <v>0</v>
      </c>
      <c r="G41" s="22" t="s">
        <v>1</v>
      </c>
      <c r="H41" s="11" t="s">
        <v>12</v>
      </c>
      <c r="I41" s="3"/>
      <c r="J41" s="3"/>
      <c r="K41" s="3"/>
      <c r="L41" s="3"/>
      <c r="M41" s="3"/>
      <c r="N41" s="3"/>
      <c r="O41" s="3"/>
      <c r="P41" s="3"/>
      <c r="Q41" s="3"/>
      <c r="R41" s="3"/>
      <c r="S41" s="3"/>
      <c r="T41" s="3"/>
      <c r="U41" s="3"/>
      <c r="V41" s="3"/>
    </row>
    <row r="42" spans="1:22" x14ac:dyDescent="0.25">
      <c r="A42" s="3"/>
      <c r="B42" s="3"/>
      <c r="C42" s="16">
        <f t="shared" si="1"/>
        <v>42</v>
      </c>
      <c r="D42" s="22" t="s">
        <v>1</v>
      </c>
      <c r="E42" s="11" t="s">
        <v>84</v>
      </c>
      <c r="F42" s="13">
        <f t="shared" si="0"/>
        <v>0</v>
      </c>
      <c r="G42" s="22" t="s">
        <v>1</v>
      </c>
      <c r="H42" s="11" t="s">
        <v>30</v>
      </c>
      <c r="I42" s="3"/>
      <c r="J42" s="3"/>
      <c r="K42" s="3"/>
      <c r="L42" s="3"/>
      <c r="M42" s="3"/>
      <c r="N42" s="3"/>
      <c r="O42" s="3"/>
      <c r="P42" s="3"/>
      <c r="Q42" s="3"/>
      <c r="R42" s="3"/>
      <c r="S42" s="3"/>
      <c r="T42" s="3"/>
      <c r="U42" s="3"/>
      <c r="V42" s="3"/>
    </row>
    <row r="43" spans="1:22" x14ac:dyDescent="0.25">
      <c r="A43" s="3"/>
      <c r="B43" s="3"/>
      <c r="C43" s="16">
        <f t="shared" si="1"/>
        <v>43</v>
      </c>
      <c r="D43" s="22" t="s">
        <v>1</v>
      </c>
      <c r="E43" s="11" t="s">
        <v>81</v>
      </c>
      <c r="F43" s="13">
        <f t="shared" ref="F43:F74" si="2">IF(E43="",0,IF(COUNTIF(E:E,E43)=1,0,1))</f>
        <v>0</v>
      </c>
      <c r="G43" s="22" t="s">
        <v>1</v>
      </c>
      <c r="H43" s="11" t="s">
        <v>33</v>
      </c>
      <c r="I43" s="3"/>
      <c r="J43" s="3"/>
      <c r="K43" s="3"/>
      <c r="L43" s="3"/>
      <c r="M43" s="3"/>
      <c r="N43" s="3"/>
      <c r="O43" s="3"/>
      <c r="P43" s="3"/>
      <c r="Q43" s="3"/>
      <c r="R43" s="3"/>
      <c r="S43" s="3"/>
      <c r="T43" s="3"/>
      <c r="U43" s="3"/>
      <c r="V43" s="3"/>
    </row>
    <row r="44" spans="1:22" x14ac:dyDescent="0.25">
      <c r="A44" s="3"/>
      <c r="B44" s="3"/>
      <c r="C44" s="16">
        <f t="shared" si="1"/>
        <v>44</v>
      </c>
      <c r="D44" s="22" t="s">
        <v>1</v>
      </c>
      <c r="E44" s="11" t="s">
        <v>77</v>
      </c>
      <c r="F44" s="13">
        <f t="shared" si="2"/>
        <v>0</v>
      </c>
      <c r="G44" s="22" t="s">
        <v>1</v>
      </c>
      <c r="H44" s="11" t="s">
        <v>30</v>
      </c>
      <c r="I44" s="3"/>
      <c r="J44" s="3"/>
      <c r="K44" s="3"/>
      <c r="L44" s="3"/>
      <c r="M44" s="3"/>
      <c r="N44" s="3"/>
      <c r="O44" s="3"/>
      <c r="P44" s="3"/>
      <c r="Q44" s="3"/>
      <c r="R44" s="3"/>
      <c r="S44" s="3"/>
      <c r="T44" s="3"/>
      <c r="U44" s="3"/>
      <c r="V44" s="3"/>
    </row>
    <row r="45" spans="1:22" x14ac:dyDescent="0.25">
      <c r="A45" s="3"/>
      <c r="B45" s="3"/>
      <c r="C45" s="16">
        <f t="shared" si="1"/>
        <v>45</v>
      </c>
      <c r="D45" s="22" t="s">
        <v>1</v>
      </c>
      <c r="E45" s="11" t="s">
        <v>79</v>
      </c>
      <c r="F45" s="13">
        <f t="shared" si="2"/>
        <v>0</v>
      </c>
      <c r="G45" s="22" t="s">
        <v>1</v>
      </c>
      <c r="H45" s="11" t="s">
        <v>12</v>
      </c>
      <c r="I45" s="3"/>
      <c r="J45" s="3"/>
      <c r="K45" s="3"/>
      <c r="L45" s="3"/>
      <c r="M45" s="3"/>
      <c r="N45" s="3"/>
      <c r="O45" s="3"/>
      <c r="P45" s="3"/>
      <c r="Q45" s="3"/>
      <c r="R45" s="3"/>
      <c r="S45" s="3"/>
      <c r="T45" s="3"/>
      <c r="U45" s="3"/>
      <c r="V45" s="3"/>
    </row>
    <row r="46" spans="1:22" x14ac:dyDescent="0.25">
      <c r="A46" s="3"/>
      <c r="B46" s="3"/>
      <c r="C46" s="16">
        <f t="shared" si="1"/>
        <v>46</v>
      </c>
      <c r="D46" s="22" t="s">
        <v>1</v>
      </c>
      <c r="E46" s="11" t="s">
        <v>82</v>
      </c>
      <c r="F46" s="13">
        <f t="shared" si="2"/>
        <v>0</v>
      </c>
      <c r="G46" s="22" t="s">
        <v>1</v>
      </c>
      <c r="H46" s="11" t="s">
        <v>30</v>
      </c>
      <c r="I46" s="3"/>
      <c r="J46" s="3"/>
      <c r="K46" s="3"/>
      <c r="L46" s="3"/>
      <c r="M46" s="3"/>
      <c r="N46" s="3"/>
      <c r="O46" s="3"/>
      <c r="P46" s="3"/>
      <c r="Q46" s="3"/>
      <c r="R46" s="3"/>
      <c r="S46" s="3"/>
      <c r="T46" s="3"/>
      <c r="U46" s="3"/>
      <c r="V46" s="3"/>
    </row>
    <row r="47" spans="1:22" x14ac:dyDescent="0.25">
      <c r="A47" s="3"/>
      <c r="B47" s="3"/>
      <c r="C47" s="16">
        <f t="shared" si="1"/>
        <v>47</v>
      </c>
      <c r="D47" s="22" t="s">
        <v>1</v>
      </c>
      <c r="E47" s="11" t="s">
        <v>83</v>
      </c>
      <c r="F47" s="13">
        <f t="shared" si="2"/>
        <v>0</v>
      </c>
      <c r="G47" s="22" t="s">
        <v>1</v>
      </c>
      <c r="H47" s="11" t="s">
        <v>33</v>
      </c>
      <c r="I47" s="3"/>
      <c r="J47" s="3"/>
      <c r="K47" s="3"/>
      <c r="L47" s="3"/>
      <c r="M47" s="3"/>
      <c r="N47" s="3"/>
      <c r="O47" s="3"/>
      <c r="P47" s="3"/>
      <c r="Q47" s="3"/>
      <c r="R47" s="3"/>
      <c r="S47" s="3"/>
      <c r="T47" s="3"/>
      <c r="U47" s="3"/>
      <c r="V47" s="3"/>
    </row>
    <row r="48" spans="1:22" x14ac:dyDescent="0.25">
      <c r="A48" s="3"/>
      <c r="B48" s="3"/>
      <c r="C48" s="16">
        <f t="shared" si="1"/>
        <v>48</v>
      </c>
      <c r="D48" s="22" t="s">
        <v>1</v>
      </c>
      <c r="E48" s="11" t="s">
        <v>80</v>
      </c>
      <c r="F48" s="13">
        <f t="shared" si="2"/>
        <v>0</v>
      </c>
      <c r="G48" s="22" t="s">
        <v>1</v>
      </c>
      <c r="H48" s="11" t="s">
        <v>30</v>
      </c>
      <c r="I48" s="3"/>
      <c r="J48" s="3"/>
      <c r="K48" s="3"/>
      <c r="L48" s="3"/>
      <c r="M48" s="3"/>
      <c r="N48" s="3"/>
      <c r="O48" s="3"/>
      <c r="P48" s="3"/>
      <c r="Q48" s="3"/>
      <c r="R48" s="3"/>
      <c r="S48" s="3"/>
      <c r="T48" s="3"/>
      <c r="U48" s="3"/>
      <c r="V48" s="3"/>
    </row>
    <row r="49" spans="1:22" x14ac:dyDescent="0.25">
      <c r="A49" s="3"/>
      <c r="B49" s="3"/>
      <c r="C49" s="16">
        <f t="shared" si="1"/>
        <v>49</v>
      </c>
      <c r="D49" s="22" t="s">
        <v>1</v>
      </c>
      <c r="E49" s="11" t="s">
        <v>85</v>
      </c>
      <c r="F49" s="13">
        <f t="shared" si="2"/>
        <v>0</v>
      </c>
      <c r="G49" s="22" t="s">
        <v>1</v>
      </c>
      <c r="H49" s="11" t="s">
        <v>12</v>
      </c>
      <c r="I49" s="3"/>
      <c r="J49" s="3"/>
      <c r="K49" s="3"/>
      <c r="L49" s="3"/>
      <c r="M49" s="3"/>
      <c r="N49" s="3"/>
      <c r="O49" s="3"/>
      <c r="P49" s="3"/>
      <c r="Q49" s="3"/>
      <c r="R49" s="3"/>
      <c r="S49" s="3"/>
      <c r="T49" s="3"/>
      <c r="U49" s="3"/>
      <c r="V49" s="3"/>
    </row>
    <row r="50" spans="1:22" x14ac:dyDescent="0.25">
      <c r="A50" s="3"/>
      <c r="B50" s="3"/>
      <c r="C50" s="16">
        <f t="shared" si="1"/>
        <v>50</v>
      </c>
      <c r="D50" s="22" t="s">
        <v>1</v>
      </c>
      <c r="E50" s="11" t="s">
        <v>86</v>
      </c>
      <c r="F50" s="13">
        <f t="shared" si="2"/>
        <v>0</v>
      </c>
      <c r="G50" s="22" t="s">
        <v>1</v>
      </c>
      <c r="H50" s="11" t="s">
        <v>30</v>
      </c>
      <c r="I50" s="3"/>
      <c r="J50" s="3"/>
      <c r="K50" s="3"/>
      <c r="L50" s="3"/>
      <c r="M50" s="3"/>
      <c r="N50" s="3"/>
      <c r="O50" s="3"/>
      <c r="P50" s="3"/>
      <c r="Q50" s="3"/>
      <c r="R50" s="3"/>
      <c r="S50" s="3"/>
      <c r="T50" s="3"/>
      <c r="U50" s="3"/>
      <c r="V50" s="3"/>
    </row>
    <row r="51" spans="1:22" x14ac:dyDescent="0.25">
      <c r="A51" s="3"/>
      <c r="B51" s="3"/>
      <c r="C51" s="16">
        <f t="shared" si="1"/>
        <v>51</v>
      </c>
      <c r="D51" s="22" t="s">
        <v>1</v>
      </c>
      <c r="E51" s="11" t="s">
        <v>87</v>
      </c>
      <c r="F51" s="13">
        <f t="shared" si="2"/>
        <v>0</v>
      </c>
      <c r="G51" s="22" t="s">
        <v>1</v>
      </c>
      <c r="H51" s="11" t="s">
        <v>33</v>
      </c>
      <c r="I51" s="3"/>
      <c r="J51" s="3"/>
      <c r="K51" s="3"/>
      <c r="L51" s="3"/>
      <c r="M51" s="3"/>
      <c r="N51" s="3"/>
      <c r="O51" s="3"/>
      <c r="P51" s="3"/>
      <c r="Q51" s="3"/>
      <c r="R51" s="3"/>
      <c r="S51" s="3"/>
      <c r="T51" s="3"/>
      <c r="U51" s="3"/>
      <c r="V51" s="3"/>
    </row>
    <row r="52" spans="1:22" x14ac:dyDescent="0.25">
      <c r="A52" s="3"/>
      <c r="B52" s="3"/>
      <c r="C52" s="16">
        <f t="shared" si="1"/>
        <v>52</v>
      </c>
      <c r="D52" s="22" t="s">
        <v>1</v>
      </c>
      <c r="E52" s="11" t="s">
        <v>88</v>
      </c>
      <c r="F52" s="13">
        <f t="shared" si="2"/>
        <v>0</v>
      </c>
      <c r="G52" s="22" t="s">
        <v>1</v>
      </c>
      <c r="H52" s="11" t="s">
        <v>30</v>
      </c>
      <c r="I52" s="3"/>
      <c r="J52" s="3"/>
      <c r="K52" s="3"/>
      <c r="L52" s="3"/>
      <c r="M52" s="3"/>
      <c r="N52" s="3"/>
      <c r="O52" s="3"/>
      <c r="P52" s="3"/>
      <c r="Q52" s="3"/>
      <c r="R52" s="3"/>
      <c r="S52" s="3"/>
      <c r="T52" s="3"/>
      <c r="U52" s="3"/>
      <c r="V52" s="3"/>
    </row>
    <row r="53" spans="1:22" x14ac:dyDescent="0.25">
      <c r="A53" s="3"/>
      <c r="B53" s="3"/>
      <c r="C53" s="16">
        <f t="shared" si="1"/>
        <v>53</v>
      </c>
      <c r="D53" s="22" t="s">
        <v>1</v>
      </c>
      <c r="E53" s="11" t="s">
        <v>89</v>
      </c>
      <c r="F53" s="13">
        <f t="shared" si="2"/>
        <v>0</v>
      </c>
      <c r="G53" s="22" t="s">
        <v>1</v>
      </c>
      <c r="H53" s="11" t="s">
        <v>12</v>
      </c>
      <c r="I53" s="3"/>
      <c r="J53" s="3"/>
      <c r="K53" s="3"/>
      <c r="L53" s="3"/>
      <c r="M53" s="3"/>
      <c r="N53" s="3"/>
      <c r="O53" s="3"/>
      <c r="P53" s="3"/>
      <c r="Q53" s="3"/>
      <c r="R53" s="3"/>
      <c r="S53" s="3"/>
      <c r="T53" s="3"/>
      <c r="U53" s="3"/>
      <c r="V53" s="3"/>
    </row>
    <row r="54" spans="1:22" x14ac:dyDescent="0.25">
      <c r="A54" s="3"/>
      <c r="B54" s="3"/>
      <c r="C54" s="16">
        <f t="shared" si="1"/>
        <v>54</v>
      </c>
      <c r="D54" s="22" t="s">
        <v>1</v>
      </c>
      <c r="E54" s="11" t="s">
        <v>90</v>
      </c>
      <c r="F54" s="13">
        <f t="shared" si="2"/>
        <v>0</v>
      </c>
      <c r="G54" s="22" t="s">
        <v>1</v>
      </c>
      <c r="H54" s="11" t="s">
        <v>30</v>
      </c>
      <c r="I54" s="3"/>
      <c r="J54" s="3"/>
      <c r="K54" s="3"/>
      <c r="L54" s="3"/>
      <c r="M54" s="3"/>
      <c r="N54" s="3"/>
      <c r="O54" s="3"/>
      <c r="P54" s="3"/>
      <c r="Q54" s="3"/>
      <c r="R54" s="3"/>
      <c r="S54" s="3"/>
      <c r="T54" s="3"/>
      <c r="U54" s="3"/>
      <c r="V54" s="3"/>
    </row>
    <row r="55" spans="1:22" x14ac:dyDescent="0.25">
      <c r="A55" s="3"/>
      <c r="B55" s="3"/>
      <c r="C55" s="16">
        <f t="shared" si="1"/>
        <v>55</v>
      </c>
      <c r="D55" s="22" t="s">
        <v>1</v>
      </c>
      <c r="E55" s="11" t="s">
        <v>91</v>
      </c>
      <c r="F55" s="13">
        <f t="shared" si="2"/>
        <v>0</v>
      </c>
      <c r="G55" s="22" t="s">
        <v>1</v>
      </c>
      <c r="H55" s="11" t="s">
        <v>33</v>
      </c>
      <c r="I55" s="3"/>
      <c r="J55" s="3"/>
      <c r="K55" s="3"/>
      <c r="L55" s="3"/>
      <c r="M55" s="3"/>
      <c r="N55" s="3"/>
      <c r="O55" s="3"/>
      <c r="P55" s="3"/>
      <c r="Q55" s="3"/>
      <c r="R55" s="3"/>
      <c r="S55" s="3"/>
      <c r="T55" s="3"/>
      <c r="U55" s="3"/>
      <c r="V55" s="3"/>
    </row>
    <row r="56" spans="1:22" x14ac:dyDescent="0.25">
      <c r="A56" s="3"/>
      <c r="B56" s="3"/>
      <c r="C56" s="16">
        <f t="shared" si="1"/>
        <v>56</v>
      </c>
      <c r="D56" s="22" t="s">
        <v>1</v>
      </c>
      <c r="E56" s="11" t="s">
        <v>92</v>
      </c>
      <c r="F56" s="13">
        <f t="shared" si="2"/>
        <v>0</v>
      </c>
      <c r="G56" s="22" t="s">
        <v>1</v>
      </c>
      <c r="H56" s="11" t="s">
        <v>30</v>
      </c>
      <c r="I56" s="3"/>
      <c r="J56" s="3"/>
      <c r="K56" s="3"/>
      <c r="L56" s="3"/>
      <c r="M56" s="3"/>
      <c r="N56" s="3"/>
      <c r="O56" s="3"/>
      <c r="P56" s="3"/>
      <c r="Q56" s="3"/>
      <c r="R56" s="3"/>
      <c r="S56" s="3"/>
      <c r="T56" s="3"/>
      <c r="U56" s="3"/>
      <c r="V56" s="3"/>
    </row>
    <row r="57" spans="1:22" x14ac:dyDescent="0.25">
      <c r="A57" s="3"/>
      <c r="B57" s="3"/>
      <c r="C57" s="16">
        <f t="shared" si="1"/>
        <v>57</v>
      </c>
      <c r="D57" s="22" t="s">
        <v>1</v>
      </c>
      <c r="E57" s="11" t="s">
        <v>93</v>
      </c>
      <c r="F57" s="13">
        <f t="shared" si="2"/>
        <v>0</v>
      </c>
      <c r="G57" s="22" t="s">
        <v>1</v>
      </c>
      <c r="H57" s="11" t="s">
        <v>12</v>
      </c>
      <c r="I57" s="3"/>
      <c r="J57" s="3"/>
      <c r="K57" s="3"/>
      <c r="L57" s="3"/>
      <c r="M57" s="3"/>
      <c r="N57" s="3"/>
      <c r="O57" s="3"/>
      <c r="P57" s="3"/>
      <c r="Q57" s="3"/>
      <c r="R57" s="3"/>
      <c r="S57" s="3"/>
      <c r="T57" s="3"/>
      <c r="U57" s="3"/>
      <c r="V57" s="3"/>
    </row>
    <row r="58" spans="1:22" x14ac:dyDescent="0.25">
      <c r="A58" s="3"/>
      <c r="B58" s="3"/>
      <c r="C58" s="16">
        <f t="shared" si="1"/>
        <v>58</v>
      </c>
      <c r="D58" s="22" t="s">
        <v>1</v>
      </c>
      <c r="E58" s="11" t="s">
        <v>94</v>
      </c>
      <c r="F58" s="13">
        <f t="shared" si="2"/>
        <v>0</v>
      </c>
      <c r="G58" s="22" t="s">
        <v>1</v>
      </c>
      <c r="H58" s="11" t="s">
        <v>30</v>
      </c>
      <c r="I58" s="3"/>
      <c r="J58" s="3"/>
      <c r="K58" s="3"/>
      <c r="L58" s="3"/>
      <c r="M58" s="3"/>
      <c r="N58" s="3"/>
      <c r="O58" s="3"/>
      <c r="P58" s="3"/>
      <c r="Q58" s="3"/>
      <c r="R58" s="3"/>
      <c r="S58" s="3"/>
      <c r="T58" s="3"/>
      <c r="U58" s="3"/>
      <c r="V58" s="3"/>
    </row>
    <row r="59" spans="1:22" x14ac:dyDescent="0.25">
      <c r="A59" s="3"/>
      <c r="B59" s="3"/>
      <c r="C59" s="16">
        <f t="shared" si="1"/>
        <v>59</v>
      </c>
      <c r="D59" s="22" t="s">
        <v>1</v>
      </c>
      <c r="E59" s="11" t="s">
        <v>95</v>
      </c>
      <c r="F59" s="13">
        <f t="shared" si="2"/>
        <v>0</v>
      </c>
      <c r="G59" s="22" t="s">
        <v>1</v>
      </c>
      <c r="H59" s="11" t="s">
        <v>33</v>
      </c>
      <c r="I59" s="3"/>
      <c r="J59" s="3"/>
      <c r="K59" s="3"/>
      <c r="L59" s="3"/>
      <c r="M59" s="3"/>
      <c r="N59" s="3"/>
      <c r="O59" s="3"/>
      <c r="P59" s="3"/>
      <c r="Q59" s="3"/>
      <c r="R59" s="3"/>
      <c r="S59" s="3"/>
      <c r="T59" s="3"/>
      <c r="U59" s="3"/>
      <c r="V59" s="3"/>
    </row>
    <row r="60" spans="1:22" x14ac:dyDescent="0.25">
      <c r="A60" s="3"/>
      <c r="B60" s="3"/>
      <c r="C60" s="16">
        <f t="shared" si="1"/>
        <v>60</v>
      </c>
      <c r="D60" s="22" t="s">
        <v>1</v>
      </c>
      <c r="E60" s="11" t="s">
        <v>96</v>
      </c>
      <c r="F60" s="13">
        <f t="shared" si="2"/>
        <v>0</v>
      </c>
      <c r="G60" s="22" t="s">
        <v>1</v>
      </c>
      <c r="H60" s="11" t="s">
        <v>30</v>
      </c>
      <c r="I60" s="3"/>
      <c r="J60" s="3"/>
      <c r="K60" s="3"/>
      <c r="L60" s="3"/>
      <c r="M60" s="3"/>
      <c r="N60" s="3"/>
      <c r="O60" s="3"/>
      <c r="P60" s="3"/>
      <c r="Q60" s="3"/>
      <c r="R60" s="3"/>
      <c r="S60" s="3"/>
      <c r="T60" s="3"/>
      <c r="U60" s="3"/>
      <c r="V60" s="3"/>
    </row>
    <row r="61" spans="1:22" x14ac:dyDescent="0.25">
      <c r="A61" s="3"/>
      <c r="B61" s="3"/>
      <c r="C61" s="16">
        <f t="shared" ref="C61:C103" si="3">ROW(B61)</f>
        <v>61</v>
      </c>
      <c r="D61" s="22" t="s">
        <v>1</v>
      </c>
      <c r="E61" s="11" t="s">
        <v>97</v>
      </c>
      <c r="F61" s="13">
        <f t="shared" si="2"/>
        <v>0</v>
      </c>
      <c r="G61" s="22" t="s">
        <v>1</v>
      </c>
      <c r="H61" s="11" t="s">
        <v>12</v>
      </c>
      <c r="I61" s="3"/>
      <c r="J61" s="3"/>
      <c r="K61" s="3"/>
      <c r="L61" s="3"/>
      <c r="M61" s="3"/>
      <c r="N61" s="3"/>
      <c r="O61" s="3"/>
      <c r="P61" s="3"/>
      <c r="Q61" s="3"/>
      <c r="R61" s="3"/>
      <c r="S61" s="3"/>
      <c r="T61" s="3"/>
      <c r="U61" s="3"/>
      <c r="V61" s="3"/>
    </row>
    <row r="62" spans="1:22" x14ac:dyDescent="0.25">
      <c r="A62" s="3"/>
      <c r="B62" s="3"/>
      <c r="C62" s="16">
        <f t="shared" si="3"/>
        <v>62</v>
      </c>
      <c r="D62" s="22" t="s">
        <v>1</v>
      </c>
      <c r="E62" s="11" t="s">
        <v>98</v>
      </c>
      <c r="F62" s="13">
        <f t="shared" si="2"/>
        <v>0</v>
      </c>
      <c r="G62" s="22" t="s">
        <v>1</v>
      </c>
      <c r="H62" s="11" t="s">
        <v>30</v>
      </c>
      <c r="I62" s="3"/>
      <c r="J62" s="3"/>
      <c r="K62" s="3"/>
      <c r="L62" s="3"/>
      <c r="M62" s="3"/>
      <c r="N62" s="3"/>
      <c r="O62" s="3"/>
      <c r="P62" s="3"/>
      <c r="Q62" s="3"/>
      <c r="R62" s="3"/>
      <c r="S62" s="3"/>
      <c r="T62" s="3"/>
      <c r="U62" s="3"/>
      <c r="V62" s="3"/>
    </row>
    <row r="63" spans="1:22" x14ac:dyDescent="0.25">
      <c r="A63" s="3"/>
      <c r="B63" s="3"/>
      <c r="C63" s="16">
        <f t="shared" si="3"/>
        <v>63</v>
      </c>
      <c r="D63" s="22" t="s">
        <v>1</v>
      </c>
      <c r="E63" s="11" t="s">
        <v>99</v>
      </c>
      <c r="F63" s="13">
        <f t="shared" si="2"/>
        <v>0</v>
      </c>
      <c r="G63" s="22" t="s">
        <v>1</v>
      </c>
      <c r="H63" s="11" t="s">
        <v>33</v>
      </c>
      <c r="I63" s="3"/>
      <c r="J63" s="3"/>
      <c r="K63" s="3"/>
      <c r="L63" s="3"/>
      <c r="M63" s="3"/>
      <c r="N63" s="3"/>
      <c r="O63" s="3"/>
      <c r="P63" s="3"/>
      <c r="Q63" s="3"/>
      <c r="R63" s="3"/>
      <c r="S63" s="3"/>
      <c r="T63" s="3"/>
      <c r="U63" s="3"/>
      <c r="V63" s="3"/>
    </row>
    <row r="64" spans="1:22" x14ac:dyDescent="0.25">
      <c r="A64" s="3"/>
      <c r="B64" s="3"/>
      <c r="C64" s="16">
        <f t="shared" si="3"/>
        <v>64</v>
      </c>
      <c r="D64" s="22" t="s">
        <v>1</v>
      </c>
      <c r="E64" s="11" t="s">
        <v>100</v>
      </c>
      <c r="F64" s="13">
        <f t="shared" si="2"/>
        <v>0</v>
      </c>
      <c r="G64" s="22" t="s">
        <v>1</v>
      </c>
      <c r="H64" s="11" t="s">
        <v>30</v>
      </c>
      <c r="I64" s="3"/>
      <c r="J64" s="3"/>
      <c r="K64" s="3"/>
      <c r="L64" s="3"/>
      <c r="M64" s="3"/>
      <c r="N64" s="3"/>
      <c r="O64" s="3"/>
      <c r="P64" s="3"/>
      <c r="Q64" s="3"/>
      <c r="R64" s="3"/>
      <c r="S64" s="3"/>
      <c r="T64" s="3"/>
      <c r="U64" s="3"/>
      <c r="V64" s="3"/>
    </row>
    <row r="65" spans="1:22" x14ac:dyDescent="0.25">
      <c r="A65" s="3"/>
      <c r="B65" s="3"/>
      <c r="C65" s="16">
        <f t="shared" si="3"/>
        <v>65</v>
      </c>
      <c r="D65" s="22" t="s">
        <v>1</v>
      </c>
      <c r="E65" s="11" t="s">
        <v>101</v>
      </c>
      <c r="F65" s="13">
        <f t="shared" si="2"/>
        <v>0</v>
      </c>
      <c r="G65" s="22" t="s">
        <v>1</v>
      </c>
      <c r="H65" s="11" t="s">
        <v>12</v>
      </c>
      <c r="I65" s="3"/>
      <c r="J65" s="3"/>
      <c r="K65" s="3"/>
      <c r="L65" s="3"/>
      <c r="M65" s="3"/>
      <c r="N65" s="3"/>
      <c r="O65" s="3"/>
      <c r="P65" s="3"/>
      <c r="Q65" s="3"/>
      <c r="R65" s="3"/>
      <c r="S65" s="3"/>
      <c r="T65" s="3"/>
      <c r="U65" s="3"/>
      <c r="V65" s="3"/>
    </row>
    <row r="66" spans="1:22" x14ac:dyDescent="0.25">
      <c r="A66" s="3"/>
      <c r="B66" s="3"/>
      <c r="C66" s="16">
        <f t="shared" si="3"/>
        <v>66</v>
      </c>
      <c r="D66" s="22" t="s">
        <v>1</v>
      </c>
      <c r="E66" s="11" t="s">
        <v>102</v>
      </c>
      <c r="F66" s="13">
        <f t="shared" si="2"/>
        <v>0</v>
      </c>
      <c r="G66" s="22" t="s">
        <v>1</v>
      </c>
      <c r="H66" s="11" t="s">
        <v>30</v>
      </c>
      <c r="I66" s="3"/>
      <c r="J66" s="3"/>
      <c r="K66" s="3"/>
      <c r="L66" s="3"/>
      <c r="M66" s="3"/>
      <c r="N66" s="3"/>
      <c r="O66" s="3"/>
      <c r="P66" s="3"/>
      <c r="Q66" s="3"/>
      <c r="R66" s="3"/>
      <c r="S66" s="3"/>
      <c r="T66" s="3"/>
      <c r="U66" s="3"/>
      <c r="V66" s="3"/>
    </row>
    <row r="67" spans="1:22" x14ac:dyDescent="0.25">
      <c r="A67" s="3"/>
      <c r="B67" s="3"/>
      <c r="C67" s="16">
        <f t="shared" si="3"/>
        <v>67</v>
      </c>
      <c r="D67" s="22" t="s">
        <v>1</v>
      </c>
      <c r="E67" s="11" t="s">
        <v>103</v>
      </c>
      <c r="F67" s="13">
        <f t="shared" si="2"/>
        <v>0</v>
      </c>
      <c r="G67" s="22" t="s">
        <v>1</v>
      </c>
      <c r="H67" s="11" t="s">
        <v>33</v>
      </c>
      <c r="I67" s="3"/>
      <c r="J67" s="3"/>
      <c r="K67" s="3"/>
      <c r="L67" s="3"/>
      <c r="M67" s="3"/>
      <c r="N67" s="3"/>
      <c r="O67" s="3"/>
      <c r="P67" s="3"/>
      <c r="Q67" s="3"/>
      <c r="R67" s="3"/>
      <c r="S67" s="3"/>
      <c r="T67" s="3"/>
      <c r="U67" s="3"/>
      <c r="V67" s="3"/>
    </row>
    <row r="68" spans="1:22" x14ac:dyDescent="0.25">
      <c r="A68" s="3"/>
      <c r="B68" s="3"/>
      <c r="C68" s="16">
        <f t="shared" si="3"/>
        <v>68</v>
      </c>
      <c r="D68" s="22" t="s">
        <v>1</v>
      </c>
      <c r="E68" s="11" t="s">
        <v>104</v>
      </c>
      <c r="F68" s="13">
        <f t="shared" si="2"/>
        <v>0</v>
      </c>
      <c r="G68" s="22" t="s">
        <v>1</v>
      </c>
      <c r="H68" s="11" t="s">
        <v>30</v>
      </c>
      <c r="I68" s="3"/>
      <c r="J68" s="3"/>
      <c r="K68" s="3"/>
      <c r="L68" s="3"/>
      <c r="M68" s="3"/>
      <c r="N68" s="3"/>
      <c r="O68" s="3"/>
      <c r="P68" s="3"/>
      <c r="Q68" s="3"/>
      <c r="R68" s="3"/>
      <c r="S68" s="3"/>
      <c r="T68" s="3"/>
      <c r="U68" s="3"/>
      <c r="V68" s="3"/>
    </row>
    <row r="69" spans="1:22" x14ac:dyDescent="0.25">
      <c r="A69" s="3"/>
      <c r="B69" s="3"/>
      <c r="C69" s="16">
        <f t="shared" si="3"/>
        <v>69</v>
      </c>
      <c r="D69" s="22" t="s">
        <v>1</v>
      </c>
      <c r="E69" s="11" t="s">
        <v>105</v>
      </c>
      <c r="F69" s="13">
        <f t="shared" si="2"/>
        <v>0</v>
      </c>
      <c r="G69" s="22" t="s">
        <v>1</v>
      </c>
      <c r="H69" s="11" t="s">
        <v>12</v>
      </c>
      <c r="I69" s="3"/>
      <c r="J69" s="3"/>
      <c r="K69" s="3"/>
      <c r="L69" s="3"/>
      <c r="M69" s="3"/>
      <c r="N69" s="3"/>
      <c r="O69" s="3"/>
      <c r="P69" s="3"/>
      <c r="Q69" s="3"/>
      <c r="R69" s="3"/>
      <c r="S69" s="3"/>
      <c r="T69" s="3"/>
      <c r="U69" s="3"/>
      <c r="V69" s="3"/>
    </row>
    <row r="70" spans="1:22" x14ac:dyDescent="0.25">
      <c r="A70" s="3"/>
      <c r="B70" s="3"/>
      <c r="C70" s="16">
        <f t="shared" si="3"/>
        <v>70</v>
      </c>
      <c r="D70" s="22" t="s">
        <v>1</v>
      </c>
      <c r="E70" s="11" t="s">
        <v>106</v>
      </c>
      <c r="F70" s="13">
        <f t="shared" si="2"/>
        <v>0</v>
      </c>
      <c r="G70" s="22" t="s">
        <v>1</v>
      </c>
      <c r="H70" s="11" t="s">
        <v>30</v>
      </c>
      <c r="I70" s="3"/>
      <c r="J70" s="3"/>
      <c r="K70" s="3"/>
      <c r="L70" s="3"/>
      <c r="M70" s="3"/>
      <c r="N70" s="3"/>
      <c r="O70" s="3"/>
      <c r="P70" s="3"/>
      <c r="Q70" s="3"/>
      <c r="R70" s="3"/>
      <c r="S70" s="3"/>
      <c r="T70" s="3"/>
      <c r="U70" s="3"/>
      <c r="V70" s="3"/>
    </row>
    <row r="71" spans="1:22" x14ac:dyDescent="0.25">
      <c r="A71" s="3"/>
      <c r="B71" s="3"/>
      <c r="C71" s="16">
        <f t="shared" si="3"/>
        <v>71</v>
      </c>
      <c r="D71" s="22" t="s">
        <v>1</v>
      </c>
      <c r="E71" s="11" t="s">
        <v>107</v>
      </c>
      <c r="F71" s="13">
        <f t="shared" si="2"/>
        <v>0</v>
      </c>
      <c r="G71" s="22" t="s">
        <v>1</v>
      </c>
      <c r="H71" s="11" t="s">
        <v>33</v>
      </c>
      <c r="I71" s="3"/>
      <c r="J71" s="3"/>
      <c r="K71" s="3"/>
      <c r="L71" s="3"/>
      <c r="M71" s="3"/>
      <c r="N71" s="3"/>
      <c r="O71" s="3"/>
      <c r="P71" s="3"/>
      <c r="Q71" s="3"/>
      <c r="R71" s="3"/>
      <c r="S71" s="3"/>
      <c r="T71" s="3"/>
      <c r="U71" s="3"/>
      <c r="V71" s="3"/>
    </row>
    <row r="72" spans="1:22" x14ac:dyDescent="0.25">
      <c r="A72" s="3"/>
      <c r="B72" s="3"/>
      <c r="C72" s="16">
        <f t="shared" si="3"/>
        <v>72</v>
      </c>
      <c r="D72" s="22" t="s">
        <v>1</v>
      </c>
      <c r="E72" s="11" t="s">
        <v>108</v>
      </c>
      <c r="F72" s="13">
        <f t="shared" si="2"/>
        <v>0</v>
      </c>
      <c r="G72" s="22" t="s">
        <v>1</v>
      </c>
      <c r="H72" s="11" t="s">
        <v>30</v>
      </c>
      <c r="I72" s="3"/>
      <c r="J72" s="3"/>
      <c r="K72" s="3"/>
      <c r="L72" s="3"/>
      <c r="M72" s="3"/>
      <c r="N72" s="3"/>
      <c r="O72" s="3"/>
      <c r="P72" s="3"/>
      <c r="Q72" s="3"/>
      <c r="R72" s="3"/>
      <c r="S72" s="3"/>
      <c r="T72" s="3"/>
      <c r="U72" s="3"/>
      <c r="V72" s="3"/>
    </row>
    <row r="73" spans="1:22" x14ac:dyDescent="0.25">
      <c r="A73" s="3"/>
      <c r="B73" s="3"/>
      <c r="C73" s="16">
        <f t="shared" si="3"/>
        <v>73</v>
      </c>
      <c r="D73" s="22" t="s">
        <v>1</v>
      </c>
      <c r="E73" s="11" t="s">
        <v>109</v>
      </c>
      <c r="F73" s="13">
        <f t="shared" si="2"/>
        <v>0</v>
      </c>
      <c r="G73" s="22" t="s">
        <v>1</v>
      </c>
      <c r="H73" s="11" t="s">
        <v>33</v>
      </c>
      <c r="I73" s="3"/>
      <c r="J73" s="3"/>
      <c r="K73" s="3"/>
      <c r="L73" s="3"/>
      <c r="M73" s="3"/>
      <c r="N73" s="3"/>
      <c r="O73" s="3"/>
      <c r="P73" s="3"/>
      <c r="Q73" s="3"/>
      <c r="R73" s="3"/>
      <c r="S73" s="3"/>
      <c r="T73" s="3"/>
      <c r="U73" s="3"/>
      <c r="V73" s="3"/>
    </row>
    <row r="74" spans="1:22" x14ac:dyDescent="0.25">
      <c r="A74" s="3"/>
      <c r="B74" s="3"/>
      <c r="C74" s="16">
        <f t="shared" si="3"/>
        <v>74</v>
      </c>
      <c r="D74" s="22" t="s">
        <v>1</v>
      </c>
      <c r="E74" s="11" t="s">
        <v>110</v>
      </c>
      <c r="F74" s="13">
        <f t="shared" si="2"/>
        <v>0</v>
      </c>
      <c r="G74" s="22" t="s">
        <v>1</v>
      </c>
      <c r="H74" s="11" t="s">
        <v>30</v>
      </c>
      <c r="I74" s="3"/>
      <c r="J74" s="3"/>
      <c r="K74" s="3"/>
      <c r="L74" s="3"/>
      <c r="M74" s="3"/>
      <c r="N74" s="3"/>
      <c r="O74" s="3"/>
      <c r="P74" s="3"/>
      <c r="Q74" s="3"/>
      <c r="R74" s="3"/>
      <c r="S74" s="3"/>
      <c r="T74" s="3"/>
      <c r="U74" s="3"/>
      <c r="V74" s="3"/>
    </row>
    <row r="75" spans="1:22" x14ac:dyDescent="0.25">
      <c r="A75" s="3"/>
      <c r="B75" s="3"/>
      <c r="C75" s="16">
        <f t="shared" si="3"/>
        <v>75</v>
      </c>
      <c r="D75" s="22" t="s">
        <v>1</v>
      </c>
      <c r="E75" s="11" t="s">
        <v>111</v>
      </c>
      <c r="F75" s="13">
        <f t="shared" ref="F75:F106" si="4">IF(E75="",0,IF(COUNTIF(E:E,E75)=1,0,1))</f>
        <v>0</v>
      </c>
      <c r="G75" s="22" t="s">
        <v>1</v>
      </c>
      <c r="H75" s="11" t="s">
        <v>12</v>
      </c>
      <c r="I75" s="3"/>
      <c r="J75" s="3"/>
      <c r="K75" s="3"/>
      <c r="L75" s="3"/>
      <c r="M75" s="3"/>
      <c r="N75" s="3"/>
      <c r="O75" s="3"/>
      <c r="P75" s="3"/>
      <c r="Q75" s="3"/>
      <c r="R75" s="3"/>
      <c r="S75" s="3"/>
      <c r="T75" s="3"/>
      <c r="U75" s="3"/>
      <c r="V75" s="3"/>
    </row>
    <row r="76" spans="1:22" x14ac:dyDescent="0.25">
      <c r="A76" s="3"/>
      <c r="B76" s="3"/>
      <c r="C76" s="16">
        <f t="shared" si="3"/>
        <v>76</v>
      </c>
      <c r="D76" s="22" t="s">
        <v>1</v>
      </c>
      <c r="E76" s="11" t="s">
        <v>112</v>
      </c>
      <c r="F76" s="13">
        <f t="shared" si="4"/>
        <v>0</v>
      </c>
      <c r="G76" s="22" t="s">
        <v>1</v>
      </c>
      <c r="H76" s="11" t="s">
        <v>30</v>
      </c>
      <c r="I76" s="3"/>
      <c r="J76" s="3"/>
      <c r="K76" s="3"/>
      <c r="L76" s="3"/>
      <c r="M76" s="3"/>
      <c r="N76" s="3"/>
      <c r="O76" s="3"/>
      <c r="P76" s="3"/>
      <c r="Q76" s="3"/>
      <c r="R76" s="3"/>
      <c r="S76" s="3"/>
      <c r="T76" s="3"/>
      <c r="U76" s="3"/>
      <c r="V76" s="3"/>
    </row>
    <row r="77" spans="1:22" x14ac:dyDescent="0.25">
      <c r="A77" s="3"/>
      <c r="B77" s="3"/>
      <c r="C77" s="16">
        <f t="shared" si="3"/>
        <v>77</v>
      </c>
      <c r="D77" s="22" t="s">
        <v>1</v>
      </c>
      <c r="E77" s="11" t="s">
        <v>113</v>
      </c>
      <c r="F77" s="13">
        <f t="shared" si="4"/>
        <v>0</v>
      </c>
      <c r="G77" s="22" t="s">
        <v>1</v>
      </c>
      <c r="H77" s="11" t="s">
        <v>33</v>
      </c>
      <c r="I77" s="3"/>
      <c r="J77" s="3"/>
      <c r="K77" s="3"/>
      <c r="L77" s="3"/>
      <c r="M77" s="3"/>
      <c r="N77" s="3"/>
      <c r="O77" s="3"/>
      <c r="P77" s="3"/>
      <c r="Q77" s="3"/>
      <c r="R77" s="3"/>
      <c r="S77" s="3"/>
      <c r="T77" s="3"/>
      <c r="U77" s="3"/>
      <c r="V77" s="3"/>
    </row>
    <row r="78" spans="1:22" x14ac:dyDescent="0.25">
      <c r="A78" s="3"/>
      <c r="B78" s="3"/>
      <c r="C78" s="16">
        <f t="shared" si="3"/>
        <v>78</v>
      </c>
      <c r="D78" s="22" t="s">
        <v>1</v>
      </c>
      <c r="E78" s="11" t="s">
        <v>114</v>
      </c>
      <c r="F78" s="13">
        <f t="shared" si="4"/>
        <v>0</v>
      </c>
      <c r="G78" s="22" t="s">
        <v>1</v>
      </c>
      <c r="H78" s="11" t="s">
        <v>30</v>
      </c>
      <c r="I78" s="3"/>
      <c r="J78" s="3"/>
      <c r="K78" s="3"/>
      <c r="L78" s="3"/>
      <c r="M78" s="3"/>
      <c r="N78" s="3"/>
      <c r="O78" s="3"/>
      <c r="P78" s="3"/>
      <c r="Q78" s="3"/>
      <c r="R78" s="3"/>
      <c r="S78" s="3"/>
      <c r="T78" s="3"/>
      <c r="U78" s="3"/>
      <c r="V78" s="3"/>
    </row>
    <row r="79" spans="1:22" x14ac:dyDescent="0.25">
      <c r="A79" s="3"/>
      <c r="B79" s="3"/>
      <c r="C79" s="16">
        <f t="shared" si="3"/>
        <v>79</v>
      </c>
      <c r="D79" s="22" t="s">
        <v>1</v>
      </c>
      <c r="E79" s="11" t="s">
        <v>115</v>
      </c>
      <c r="F79" s="13">
        <f t="shared" si="4"/>
        <v>0</v>
      </c>
      <c r="G79" s="22" t="s">
        <v>1</v>
      </c>
      <c r="H79" s="11" t="s">
        <v>12</v>
      </c>
      <c r="I79" s="3"/>
      <c r="J79" s="3"/>
      <c r="K79" s="3"/>
      <c r="L79" s="3"/>
      <c r="M79" s="3"/>
      <c r="N79" s="3"/>
      <c r="O79" s="3"/>
      <c r="P79" s="3"/>
      <c r="Q79" s="3"/>
      <c r="R79" s="3"/>
      <c r="S79" s="3"/>
      <c r="T79" s="3"/>
      <c r="U79" s="3"/>
      <c r="V79" s="3"/>
    </row>
    <row r="80" spans="1:22" x14ac:dyDescent="0.25">
      <c r="A80" s="3"/>
      <c r="B80" s="3"/>
      <c r="C80" s="16">
        <f t="shared" si="3"/>
        <v>80</v>
      </c>
      <c r="D80" s="22" t="s">
        <v>1</v>
      </c>
      <c r="E80" s="11" t="s">
        <v>116</v>
      </c>
      <c r="F80" s="13">
        <f t="shared" si="4"/>
        <v>0</v>
      </c>
      <c r="G80" s="22" t="s">
        <v>1</v>
      </c>
      <c r="H80" s="11" t="s">
        <v>30</v>
      </c>
      <c r="I80" s="3"/>
      <c r="J80" s="3"/>
      <c r="K80" s="3"/>
      <c r="L80" s="3"/>
      <c r="M80" s="3"/>
      <c r="N80" s="3"/>
      <c r="O80" s="3"/>
      <c r="P80" s="3"/>
      <c r="Q80" s="3"/>
      <c r="R80" s="3"/>
      <c r="S80" s="3"/>
      <c r="T80" s="3"/>
      <c r="U80" s="3"/>
      <c r="V80" s="3"/>
    </row>
    <row r="81" spans="1:22" x14ac:dyDescent="0.25">
      <c r="A81" s="3"/>
      <c r="B81" s="3"/>
      <c r="C81" s="16">
        <f t="shared" si="3"/>
        <v>81</v>
      </c>
      <c r="D81" s="22" t="s">
        <v>1</v>
      </c>
      <c r="E81" s="11" t="s">
        <v>117</v>
      </c>
      <c r="F81" s="13">
        <f t="shared" si="4"/>
        <v>0</v>
      </c>
      <c r="G81" s="22" t="s">
        <v>1</v>
      </c>
      <c r="H81" s="11" t="s">
        <v>33</v>
      </c>
      <c r="I81" s="3"/>
      <c r="J81" s="3"/>
      <c r="K81" s="3"/>
      <c r="L81" s="3"/>
      <c r="M81" s="3"/>
      <c r="N81" s="3"/>
      <c r="O81" s="3"/>
      <c r="P81" s="3"/>
      <c r="Q81" s="3"/>
      <c r="R81" s="3"/>
      <c r="S81" s="3"/>
      <c r="T81" s="3"/>
      <c r="U81" s="3"/>
      <c r="V81" s="3"/>
    </row>
    <row r="82" spans="1:22" x14ac:dyDescent="0.25">
      <c r="A82" s="3"/>
      <c r="B82" s="3"/>
      <c r="C82" s="16">
        <f t="shared" si="3"/>
        <v>82</v>
      </c>
      <c r="D82" s="22" t="s">
        <v>1</v>
      </c>
      <c r="E82" s="11" t="s">
        <v>118</v>
      </c>
      <c r="F82" s="13">
        <f t="shared" si="4"/>
        <v>0</v>
      </c>
      <c r="G82" s="22" t="s">
        <v>1</v>
      </c>
      <c r="H82" s="11" t="s">
        <v>30</v>
      </c>
      <c r="I82" s="3"/>
      <c r="J82" s="3"/>
      <c r="K82" s="3"/>
      <c r="L82" s="3"/>
      <c r="M82" s="3"/>
      <c r="N82" s="3"/>
      <c r="O82" s="3"/>
      <c r="P82" s="3"/>
      <c r="Q82" s="3"/>
      <c r="R82" s="3"/>
      <c r="S82" s="3"/>
      <c r="T82" s="3"/>
      <c r="U82" s="3"/>
      <c r="V82" s="3"/>
    </row>
    <row r="83" spans="1:22" x14ac:dyDescent="0.25">
      <c r="A83" s="3"/>
      <c r="B83" s="3"/>
      <c r="C83" s="16">
        <f t="shared" si="3"/>
        <v>83</v>
      </c>
      <c r="D83" s="22" t="s">
        <v>1</v>
      </c>
      <c r="E83" s="11" t="s">
        <v>119</v>
      </c>
      <c r="F83" s="13">
        <f t="shared" si="4"/>
        <v>0</v>
      </c>
      <c r="G83" s="22" t="s">
        <v>1</v>
      </c>
      <c r="H83" s="11" t="s">
        <v>30</v>
      </c>
      <c r="I83" s="3"/>
      <c r="J83" s="3"/>
      <c r="K83" s="3"/>
      <c r="L83" s="3"/>
      <c r="M83" s="3"/>
      <c r="N83" s="3"/>
      <c r="O83" s="3"/>
      <c r="P83" s="3"/>
      <c r="Q83" s="3"/>
      <c r="R83" s="3"/>
      <c r="S83" s="3"/>
      <c r="T83" s="3"/>
      <c r="U83" s="3"/>
      <c r="V83" s="3"/>
    </row>
    <row r="84" spans="1:22" x14ac:dyDescent="0.25">
      <c r="A84" s="3"/>
      <c r="B84" s="3"/>
      <c r="C84" s="16">
        <f t="shared" si="3"/>
        <v>84</v>
      </c>
      <c r="D84" s="22" t="s">
        <v>1</v>
      </c>
      <c r="E84" s="11" t="s">
        <v>120</v>
      </c>
      <c r="F84" s="13">
        <f t="shared" si="4"/>
        <v>0</v>
      </c>
      <c r="G84" s="22" t="s">
        <v>1</v>
      </c>
      <c r="H84" s="11" t="s">
        <v>30</v>
      </c>
      <c r="I84" s="3"/>
      <c r="J84" s="3"/>
      <c r="K84" s="3"/>
      <c r="L84" s="3"/>
      <c r="M84" s="3"/>
      <c r="N84" s="3"/>
      <c r="O84" s="3"/>
      <c r="P84" s="3"/>
      <c r="Q84" s="3"/>
      <c r="R84" s="3"/>
      <c r="S84" s="3"/>
      <c r="T84" s="3"/>
      <c r="U84" s="3"/>
      <c r="V84" s="3"/>
    </row>
    <row r="85" spans="1:22" x14ac:dyDescent="0.25">
      <c r="A85" s="3"/>
      <c r="B85" s="3"/>
      <c r="C85" s="16">
        <f t="shared" si="3"/>
        <v>85</v>
      </c>
      <c r="D85" s="22" t="s">
        <v>1</v>
      </c>
      <c r="E85" s="11" t="s">
        <v>121</v>
      </c>
      <c r="F85" s="13">
        <f t="shared" si="4"/>
        <v>0</v>
      </c>
      <c r="G85" s="22" t="s">
        <v>1</v>
      </c>
      <c r="H85" s="11" t="s">
        <v>12</v>
      </c>
      <c r="I85" s="3"/>
      <c r="J85" s="3"/>
      <c r="K85" s="3"/>
      <c r="L85" s="3"/>
      <c r="M85" s="3"/>
      <c r="N85" s="3"/>
      <c r="O85" s="3"/>
      <c r="P85" s="3"/>
      <c r="Q85" s="3"/>
      <c r="R85" s="3"/>
      <c r="S85" s="3"/>
      <c r="T85" s="3"/>
      <c r="U85" s="3"/>
      <c r="V85" s="3"/>
    </row>
    <row r="86" spans="1:22" x14ac:dyDescent="0.25">
      <c r="A86" s="3"/>
      <c r="B86" s="3"/>
      <c r="C86" s="16">
        <f t="shared" si="3"/>
        <v>86</v>
      </c>
      <c r="D86" s="22" t="s">
        <v>1</v>
      </c>
      <c r="E86" s="11" t="s">
        <v>122</v>
      </c>
      <c r="F86" s="13">
        <f t="shared" si="4"/>
        <v>0</v>
      </c>
      <c r="G86" s="22" t="s">
        <v>1</v>
      </c>
      <c r="H86" s="11" t="s">
        <v>30</v>
      </c>
      <c r="I86" s="3"/>
      <c r="J86" s="3"/>
      <c r="K86" s="3"/>
      <c r="L86" s="3"/>
      <c r="M86" s="3"/>
      <c r="N86" s="3"/>
      <c r="O86" s="3"/>
      <c r="P86" s="3"/>
      <c r="Q86" s="3"/>
      <c r="R86" s="3"/>
      <c r="S86" s="3"/>
      <c r="T86" s="3"/>
      <c r="U86" s="3"/>
      <c r="V86" s="3"/>
    </row>
    <row r="87" spans="1:22" x14ac:dyDescent="0.25">
      <c r="A87" s="3"/>
      <c r="B87" s="3"/>
      <c r="C87" s="16">
        <f t="shared" si="3"/>
        <v>87</v>
      </c>
      <c r="D87" s="22" t="s">
        <v>1</v>
      </c>
      <c r="E87" s="11" t="s">
        <v>123</v>
      </c>
      <c r="F87" s="13">
        <f t="shared" si="4"/>
        <v>0</v>
      </c>
      <c r="G87" s="22" t="s">
        <v>1</v>
      </c>
      <c r="H87" s="11" t="s">
        <v>12</v>
      </c>
      <c r="I87" s="3"/>
      <c r="J87" s="3"/>
      <c r="K87" s="3"/>
      <c r="L87" s="3"/>
      <c r="M87" s="3"/>
      <c r="N87" s="3"/>
      <c r="O87" s="3"/>
      <c r="P87" s="3"/>
      <c r="Q87" s="3"/>
      <c r="R87" s="3"/>
      <c r="S87" s="3"/>
      <c r="T87" s="3"/>
      <c r="U87" s="3"/>
      <c r="V87" s="3"/>
    </row>
    <row r="88" spans="1:22" x14ac:dyDescent="0.25">
      <c r="A88" s="3"/>
      <c r="B88" s="3"/>
      <c r="C88" s="16">
        <f t="shared" si="3"/>
        <v>88</v>
      </c>
      <c r="D88" s="22" t="s">
        <v>1</v>
      </c>
      <c r="E88" s="11" t="s">
        <v>124</v>
      </c>
      <c r="F88" s="13">
        <f t="shared" si="4"/>
        <v>0</v>
      </c>
      <c r="G88" s="22" t="s">
        <v>1</v>
      </c>
      <c r="H88" s="11" t="s">
        <v>30</v>
      </c>
      <c r="I88" s="3"/>
      <c r="J88" s="3"/>
      <c r="K88" s="3"/>
      <c r="L88" s="3"/>
      <c r="M88" s="3"/>
      <c r="N88" s="3"/>
      <c r="O88" s="3"/>
      <c r="P88" s="3"/>
      <c r="Q88" s="3"/>
      <c r="R88" s="3"/>
      <c r="S88" s="3"/>
      <c r="T88" s="3"/>
      <c r="U88" s="3"/>
      <c r="V88" s="3"/>
    </row>
    <row r="89" spans="1:22" x14ac:dyDescent="0.25">
      <c r="A89" s="3"/>
      <c r="B89" s="3"/>
      <c r="C89" s="16">
        <f t="shared" si="3"/>
        <v>89</v>
      </c>
      <c r="D89" s="22" t="s">
        <v>1</v>
      </c>
      <c r="E89" s="11" t="s">
        <v>125</v>
      </c>
      <c r="F89" s="13">
        <f t="shared" si="4"/>
        <v>0</v>
      </c>
      <c r="G89" s="22" t="s">
        <v>1</v>
      </c>
      <c r="H89" s="11" t="s">
        <v>12</v>
      </c>
      <c r="I89" s="3"/>
      <c r="J89" s="3"/>
      <c r="K89" s="3"/>
      <c r="L89" s="3"/>
      <c r="M89" s="3"/>
      <c r="N89" s="3"/>
      <c r="O89" s="3"/>
      <c r="P89" s="3"/>
      <c r="Q89" s="3"/>
      <c r="R89" s="3"/>
      <c r="S89" s="3"/>
      <c r="T89" s="3"/>
      <c r="U89" s="3"/>
      <c r="V89" s="3"/>
    </row>
    <row r="90" spans="1:22" x14ac:dyDescent="0.25">
      <c r="A90" s="3"/>
      <c r="B90" s="3"/>
      <c r="C90" s="16">
        <f t="shared" si="3"/>
        <v>90</v>
      </c>
      <c r="D90" s="22" t="s">
        <v>1</v>
      </c>
      <c r="E90" s="11" t="s">
        <v>126</v>
      </c>
      <c r="F90" s="13">
        <f t="shared" si="4"/>
        <v>0</v>
      </c>
      <c r="G90" s="22" t="s">
        <v>1</v>
      </c>
      <c r="H90" s="11" t="s">
        <v>30</v>
      </c>
      <c r="I90" s="3"/>
      <c r="J90" s="3"/>
      <c r="K90" s="3"/>
      <c r="L90" s="3"/>
      <c r="M90" s="3"/>
      <c r="N90" s="3"/>
      <c r="O90" s="3"/>
      <c r="P90" s="3"/>
      <c r="Q90" s="3"/>
      <c r="R90" s="3"/>
      <c r="S90" s="3"/>
      <c r="T90" s="3"/>
      <c r="U90" s="3"/>
      <c r="V90" s="3"/>
    </row>
    <row r="91" spans="1:22" x14ac:dyDescent="0.25">
      <c r="A91" s="3"/>
      <c r="B91" s="3"/>
      <c r="C91" s="16">
        <f t="shared" si="3"/>
        <v>91</v>
      </c>
      <c r="D91" s="22" t="s">
        <v>1</v>
      </c>
      <c r="E91" s="11" t="s">
        <v>127</v>
      </c>
      <c r="F91" s="13">
        <f t="shared" si="4"/>
        <v>0</v>
      </c>
      <c r="G91" s="22" t="s">
        <v>1</v>
      </c>
      <c r="H91" s="11" t="s">
        <v>12</v>
      </c>
      <c r="I91" s="3"/>
      <c r="J91" s="3"/>
      <c r="K91" s="3"/>
      <c r="L91" s="3"/>
      <c r="M91" s="3"/>
      <c r="N91" s="3"/>
      <c r="O91" s="3"/>
      <c r="P91" s="3"/>
      <c r="Q91" s="3"/>
      <c r="R91" s="3"/>
      <c r="S91" s="3"/>
      <c r="T91" s="3"/>
      <c r="U91" s="3"/>
      <c r="V91" s="3"/>
    </row>
    <row r="92" spans="1:22" x14ac:dyDescent="0.25">
      <c r="A92" s="3"/>
      <c r="B92" s="3"/>
      <c r="C92" s="16">
        <f t="shared" si="3"/>
        <v>92</v>
      </c>
      <c r="D92" s="22" t="s">
        <v>1</v>
      </c>
      <c r="E92" s="11" t="s">
        <v>128</v>
      </c>
      <c r="F92" s="13">
        <f t="shared" si="4"/>
        <v>0</v>
      </c>
      <c r="G92" s="22" t="s">
        <v>1</v>
      </c>
      <c r="H92" s="11" t="s">
        <v>30</v>
      </c>
      <c r="I92" s="3"/>
      <c r="J92" s="3"/>
      <c r="K92" s="3"/>
      <c r="L92" s="3"/>
      <c r="M92" s="3"/>
      <c r="N92" s="3"/>
      <c r="O92" s="3"/>
      <c r="P92" s="3"/>
      <c r="Q92" s="3"/>
      <c r="R92" s="3"/>
      <c r="S92" s="3"/>
      <c r="T92" s="3"/>
      <c r="U92" s="3"/>
      <c r="V92" s="3"/>
    </row>
    <row r="93" spans="1:22" x14ac:dyDescent="0.25">
      <c r="A93" s="3"/>
      <c r="B93" s="3"/>
      <c r="C93" s="16">
        <f t="shared" si="3"/>
        <v>93</v>
      </c>
      <c r="D93" s="22" t="s">
        <v>1</v>
      </c>
      <c r="E93" s="11" t="s">
        <v>129</v>
      </c>
      <c r="F93" s="13">
        <f t="shared" si="4"/>
        <v>0</v>
      </c>
      <c r="G93" s="22" t="s">
        <v>1</v>
      </c>
      <c r="H93" s="11" t="s">
        <v>12</v>
      </c>
      <c r="I93" s="3"/>
      <c r="J93" s="3"/>
      <c r="K93" s="3"/>
      <c r="L93" s="3"/>
      <c r="M93" s="3"/>
      <c r="N93" s="3"/>
      <c r="O93" s="3"/>
      <c r="P93" s="3"/>
      <c r="Q93" s="3"/>
      <c r="R93" s="3"/>
      <c r="S93" s="3"/>
      <c r="T93" s="3"/>
      <c r="U93" s="3"/>
      <c r="V93" s="3"/>
    </row>
    <row r="94" spans="1:22" x14ac:dyDescent="0.25">
      <c r="A94" s="3"/>
      <c r="B94" s="3"/>
      <c r="C94" s="16">
        <f t="shared" si="3"/>
        <v>94</v>
      </c>
      <c r="D94" s="22" t="s">
        <v>1</v>
      </c>
      <c r="E94" s="11" t="s">
        <v>130</v>
      </c>
      <c r="F94" s="13">
        <f t="shared" si="4"/>
        <v>0</v>
      </c>
      <c r="G94" s="22" t="s">
        <v>1</v>
      </c>
      <c r="H94" s="11" t="s">
        <v>30</v>
      </c>
      <c r="I94" s="3"/>
      <c r="J94" s="3"/>
      <c r="K94" s="3"/>
      <c r="L94" s="3"/>
      <c r="M94" s="3"/>
      <c r="N94" s="3"/>
      <c r="O94" s="3"/>
      <c r="P94" s="3"/>
      <c r="Q94" s="3"/>
      <c r="R94" s="3"/>
      <c r="S94" s="3"/>
      <c r="T94" s="3"/>
      <c r="U94" s="3"/>
      <c r="V94" s="3"/>
    </row>
    <row r="95" spans="1:22" x14ac:dyDescent="0.25">
      <c r="A95" s="3"/>
      <c r="B95" s="3"/>
      <c r="C95" s="16">
        <f t="shared" si="3"/>
        <v>95</v>
      </c>
      <c r="D95" s="22" t="s">
        <v>1</v>
      </c>
      <c r="E95" s="11" t="s">
        <v>131</v>
      </c>
      <c r="F95" s="13">
        <f t="shared" si="4"/>
        <v>0</v>
      </c>
      <c r="G95" s="22" t="s">
        <v>1</v>
      </c>
      <c r="H95" s="11" t="s">
        <v>30</v>
      </c>
      <c r="I95" s="3"/>
      <c r="J95" s="3"/>
      <c r="K95" s="3"/>
      <c r="L95" s="3"/>
      <c r="M95" s="3"/>
      <c r="N95" s="3"/>
      <c r="O95" s="3"/>
      <c r="P95" s="3"/>
      <c r="Q95" s="3"/>
      <c r="R95" s="3"/>
      <c r="S95" s="3"/>
      <c r="T95" s="3"/>
      <c r="U95" s="3"/>
      <c r="V95" s="3"/>
    </row>
    <row r="96" spans="1:22" x14ac:dyDescent="0.25">
      <c r="A96" s="3"/>
      <c r="B96" s="3"/>
      <c r="C96" s="16">
        <f t="shared" si="3"/>
        <v>96</v>
      </c>
      <c r="D96" s="22" t="s">
        <v>1</v>
      </c>
      <c r="E96" s="11" t="s">
        <v>132</v>
      </c>
      <c r="F96" s="13">
        <f t="shared" si="4"/>
        <v>0</v>
      </c>
      <c r="G96" s="22" t="s">
        <v>1</v>
      </c>
      <c r="H96" s="11" t="s">
        <v>30</v>
      </c>
      <c r="I96" s="3"/>
      <c r="J96" s="3"/>
      <c r="K96" s="3"/>
      <c r="L96" s="3"/>
      <c r="M96" s="3"/>
      <c r="N96" s="3"/>
      <c r="O96" s="3"/>
      <c r="P96" s="3"/>
      <c r="Q96" s="3"/>
      <c r="R96" s="3"/>
      <c r="S96" s="3"/>
      <c r="T96" s="3"/>
      <c r="U96" s="3"/>
      <c r="V96" s="3"/>
    </row>
    <row r="97" spans="1:22" x14ac:dyDescent="0.25">
      <c r="A97" s="3"/>
      <c r="B97" s="3"/>
      <c r="C97" s="16">
        <f t="shared" si="3"/>
        <v>97</v>
      </c>
      <c r="D97" s="22" t="s">
        <v>1</v>
      </c>
      <c r="E97" s="11" t="s">
        <v>133</v>
      </c>
      <c r="F97" s="13">
        <f t="shared" si="4"/>
        <v>0</v>
      </c>
      <c r="G97" s="22" t="s">
        <v>1</v>
      </c>
      <c r="H97" s="11" t="s">
        <v>30</v>
      </c>
      <c r="I97" s="3"/>
      <c r="J97" s="3"/>
      <c r="K97" s="3"/>
      <c r="L97" s="3"/>
      <c r="M97" s="3"/>
      <c r="N97" s="3"/>
      <c r="O97" s="3"/>
      <c r="P97" s="3"/>
      <c r="Q97" s="3"/>
      <c r="R97" s="3"/>
      <c r="S97" s="3"/>
      <c r="T97" s="3"/>
      <c r="U97" s="3"/>
      <c r="V97" s="3"/>
    </row>
    <row r="98" spans="1:22" x14ac:dyDescent="0.25">
      <c r="A98" s="3"/>
      <c r="B98" s="3"/>
      <c r="C98" s="16">
        <f t="shared" si="3"/>
        <v>98</v>
      </c>
      <c r="D98" s="22" t="s">
        <v>1</v>
      </c>
      <c r="E98" s="11" t="s">
        <v>134</v>
      </c>
      <c r="F98" s="13">
        <f t="shared" si="4"/>
        <v>0</v>
      </c>
      <c r="G98" s="22" t="s">
        <v>1</v>
      </c>
      <c r="H98" s="11" t="s">
        <v>30</v>
      </c>
      <c r="I98" s="3"/>
      <c r="J98" s="3"/>
      <c r="K98" s="3"/>
      <c r="L98" s="3"/>
      <c r="M98" s="3"/>
      <c r="N98" s="3"/>
      <c r="O98" s="3"/>
      <c r="P98" s="3"/>
      <c r="Q98" s="3"/>
      <c r="R98" s="3"/>
      <c r="S98" s="3"/>
      <c r="T98" s="3"/>
      <c r="U98" s="3"/>
      <c r="V98" s="3"/>
    </row>
    <row r="99" spans="1:22" x14ac:dyDescent="0.25">
      <c r="A99" s="3"/>
      <c r="B99" s="3"/>
      <c r="C99" s="16">
        <f t="shared" si="3"/>
        <v>99</v>
      </c>
      <c r="D99" s="22" t="s">
        <v>1</v>
      </c>
      <c r="E99" s="11" t="s">
        <v>135</v>
      </c>
      <c r="F99" s="13">
        <f t="shared" si="4"/>
        <v>0</v>
      </c>
      <c r="G99" s="22" t="s">
        <v>1</v>
      </c>
      <c r="H99" s="11" t="s">
        <v>30</v>
      </c>
      <c r="I99" s="3"/>
      <c r="J99" s="3"/>
      <c r="K99" s="3"/>
      <c r="L99" s="3"/>
      <c r="M99" s="3"/>
      <c r="N99" s="3"/>
      <c r="O99" s="3"/>
      <c r="P99" s="3"/>
      <c r="Q99" s="3"/>
      <c r="R99" s="3"/>
      <c r="S99" s="3"/>
      <c r="T99" s="3"/>
      <c r="U99" s="3"/>
      <c r="V99" s="3"/>
    </row>
    <row r="100" spans="1:22" x14ac:dyDescent="0.25">
      <c r="A100" s="3"/>
      <c r="B100" s="3"/>
      <c r="C100" s="16">
        <f t="shared" si="3"/>
        <v>100</v>
      </c>
      <c r="D100" s="22" t="s">
        <v>1</v>
      </c>
      <c r="E100" s="11" t="s">
        <v>136</v>
      </c>
      <c r="F100" s="13">
        <f t="shared" si="4"/>
        <v>0</v>
      </c>
      <c r="G100" s="22" t="s">
        <v>1</v>
      </c>
      <c r="H100" s="11" t="s">
        <v>30</v>
      </c>
      <c r="I100" s="3"/>
      <c r="J100" s="3"/>
      <c r="K100" s="3"/>
      <c r="L100" s="3"/>
      <c r="M100" s="3"/>
      <c r="N100" s="3"/>
      <c r="O100" s="3"/>
      <c r="P100" s="3"/>
      <c r="Q100" s="3"/>
      <c r="R100" s="3"/>
      <c r="S100" s="3"/>
      <c r="T100" s="3"/>
      <c r="U100" s="3"/>
      <c r="V100" s="3"/>
    </row>
    <row r="101" spans="1:22" x14ac:dyDescent="0.25">
      <c r="A101" s="3"/>
      <c r="B101" s="3"/>
      <c r="C101" s="16">
        <f t="shared" si="3"/>
        <v>101</v>
      </c>
      <c r="D101" s="22" t="s">
        <v>1</v>
      </c>
      <c r="E101" s="11" t="s">
        <v>137</v>
      </c>
      <c r="F101" s="13">
        <f t="shared" si="4"/>
        <v>0</v>
      </c>
      <c r="G101" s="22" t="s">
        <v>1</v>
      </c>
      <c r="H101" s="11" t="s">
        <v>30</v>
      </c>
      <c r="I101" s="3"/>
      <c r="J101" s="3"/>
      <c r="K101" s="3"/>
      <c r="L101" s="3"/>
      <c r="M101" s="3"/>
      <c r="N101" s="3"/>
      <c r="O101" s="3"/>
      <c r="P101" s="3"/>
      <c r="Q101" s="3"/>
      <c r="R101" s="3"/>
      <c r="S101" s="3"/>
      <c r="T101" s="3"/>
      <c r="U101" s="3"/>
      <c r="V101" s="3"/>
    </row>
    <row r="102" spans="1:22" x14ac:dyDescent="0.25">
      <c r="A102" s="3"/>
      <c r="B102" s="3"/>
      <c r="C102" s="16">
        <f t="shared" si="3"/>
        <v>102</v>
      </c>
      <c r="D102" s="22" t="s">
        <v>1</v>
      </c>
      <c r="E102" s="11" t="s">
        <v>138</v>
      </c>
      <c r="F102" s="13">
        <f t="shared" si="4"/>
        <v>0</v>
      </c>
      <c r="G102" s="22" t="s">
        <v>1</v>
      </c>
      <c r="H102" s="11" t="s">
        <v>30</v>
      </c>
      <c r="I102" s="3"/>
      <c r="J102" s="3"/>
      <c r="K102" s="3"/>
      <c r="L102" s="3"/>
      <c r="M102" s="3"/>
      <c r="N102" s="3"/>
      <c r="O102" s="3"/>
      <c r="P102" s="3"/>
      <c r="Q102" s="3"/>
      <c r="R102" s="3"/>
      <c r="S102" s="3"/>
      <c r="T102" s="3"/>
      <c r="U102" s="3"/>
      <c r="V102" s="3"/>
    </row>
    <row r="103" spans="1:22" x14ac:dyDescent="0.25">
      <c r="A103" s="3"/>
      <c r="B103" s="3"/>
      <c r="C103" s="16">
        <f t="shared" si="3"/>
        <v>103</v>
      </c>
      <c r="D103" s="22" t="s">
        <v>1</v>
      </c>
      <c r="E103" s="11" t="s">
        <v>139</v>
      </c>
      <c r="F103" s="13">
        <f t="shared" si="4"/>
        <v>0</v>
      </c>
      <c r="G103" s="22" t="s">
        <v>1</v>
      </c>
      <c r="H103" s="11" t="s">
        <v>30</v>
      </c>
      <c r="I103" s="3"/>
      <c r="J103" s="3"/>
      <c r="K103" s="3"/>
      <c r="L103" s="3"/>
      <c r="M103" s="3"/>
      <c r="N103" s="3"/>
      <c r="O103" s="3"/>
      <c r="P103" s="3"/>
      <c r="Q103" s="3"/>
      <c r="R103" s="3"/>
      <c r="S103" s="3"/>
      <c r="T103" s="3"/>
      <c r="U103" s="3"/>
      <c r="V103" s="3"/>
    </row>
    <row r="104" spans="1:22" x14ac:dyDescent="0.25">
      <c r="A104" s="3"/>
      <c r="B104" s="3"/>
      <c r="C104" s="16">
        <f t="shared" ref="C104:C165" si="5">ROW(B104)</f>
        <v>104</v>
      </c>
      <c r="D104" s="22" t="s">
        <v>1</v>
      </c>
      <c r="E104" s="11" t="s">
        <v>140</v>
      </c>
      <c r="F104" s="13">
        <f t="shared" si="4"/>
        <v>0</v>
      </c>
      <c r="G104" s="22" t="s">
        <v>1</v>
      </c>
      <c r="H104" s="11" t="s">
        <v>30</v>
      </c>
      <c r="I104" s="3"/>
      <c r="J104" s="3"/>
      <c r="K104" s="3"/>
      <c r="L104" s="3"/>
      <c r="M104" s="3"/>
      <c r="N104" s="3"/>
      <c r="O104" s="3"/>
      <c r="P104" s="3"/>
      <c r="Q104" s="3"/>
      <c r="R104" s="3"/>
      <c r="S104" s="3"/>
      <c r="T104" s="3"/>
      <c r="U104" s="3"/>
      <c r="V104" s="3"/>
    </row>
    <row r="105" spans="1:22" x14ac:dyDescent="0.25">
      <c r="A105" s="3"/>
      <c r="B105" s="3"/>
      <c r="C105" s="16">
        <f t="shared" si="5"/>
        <v>105</v>
      </c>
      <c r="D105" s="22" t="s">
        <v>1</v>
      </c>
      <c r="E105" s="11" t="s">
        <v>141</v>
      </c>
      <c r="F105" s="13">
        <f t="shared" si="4"/>
        <v>0</v>
      </c>
      <c r="G105" s="22" t="s">
        <v>1</v>
      </c>
      <c r="H105" s="11" t="s">
        <v>30</v>
      </c>
      <c r="I105" s="3"/>
      <c r="J105" s="3"/>
      <c r="K105" s="3"/>
      <c r="L105" s="3"/>
      <c r="M105" s="3"/>
      <c r="N105" s="3"/>
      <c r="O105" s="3"/>
      <c r="P105" s="3"/>
      <c r="Q105" s="3"/>
      <c r="R105" s="3"/>
      <c r="S105" s="3"/>
      <c r="T105" s="3"/>
      <c r="U105" s="3"/>
      <c r="V105" s="3"/>
    </row>
    <row r="106" spans="1:22" x14ac:dyDescent="0.25">
      <c r="A106" s="3"/>
      <c r="B106" s="3"/>
      <c r="C106" s="16">
        <f t="shared" si="5"/>
        <v>106</v>
      </c>
      <c r="D106" s="22" t="s">
        <v>1</v>
      </c>
      <c r="E106" s="11" t="s">
        <v>142</v>
      </c>
      <c r="F106" s="13">
        <f t="shared" si="4"/>
        <v>0</v>
      </c>
      <c r="G106" s="22" t="s">
        <v>1</v>
      </c>
      <c r="H106" s="11" t="s">
        <v>30</v>
      </c>
      <c r="I106" s="3"/>
      <c r="J106" s="3"/>
      <c r="K106" s="3"/>
      <c r="L106" s="3"/>
      <c r="M106" s="3"/>
      <c r="N106" s="3"/>
      <c r="O106" s="3"/>
      <c r="P106" s="3"/>
      <c r="Q106" s="3"/>
      <c r="R106" s="3"/>
      <c r="S106" s="3"/>
      <c r="T106" s="3"/>
      <c r="U106" s="3"/>
      <c r="V106" s="3"/>
    </row>
    <row r="107" spans="1:22" x14ac:dyDescent="0.25">
      <c r="A107" s="3"/>
      <c r="B107" s="3"/>
      <c r="C107" s="16">
        <f t="shared" si="5"/>
        <v>107</v>
      </c>
      <c r="D107" s="22" t="s">
        <v>1</v>
      </c>
      <c r="E107" s="11" t="s">
        <v>144</v>
      </c>
      <c r="F107" s="13">
        <f t="shared" ref="F107:F138" si="6">IF(E107="",0,IF(COUNTIF(E:E,E107)=1,0,1))</f>
        <v>0</v>
      </c>
      <c r="G107" s="22" t="s">
        <v>1</v>
      </c>
      <c r="H107" s="11" t="s">
        <v>30</v>
      </c>
      <c r="I107" s="3"/>
      <c r="J107" s="3"/>
      <c r="K107" s="3"/>
      <c r="L107" s="3"/>
      <c r="M107" s="3"/>
      <c r="N107" s="3"/>
      <c r="O107" s="3"/>
      <c r="P107" s="3"/>
      <c r="Q107" s="3"/>
      <c r="R107" s="3"/>
      <c r="S107" s="3"/>
      <c r="T107" s="3"/>
      <c r="U107" s="3"/>
      <c r="V107" s="3"/>
    </row>
    <row r="108" spans="1:22" x14ac:dyDescent="0.25">
      <c r="A108" s="3"/>
      <c r="B108" s="3"/>
      <c r="C108" s="16">
        <f t="shared" si="5"/>
        <v>108</v>
      </c>
      <c r="D108" s="22" t="s">
        <v>1</v>
      </c>
      <c r="E108" s="11" t="s">
        <v>143</v>
      </c>
      <c r="F108" s="13">
        <f t="shared" si="6"/>
        <v>0</v>
      </c>
      <c r="G108" s="22" t="s">
        <v>1</v>
      </c>
      <c r="H108" s="11" t="s">
        <v>30</v>
      </c>
      <c r="I108" s="3"/>
      <c r="J108" s="3"/>
      <c r="K108" s="3"/>
      <c r="L108" s="3"/>
      <c r="M108" s="3"/>
      <c r="N108" s="3"/>
      <c r="O108" s="3"/>
      <c r="P108" s="3"/>
      <c r="Q108" s="3"/>
      <c r="R108" s="3"/>
      <c r="S108" s="3"/>
      <c r="T108" s="3"/>
      <c r="U108" s="3"/>
      <c r="V108" s="3"/>
    </row>
    <row r="109" spans="1:22" x14ac:dyDescent="0.25">
      <c r="A109" s="3"/>
      <c r="B109" s="3"/>
      <c r="C109" s="16">
        <f t="shared" si="5"/>
        <v>109</v>
      </c>
      <c r="D109" s="22" t="s">
        <v>1</v>
      </c>
      <c r="E109" s="11" t="s">
        <v>145</v>
      </c>
      <c r="F109" s="13">
        <f t="shared" si="6"/>
        <v>0</v>
      </c>
      <c r="G109" s="22" t="s">
        <v>1</v>
      </c>
      <c r="H109" s="11" t="s">
        <v>146</v>
      </c>
      <c r="I109" s="3"/>
      <c r="J109" s="3"/>
      <c r="K109" s="3"/>
      <c r="L109" s="3"/>
      <c r="M109" s="3"/>
      <c r="N109" s="3"/>
      <c r="O109" s="3"/>
      <c r="P109" s="3"/>
      <c r="Q109" s="3"/>
      <c r="R109" s="3"/>
      <c r="S109" s="3"/>
      <c r="T109" s="3"/>
      <c r="U109" s="3"/>
      <c r="V109" s="3"/>
    </row>
    <row r="110" spans="1:22" x14ac:dyDescent="0.25">
      <c r="A110" s="3"/>
      <c r="B110" s="3"/>
      <c r="C110" s="16">
        <f t="shared" si="5"/>
        <v>110</v>
      </c>
      <c r="D110" s="22" t="s">
        <v>1</v>
      </c>
      <c r="E110" s="11" t="s">
        <v>147</v>
      </c>
      <c r="F110" s="13">
        <f t="shared" si="6"/>
        <v>0</v>
      </c>
      <c r="G110" s="22" t="s">
        <v>1</v>
      </c>
      <c r="H110" s="11" t="s">
        <v>146</v>
      </c>
      <c r="I110" s="3"/>
      <c r="J110" s="3"/>
      <c r="K110" s="3"/>
      <c r="L110" s="3"/>
      <c r="M110" s="3"/>
      <c r="N110" s="3"/>
      <c r="O110" s="3"/>
      <c r="P110" s="3"/>
      <c r="Q110" s="3"/>
      <c r="R110" s="3"/>
      <c r="S110" s="3"/>
      <c r="T110" s="3"/>
      <c r="U110" s="3"/>
      <c r="V110" s="3"/>
    </row>
    <row r="111" spans="1:22" x14ac:dyDescent="0.25">
      <c r="A111" s="3"/>
      <c r="B111" s="3"/>
      <c r="C111" s="16">
        <f t="shared" si="5"/>
        <v>111</v>
      </c>
      <c r="D111" s="22" t="s">
        <v>1</v>
      </c>
      <c r="E111" s="11" t="s">
        <v>148</v>
      </c>
      <c r="F111" s="13">
        <f t="shared" si="6"/>
        <v>0</v>
      </c>
      <c r="G111" s="22" t="s">
        <v>1</v>
      </c>
      <c r="H111" s="11" t="s">
        <v>146</v>
      </c>
      <c r="I111" s="3"/>
      <c r="J111" s="3"/>
      <c r="K111" s="3"/>
      <c r="L111" s="3"/>
      <c r="M111" s="3"/>
      <c r="N111" s="3"/>
      <c r="O111" s="3"/>
      <c r="P111" s="3"/>
      <c r="Q111" s="3"/>
      <c r="R111" s="3"/>
      <c r="S111" s="3"/>
      <c r="T111" s="3"/>
      <c r="U111" s="3"/>
      <c r="V111" s="3"/>
    </row>
    <row r="112" spans="1:22" x14ac:dyDescent="0.25">
      <c r="A112" s="3"/>
      <c r="B112" s="3"/>
      <c r="C112" s="16">
        <f t="shared" si="5"/>
        <v>112</v>
      </c>
      <c r="D112" s="22" t="s">
        <v>1</v>
      </c>
      <c r="E112" s="11" t="s">
        <v>149</v>
      </c>
      <c r="F112" s="13">
        <f t="shared" si="6"/>
        <v>0</v>
      </c>
      <c r="G112" s="22" t="s">
        <v>1</v>
      </c>
      <c r="H112" s="11" t="s">
        <v>146</v>
      </c>
      <c r="I112" s="3"/>
      <c r="J112" s="3"/>
      <c r="K112" s="3"/>
      <c r="L112" s="3"/>
      <c r="M112" s="3"/>
      <c r="N112" s="3"/>
      <c r="O112" s="3"/>
      <c r="P112" s="3"/>
      <c r="Q112" s="3"/>
      <c r="R112" s="3"/>
      <c r="S112" s="3"/>
      <c r="T112" s="3"/>
      <c r="U112" s="3"/>
      <c r="V112" s="3"/>
    </row>
    <row r="113" spans="1:22" x14ac:dyDescent="0.25">
      <c r="A113" s="3"/>
      <c r="B113" s="3"/>
      <c r="C113" s="16">
        <f t="shared" si="5"/>
        <v>113</v>
      </c>
      <c r="D113" s="22" t="s">
        <v>1</v>
      </c>
      <c r="E113" s="11" t="s">
        <v>150</v>
      </c>
      <c r="F113" s="13">
        <f t="shared" si="6"/>
        <v>0</v>
      </c>
      <c r="G113" s="22" t="s">
        <v>1</v>
      </c>
      <c r="H113" s="11" t="s">
        <v>146</v>
      </c>
      <c r="I113" s="3"/>
      <c r="J113" s="3"/>
      <c r="K113" s="3"/>
      <c r="L113" s="3"/>
      <c r="M113" s="3"/>
      <c r="N113" s="3"/>
      <c r="O113" s="3"/>
      <c r="P113" s="3"/>
      <c r="Q113" s="3"/>
      <c r="R113" s="3"/>
      <c r="S113" s="3"/>
      <c r="T113" s="3"/>
      <c r="U113" s="3"/>
      <c r="V113" s="3"/>
    </row>
    <row r="114" spans="1:22" x14ac:dyDescent="0.25">
      <c r="A114" s="3"/>
      <c r="B114" s="3"/>
      <c r="C114" s="16">
        <f t="shared" si="5"/>
        <v>114</v>
      </c>
      <c r="D114" s="22" t="s">
        <v>1</v>
      </c>
      <c r="E114" s="11" t="s">
        <v>151</v>
      </c>
      <c r="F114" s="13">
        <f t="shared" si="6"/>
        <v>0</v>
      </c>
      <c r="G114" s="22" t="s">
        <v>1</v>
      </c>
      <c r="H114" s="11" t="s">
        <v>146</v>
      </c>
      <c r="I114" s="3"/>
      <c r="J114" s="3"/>
      <c r="K114" s="3"/>
      <c r="L114" s="3"/>
      <c r="M114" s="3"/>
      <c r="N114" s="3"/>
      <c r="O114" s="3"/>
      <c r="P114" s="3"/>
      <c r="Q114" s="3"/>
      <c r="R114" s="3"/>
      <c r="S114" s="3"/>
      <c r="T114" s="3"/>
      <c r="U114" s="3"/>
      <c r="V114" s="3"/>
    </row>
    <row r="115" spans="1:22" x14ac:dyDescent="0.25">
      <c r="A115" s="3"/>
      <c r="B115" s="3"/>
      <c r="C115" s="16">
        <f t="shared" si="5"/>
        <v>115</v>
      </c>
      <c r="D115" s="22" t="s">
        <v>1</v>
      </c>
      <c r="E115" s="11" t="s">
        <v>152</v>
      </c>
      <c r="F115" s="13">
        <f t="shared" si="6"/>
        <v>0</v>
      </c>
      <c r="G115" s="22" t="s">
        <v>1</v>
      </c>
      <c r="H115" s="11" t="s">
        <v>146</v>
      </c>
      <c r="I115" s="3"/>
      <c r="J115" s="3"/>
      <c r="K115" s="3"/>
      <c r="L115" s="3"/>
      <c r="M115" s="3"/>
      <c r="N115" s="3"/>
      <c r="O115" s="3"/>
      <c r="P115" s="3"/>
      <c r="Q115" s="3"/>
      <c r="R115" s="3"/>
      <c r="S115" s="3"/>
      <c r="T115" s="3"/>
      <c r="U115" s="3"/>
      <c r="V115" s="3"/>
    </row>
    <row r="116" spans="1:22" x14ac:dyDescent="0.25">
      <c r="A116" s="3"/>
      <c r="B116" s="3"/>
      <c r="C116" s="16">
        <f t="shared" si="5"/>
        <v>116</v>
      </c>
      <c r="D116" s="22" t="s">
        <v>1</v>
      </c>
      <c r="E116" s="11" t="s">
        <v>153</v>
      </c>
      <c r="F116" s="13">
        <f t="shared" si="6"/>
        <v>0</v>
      </c>
      <c r="G116" s="22" t="s">
        <v>1</v>
      </c>
      <c r="H116" s="11" t="s">
        <v>146</v>
      </c>
      <c r="I116" s="3"/>
      <c r="J116" s="3"/>
      <c r="K116" s="3"/>
      <c r="L116" s="3"/>
      <c r="M116" s="3"/>
      <c r="N116" s="3"/>
      <c r="O116" s="3"/>
      <c r="P116" s="3"/>
      <c r="Q116" s="3"/>
      <c r="R116" s="3"/>
      <c r="S116" s="3"/>
      <c r="T116" s="3"/>
      <c r="U116" s="3"/>
      <c r="V116" s="3"/>
    </row>
    <row r="117" spans="1:22" x14ac:dyDescent="0.25">
      <c r="A117" s="3"/>
      <c r="B117" s="3"/>
      <c r="C117" s="16">
        <f t="shared" si="5"/>
        <v>117</v>
      </c>
      <c r="D117" s="22" t="s">
        <v>1</v>
      </c>
      <c r="E117" s="11" t="s">
        <v>155</v>
      </c>
      <c r="F117" s="13">
        <f t="shared" si="6"/>
        <v>0</v>
      </c>
      <c r="G117" s="22" t="s">
        <v>1</v>
      </c>
      <c r="H117" s="11" t="s">
        <v>30</v>
      </c>
      <c r="I117" s="3"/>
      <c r="J117" s="3"/>
      <c r="K117" s="3"/>
      <c r="L117" s="3"/>
      <c r="M117" s="3"/>
      <c r="N117" s="3"/>
      <c r="O117" s="3"/>
      <c r="P117" s="3"/>
      <c r="Q117" s="3"/>
      <c r="R117" s="3"/>
      <c r="S117" s="3"/>
      <c r="T117" s="3"/>
      <c r="U117" s="3"/>
      <c r="V117" s="3"/>
    </row>
    <row r="118" spans="1:22" x14ac:dyDescent="0.25">
      <c r="A118" s="3"/>
      <c r="B118" s="3"/>
      <c r="C118" s="16">
        <f t="shared" si="5"/>
        <v>118</v>
      </c>
      <c r="D118" s="22" t="s">
        <v>1</v>
      </c>
      <c r="E118" s="11" t="s">
        <v>156</v>
      </c>
      <c r="F118" s="13">
        <f t="shared" si="6"/>
        <v>0</v>
      </c>
      <c r="G118" s="22" t="s">
        <v>1</v>
      </c>
      <c r="H118" s="11" t="s">
        <v>30</v>
      </c>
      <c r="I118" s="3"/>
      <c r="J118" s="3"/>
      <c r="K118" s="3"/>
      <c r="L118" s="3"/>
      <c r="M118" s="3"/>
      <c r="N118" s="3"/>
      <c r="O118" s="3"/>
      <c r="P118" s="3"/>
      <c r="Q118" s="3"/>
      <c r="R118" s="3"/>
      <c r="S118" s="3"/>
      <c r="T118" s="3"/>
      <c r="U118" s="3"/>
      <c r="V118" s="3"/>
    </row>
    <row r="119" spans="1:22" x14ac:dyDescent="0.25">
      <c r="A119" s="3"/>
      <c r="B119" s="3"/>
      <c r="C119" s="16">
        <f t="shared" si="5"/>
        <v>119</v>
      </c>
      <c r="D119" s="22" t="s">
        <v>1</v>
      </c>
      <c r="E119" s="11" t="s">
        <v>157</v>
      </c>
      <c r="F119" s="13">
        <f t="shared" si="6"/>
        <v>0</v>
      </c>
      <c r="G119" s="22" t="s">
        <v>1</v>
      </c>
      <c r="H119" s="11" t="s">
        <v>30</v>
      </c>
      <c r="I119" s="3"/>
      <c r="J119" s="3"/>
      <c r="K119" s="3"/>
      <c r="L119" s="3"/>
      <c r="M119" s="3"/>
      <c r="N119" s="3"/>
      <c r="O119" s="3"/>
      <c r="P119" s="3"/>
      <c r="Q119" s="3"/>
      <c r="R119" s="3"/>
      <c r="S119" s="3"/>
      <c r="T119" s="3"/>
      <c r="U119" s="3"/>
      <c r="V119" s="3"/>
    </row>
    <row r="120" spans="1:22" x14ac:dyDescent="0.25">
      <c r="A120" s="3"/>
      <c r="B120" s="3"/>
      <c r="C120" s="16">
        <f t="shared" si="5"/>
        <v>120</v>
      </c>
      <c r="D120" s="22" t="s">
        <v>1</v>
      </c>
      <c r="E120" s="11" t="s">
        <v>158</v>
      </c>
      <c r="F120" s="13">
        <f t="shared" si="6"/>
        <v>0</v>
      </c>
      <c r="G120" s="22" t="s">
        <v>1</v>
      </c>
      <c r="H120" s="11" t="s">
        <v>30</v>
      </c>
      <c r="I120" s="3"/>
      <c r="J120" s="3"/>
      <c r="K120" s="3"/>
      <c r="L120" s="3"/>
      <c r="M120" s="3"/>
      <c r="N120" s="3"/>
      <c r="O120" s="3"/>
      <c r="P120" s="3"/>
      <c r="Q120" s="3"/>
      <c r="R120" s="3"/>
      <c r="S120" s="3"/>
      <c r="T120" s="3"/>
      <c r="U120" s="3"/>
      <c r="V120" s="3"/>
    </row>
    <row r="121" spans="1:22" x14ac:dyDescent="0.25">
      <c r="A121" s="3"/>
      <c r="B121" s="3"/>
      <c r="C121" s="16">
        <f t="shared" si="5"/>
        <v>121</v>
      </c>
      <c r="D121" s="22" t="s">
        <v>1</v>
      </c>
      <c r="E121" s="11" t="s">
        <v>159</v>
      </c>
      <c r="F121" s="13">
        <f t="shared" si="6"/>
        <v>0</v>
      </c>
      <c r="G121" s="22" t="s">
        <v>1</v>
      </c>
      <c r="H121" s="11" t="s">
        <v>30</v>
      </c>
      <c r="I121" s="3"/>
      <c r="J121" s="3"/>
      <c r="K121" s="3"/>
      <c r="L121" s="3"/>
      <c r="M121" s="3"/>
      <c r="N121" s="3"/>
      <c r="O121" s="3"/>
      <c r="P121" s="3"/>
      <c r="Q121" s="3"/>
      <c r="R121" s="3"/>
      <c r="S121" s="3"/>
      <c r="T121" s="3"/>
      <c r="U121" s="3"/>
      <c r="V121" s="3"/>
    </row>
    <row r="122" spans="1:22" x14ac:dyDescent="0.25">
      <c r="A122" s="3"/>
      <c r="B122" s="3"/>
      <c r="C122" s="16">
        <f t="shared" si="5"/>
        <v>122</v>
      </c>
      <c r="D122" s="22" t="s">
        <v>1</v>
      </c>
      <c r="E122" s="11" t="s">
        <v>160</v>
      </c>
      <c r="F122" s="13">
        <f t="shared" si="6"/>
        <v>0</v>
      </c>
      <c r="G122" s="22" t="s">
        <v>1</v>
      </c>
      <c r="H122" s="11" t="s">
        <v>30</v>
      </c>
      <c r="I122" s="3"/>
      <c r="J122" s="3"/>
      <c r="K122" s="3"/>
      <c r="L122" s="3"/>
      <c r="M122" s="3"/>
      <c r="N122" s="3"/>
      <c r="O122" s="3"/>
      <c r="P122" s="3"/>
      <c r="Q122" s="3"/>
      <c r="R122" s="3"/>
      <c r="S122" s="3"/>
      <c r="T122" s="3"/>
      <c r="U122" s="3"/>
      <c r="V122" s="3"/>
    </row>
    <row r="123" spans="1:22" x14ac:dyDescent="0.25">
      <c r="A123" s="3"/>
      <c r="B123" s="3"/>
      <c r="C123" s="16">
        <f t="shared" si="5"/>
        <v>123</v>
      </c>
      <c r="D123" s="22" t="s">
        <v>1</v>
      </c>
      <c r="E123" s="11" t="s">
        <v>161</v>
      </c>
      <c r="F123" s="13">
        <f t="shared" si="6"/>
        <v>0</v>
      </c>
      <c r="G123" s="22" t="s">
        <v>1</v>
      </c>
      <c r="H123" s="11" t="s">
        <v>30</v>
      </c>
      <c r="I123" s="3"/>
      <c r="J123" s="3"/>
      <c r="K123" s="3"/>
      <c r="L123" s="3"/>
      <c r="M123" s="3"/>
      <c r="N123" s="3"/>
      <c r="O123" s="3"/>
      <c r="P123" s="3"/>
      <c r="Q123" s="3"/>
      <c r="R123" s="3"/>
      <c r="S123" s="3"/>
      <c r="T123" s="3"/>
      <c r="U123" s="3"/>
      <c r="V123" s="3"/>
    </row>
    <row r="124" spans="1:22" x14ac:dyDescent="0.25">
      <c r="A124" s="3"/>
      <c r="B124" s="3"/>
      <c r="C124" s="16">
        <f t="shared" si="5"/>
        <v>124</v>
      </c>
      <c r="D124" s="22" t="s">
        <v>1</v>
      </c>
      <c r="E124" s="11" t="s">
        <v>154</v>
      </c>
      <c r="F124" s="13">
        <f t="shared" si="6"/>
        <v>0</v>
      </c>
      <c r="G124" s="22" t="s">
        <v>1</v>
      </c>
      <c r="H124" s="11" t="s">
        <v>30</v>
      </c>
      <c r="I124" s="3"/>
      <c r="J124" s="3"/>
      <c r="K124" s="3"/>
      <c r="L124" s="3"/>
      <c r="M124" s="3"/>
      <c r="N124" s="3"/>
      <c r="O124" s="3"/>
      <c r="P124" s="3"/>
      <c r="Q124" s="3"/>
      <c r="R124" s="3"/>
      <c r="S124" s="3"/>
      <c r="T124" s="3"/>
      <c r="U124" s="3"/>
      <c r="V124" s="3"/>
    </row>
    <row r="125" spans="1:22" x14ac:dyDescent="0.25">
      <c r="A125" s="3"/>
      <c r="B125" s="3"/>
      <c r="C125" s="16">
        <f t="shared" si="5"/>
        <v>125</v>
      </c>
      <c r="D125" s="22" t="s">
        <v>1</v>
      </c>
      <c r="E125" s="11" t="s">
        <v>163</v>
      </c>
      <c r="F125" s="13">
        <f t="shared" si="6"/>
        <v>0</v>
      </c>
      <c r="G125" s="22" t="s">
        <v>1</v>
      </c>
      <c r="H125" s="11" t="s">
        <v>12</v>
      </c>
      <c r="I125" s="3"/>
      <c r="J125" s="3"/>
      <c r="K125" s="3"/>
      <c r="L125" s="3"/>
      <c r="M125" s="3"/>
      <c r="N125" s="3"/>
      <c r="O125" s="3"/>
      <c r="P125" s="3"/>
      <c r="Q125" s="3"/>
      <c r="R125" s="3"/>
      <c r="S125" s="3"/>
      <c r="T125" s="3"/>
      <c r="U125" s="3"/>
      <c r="V125" s="3"/>
    </row>
    <row r="126" spans="1:22" x14ac:dyDescent="0.25">
      <c r="A126" s="3"/>
      <c r="B126" s="3"/>
      <c r="C126" s="16">
        <f t="shared" si="5"/>
        <v>126</v>
      </c>
      <c r="D126" s="22" t="s">
        <v>1</v>
      </c>
      <c r="E126" s="11" t="s">
        <v>162</v>
      </c>
      <c r="F126" s="13">
        <f t="shared" si="6"/>
        <v>0</v>
      </c>
      <c r="G126" s="22" t="s">
        <v>1</v>
      </c>
      <c r="H126" s="11" t="s">
        <v>30</v>
      </c>
      <c r="I126" s="3"/>
      <c r="J126" s="3"/>
      <c r="K126" s="3"/>
      <c r="L126" s="3"/>
      <c r="M126" s="3"/>
      <c r="N126" s="3"/>
      <c r="O126" s="3"/>
      <c r="P126" s="3"/>
      <c r="Q126" s="3"/>
      <c r="R126" s="3"/>
      <c r="S126" s="3"/>
      <c r="T126" s="3"/>
      <c r="U126" s="3"/>
      <c r="V126" s="3"/>
    </row>
    <row r="127" spans="1:22" x14ac:dyDescent="0.25">
      <c r="A127" s="3"/>
      <c r="B127" s="3"/>
      <c r="C127" s="16">
        <f t="shared" si="5"/>
        <v>127</v>
      </c>
      <c r="D127" s="22" t="s">
        <v>1</v>
      </c>
      <c r="E127" s="11" t="s">
        <v>164</v>
      </c>
      <c r="F127" s="13">
        <f t="shared" si="6"/>
        <v>0</v>
      </c>
      <c r="G127" s="22" t="s">
        <v>1</v>
      </c>
      <c r="H127" s="11" t="s">
        <v>30</v>
      </c>
      <c r="I127" s="3"/>
      <c r="J127" s="3"/>
      <c r="K127" s="3"/>
      <c r="L127" s="3"/>
      <c r="M127" s="3"/>
      <c r="N127" s="3"/>
      <c r="O127" s="3"/>
      <c r="P127" s="3"/>
      <c r="Q127" s="3"/>
      <c r="R127" s="3"/>
      <c r="S127" s="3"/>
      <c r="T127" s="3"/>
      <c r="U127" s="3"/>
      <c r="V127" s="3"/>
    </row>
    <row r="128" spans="1:22" x14ac:dyDescent="0.25">
      <c r="A128" s="3"/>
      <c r="B128" s="3"/>
      <c r="C128" s="16">
        <f t="shared" si="5"/>
        <v>128</v>
      </c>
      <c r="D128" s="22" t="s">
        <v>1</v>
      </c>
      <c r="E128" s="11" t="s">
        <v>165</v>
      </c>
      <c r="F128" s="13">
        <f t="shared" si="6"/>
        <v>0</v>
      </c>
      <c r="G128" s="22" t="s">
        <v>1</v>
      </c>
      <c r="H128" s="11" t="s">
        <v>30</v>
      </c>
      <c r="I128" s="3"/>
      <c r="J128" s="3"/>
      <c r="K128" s="3"/>
      <c r="L128" s="3"/>
      <c r="M128" s="3"/>
      <c r="N128" s="3"/>
      <c r="O128" s="3"/>
      <c r="P128" s="3"/>
      <c r="Q128" s="3"/>
      <c r="R128" s="3"/>
      <c r="S128" s="3"/>
      <c r="T128" s="3"/>
      <c r="U128" s="3"/>
      <c r="V128" s="3"/>
    </row>
    <row r="129" spans="1:22" x14ac:dyDescent="0.25">
      <c r="A129" s="3"/>
      <c r="B129" s="3"/>
      <c r="C129" s="16">
        <f t="shared" si="5"/>
        <v>129</v>
      </c>
      <c r="D129" s="22" t="s">
        <v>1</v>
      </c>
      <c r="E129" s="11" t="s">
        <v>168</v>
      </c>
      <c r="F129" s="13">
        <f t="shared" si="6"/>
        <v>0</v>
      </c>
      <c r="G129" s="22" t="s">
        <v>1</v>
      </c>
      <c r="H129" s="11" t="s">
        <v>12</v>
      </c>
      <c r="I129" s="3"/>
      <c r="J129" s="3"/>
      <c r="K129" s="3"/>
      <c r="L129" s="3"/>
      <c r="M129" s="3"/>
      <c r="N129" s="3"/>
      <c r="O129" s="3"/>
      <c r="P129" s="3"/>
      <c r="Q129" s="3"/>
      <c r="R129" s="3"/>
      <c r="S129" s="3"/>
      <c r="T129" s="3"/>
      <c r="U129" s="3"/>
      <c r="V129" s="3"/>
    </row>
    <row r="130" spans="1:22" x14ac:dyDescent="0.25">
      <c r="A130" s="3"/>
      <c r="B130" s="3"/>
      <c r="C130" s="16">
        <f t="shared" si="5"/>
        <v>130</v>
      </c>
      <c r="D130" s="22" t="s">
        <v>1</v>
      </c>
      <c r="E130" s="11" t="s">
        <v>169</v>
      </c>
      <c r="F130" s="13">
        <f t="shared" si="6"/>
        <v>0</v>
      </c>
      <c r="G130" s="22" t="s">
        <v>1</v>
      </c>
      <c r="H130" s="11" t="s">
        <v>30</v>
      </c>
      <c r="I130" s="3"/>
      <c r="J130" s="3"/>
      <c r="K130" s="3"/>
      <c r="L130" s="3"/>
      <c r="M130" s="3"/>
      <c r="N130" s="3"/>
      <c r="O130" s="3"/>
      <c r="P130" s="3"/>
      <c r="Q130" s="3"/>
      <c r="R130" s="3"/>
      <c r="S130" s="3"/>
      <c r="T130" s="3"/>
      <c r="U130" s="3"/>
      <c r="V130" s="3"/>
    </row>
    <row r="131" spans="1:22" x14ac:dyDescent="0.25">
      <c r="A131" s="3"/>
      <c r="B131" s="3"/>
      <c r="C131" s="16">
        <f t="shared" si="5"/>
        <v>131</v>
      </c>
      <c r="D131" s="22" t="s">
        <v>1</v>
      </c>
      <c r="E131" s="11" t="s">
        <v>170</v>
      </c>
      <c r="F131" s="13">
        <f t="shared" si="6"/>
        <v>0</v>
      </c>
      <c r="G131" s="22" t="s">
        <v>1</v>
      </c>
      <c r="H131" s="11" t="s">
        <v>33</v>
      </c>
      <c r="I131" s="3"/>
      <c r="J131" s="3"/>
      <c r="K131" s="3"/>
      <c r="L131" s="3"/>
      <c r="M131" s="3"/>
      <c r="N131" s="3"/>
      <c r="O131" s="3"/>
      <c r="P131" s="3"/>
      <c r="Q131" s="3"/>
      <c r="R131" s="3"/>
      <c r="S131" s="3"/>
      <c r="T131" s="3"/>
      <c r="U131" s="3"/>
      <c r="V131" s="3"/>
    </row>
    <row r="132" spans="1:22" x14ac:dyDescent="0.25">
      <c r="A132" s="3"/>
      <c r="B132" s="3"/>
      <c r="C132" s="16">
        <f t="shared" si="5"/>
        <v>132</v>
      </c>
      <c r="D132" s="22" t="s">
        <v>1</v>
      </c>
      <c r="E132" s="11" t="s">
        <v>171</v>
      </c>
      <c r="F132" s="13">
        <f t="shared" si="6"/>
        <v>0</v>
      </c>
      <c r="G132" s="22" t="s">
        <v>1</v>
      </c>
      <c r="H132" s="11" t="s">
        <v>30</v>
      </c>
      <c r="I132" s="3"/>
      <c r="J132" s="3"/>
      <c r="K132" s="3"/>
      <c r="L132" s="3"/>
      <c r="M132" s="3"/>
      <c r="N132" s="3"/>
      <c r="O132" s="3"/>
      <c r="P132" s="3"/>
      <c r="Q132" s="3"/>
      <c r="R132" s="3"/>
      <c r="S132" s="3"/>
      <c r="T132" s="3"/>
      <c r="U132" s="3"/>
      <c r="V132" s="3"/>
    </row>
    <row r="133" spans="1:22" x14ac:dyDescent="0.25">
      <c r="A133" s="3"/>
      <c r="B133" s="3"/>
      <c r="C133" s="16">
        <f t="shared" si="5"/>
        <v>133</v>
      </c>
      <c r="D133" s="22" t="s">
        <v>1</v>
      </c>
      <c r="E133" s="11" t="s">
        <v>173</v>
      </c>
      <c r="F133" s="13">
        <f t="shared" si="6"/>
        <v>0</v>
      </c>
      <c r="G133" s="22" t="s">
        <v>1</v>
      </c>
      <c r="H133" s="11" t="s">
        <v>30</v>
      </c>
      <c r="I133" s="3"/>
      <c r="J133" s="3"/>
      <c r="K133" s="3"/>
      <c r="L133" s="3"/>
      <c r="M133" s="3"/>
      <c r="N133" s="3"/>
      <c r="O133" s="3"/>
      <c r="P133" s="3"/>
      <c r="Q133" s="3"/>
      <c r="R133" s="3"/>
      <c r="S133" s="3"/>
      <c r="T133" s="3"/>
      <c r="U133" s="3"/>
      <c r="V133" s="3"/>
    </row>
    <row r="134" spans="1:22" x14ac:dyDescent="0.25">
      <c r="A134" s="3"/>
      <c r="B134" s="3"/>
      <c r="C134" s="16">
        <f t="shared" si="5"/>
        <v>134</v>
      </c>
      <c r="D134" s="22" t="s">
        <v>1</v>
      </c>
      <c r="E134" s="11" t="s">
        <v>174</v>
      </c>
      <c r="F134" s="13">
        <f t="shared" si="6"/>
        <v>0</v>
      </c>
      <c r="G134" s="22" t="s">
        <v>1</v>
      </c>
      <c r="H134" s="11" t="s">
        <v>30</v>
      </c>
      <c r="I134" s="3"/>
      <c r="J134" s="3"/>
      <c r="K134" s="3"/>
      <c r="L134" s="3"/>
      <c r="M134" s="3"/>
      <c r="N134" s="3"/>
      <c r="O134" s="3"/>
      <c r="P134" s="3"/>
      <c r="Q134" s="3"/>
      <c r="R134" s="3"/>
      <c r="S134" s="3"/>
      <c r="T134" s="3"/>
      <c r="U134" s="3"/>
      <c r="V134" s="3"/>
    </row>
    <row r="135" spans="1:22" x14ac:dyDescent="0.25">
      <c r="A135" s="3"/>
      <c r="B135" s="3"/>
      <c r="C135" s="16">
        <f t="shared" si="5"/>
        <v>135</v>
      </c>
      <c r="D135" s="22" t="s">
        <v>1</v>
      </c>
      <c r="E135" s="11" t="s">
        <v>175</v>
      </c>
      <c r="F135" s="13">
        <f t="shared" si="6"/>
        <v>0</v>
      </c>
      <c r="G135" s="22" t="s">
        <v>1</v>
      </c>
      <c r="H135" s="11" t="s">
        <v>30</v>
      </c>
      <c r="I135" s="3"/>
      <c r="J135" s="3"/>
      <c r="K135" s="3"/>
      <c r="L135" s="3"/>
      <c r="M135" s="3"/>
      <c r="N135" s="3"/>
      <c r="O135" s="3"/>
      <c r="P135" s="3"/>
      <c r="Q135" s="3"/>
      <c r="R135" s="3"/>
      <c r="S135" s="3"/>
      <c r="T135" s="3"/>
      <c r="U135" s="3"/>
      <c r="V135" s="3"/>
    </row>
    <row r="136" spans="1:22" x14ac:dyDescent="0.25">
      <c r="A136" s="3"/>
      <c r="B136" s="3"/>
      <c r="C136" s="16">
        <f t="shared" si="5"/>
        <v>136</v>
      </c>
      <c r="D136" s="22" t="s">
        <v>1</v>
      </c>
      <c r="E136" s="11" t="s">
        <v>176</v>
      </c>
      <c r="F136" s="13">
        <f t="shared" si="6"/>
        <v>0</v>
      </c>
      <c r="G136" s="22" t="s">
        <v>1</v>
      </c>
      <c r="H136" s="11" t="s">
        <v>30</v>
      </c>
      <c r="I136" s="3"/>
      <c r="J136" s="3"/>
      <c r="K136" s="3"/>
      <c r="L136" s="3"/>
      <c r="M136" s="3"/>
      <c r="N136" s="3"/>
      <c r="O136" s="3"/>
      <c r="P136" s="3"/>
      <c r="Q136" s="3"/>
      <c r="R136" s="3"/>
      <c r="S136" s="3"/>
      <c r="T136" s="3"/>
      <c r="U136" s="3"/>
      <c r="V136" s="3"/>
    </row>
    <row r="137" spans="1:22" x14ac:dyDescent="0.25">
      <c r="A137" s="3"/>
      <c r="B137" s="3"/>
      <c r="C137" s="16">
        <f t="shared" si="5"/>
        <v>137</v>
      </c>
      <c r="D137" s="22" t="s">
        <v>1</v>
      </c>
      <c r="E137" s="11" t="s">
        <v>177</v>
      </c>
      <c r="F137" s="13">
        <f t="shared" si="6"/>
        <v>0</v>
      </c>
      <c r="G137" s="22" t="s">
        <v>1</v>
      </c>
      <c r="H137" s="11" t="s">
        <v>12</v>
      </c>
      <c r="I137" s="3"/>
      <c r="J137" s="3"/>
      <c r="K137" s="3"/>
      <c r="L137" s="3"/>
      <c r="M137" s="3"/>
      <c r="N137" s="3"/>
      <c r="O137" s="3"/>
      <c r="P137" s="3"/>
      <c r="Q137" s="3"/>
      <c r="R137" s="3"/>
      <c r="S137" s="3"/>
      <c r="T137" s="3"/>
      <c r="U137" s="3"/>
      <c r="V137" s="3"/>
    </row>
    <row r="138" spans="1:22" x14ac:dyDescent="0.25">
      <c r="A138" s="3"/>
      <c r="B138" s="3"/>
      <c r="C138" s="16">
        <f t="shared" si="5"/>
        <v>138</v>
      </c>
      <c r="D138" s="22" t="s">
        <v>1</v>
      </c>
      <c r="E138" s="11" t="s">
        <v>178</v>
      </c>
      <c r="F138" s="13">
        <f t="shared" si="6"/>
        <v>0</v>
      </c>
      <c r="G138" s="22" t="s">
        <v>1</v>
      </c>
      <c r="H138" s="11" t="s">
        <v>30</v>
      </c>
      <c r="I138" s="3"/>
      <c r="J138" s="3"/>
      <c r="K138" s="3"/>
      <c r="L138" s="3"/>
      <c r="M138" s="3"/>
      <c r="N138" s="3"/>
      <c r="O138" s="3"/>
      <c r="P138" s="3"/>
      <c r="Q138" s="3"/>
      <c r="R138" s="3"/>
      <c r="S138" s="3"/>
      <c r="T138" s="3"/>
      <c r="U138" s="3"/>
      <c r="V138" s="3"/>
    </row>
    <row r="139" spans="1:22" x14ac:dyDescent="0.25">
      <c r="A139" s="3"/>
      <c r="B139" s="3"/>
      <c r="C139" s="16">
        <f t="shared" si="5"/>
        <v>139</v>
      </c>
      <c r="D139" s="22" t="s">
        <v>1</v>
      </c>
      <c r="E139" s="11" t="s">
        <v>179</v>
      </c>
      <c r="F139" s="13">
        <f t="shared" ref="F139:F199" si="7">IF(E139="",0,IF(COUNTIF(E:E,E139)=1,0,1))</f>
        <v>0</v>
      </c>
      <c r="G139" s="22" t="s">
        <v>1</v>
      </c>
      <c r="H139" s="11" t="s">
        <v>30</v>
      </c>
      <c r="I139" s="3"/>
      <c r="J139" s="3"/>
      <c r="K139" s="3"/>
      <c r="L139" s="3"/>
      <c r="M139" s="3"/>
      <c r="N139" s="3"/>
      <c r="O139" s="3"/>
      <c r="P139" s="3"/>
      <c r="Q139" s="3"/>
      <c r="R139" s="3"/>
      <c r="S139" s="3"/>
      <c r="T139" s="3"/>
      <c r="U139" s="3"/>
      <c r="V139" s="3"/>
    </row>
    <row r="140" spans="1:22" x14ac:dyDescent="0.25">
      <c r="A140" s="3"/>
      <c r="B140" s="3"/>
      <c r="C140" s="16">
        <f t="shared" si="5"/>
        <v>140</v>
      </c>
      <c r="D140" s="22" t="s">
        <v>1</v>
      </c>
      <c r="E140" s="11" t="s">
        <v>180</v>
      </c>
      <c r="F140" s="13">
        <f t="shared" si="7"/>
        <v>0</v>
      </c>
      <c r="G140" s="22" t="s">
        <v>1</v>
      </c>
      <c r="H140" s="11" t="s">
        <v>30</v>
      </c>
      <c r="I140" s="3"/>
      <c r="J140" s="3"/>
      <c r="K140" s="3"/>
      <c r="L140" s="3"/>
      <c r="M140" s="3"/>
      <c r="N140" s="3"/>
      <c r="O140" s="3"/>
      <c r="P140" s="3"/>
      <c r="Q140" s="3"/>
      <c r="R140" s="3"/>
      <c r="S140" s="3"/>
      <c r="T140" s="3"/>
      <c r="U140" s="3"/>
      <c r="V140" s="3"/>
    </row>
    <row r="141" spans="1:22" x14ac:dyDescent="0.25">
      <c r="A141" s="3"/>
      <c r="B141" s="3"/>
      <c r="C141" s="16">
        <f t="shared" si="5"/>
        <v>141</v>
      </c>
      <c r="D141" s="22" t="s">
        <v>1</v>
      </c>
      <c r="E141" s="11" t="s">
        <v>181</v>
      </c>
      <c r="F141" s="13">
        <f t="shared" si="7"/>
        <v>0</v>
      </c>
      <c r="G141" s="22" t="s">
        <v>1</v>
      </c>
      <c r="H141" s="11" t="s">
        <v>30</v>
      </c>
      <c r="I141" s="3"/>
      <c r="J141" s="3"/>
      <c r="K141" s="3"/>
      <c r="L141" s="3"/>
      <c r="M141" s="3"/>
      <c r="N141" s="3"/>
      <c r="O141" s="3"/>
      <c r="P141" s="3"/>
      <c r="Q141" s="3"/>
      <c r="R141" s="3"/>
      <c r="S141" s="3"/>
      <c r="T141" s="3"/>
      <c r="U141" s="3"/>
      <c r="V141" s="3"/>
    </row>
    <row r="142" spans="1:22" x14ac:dyDescent="0.25">
      <c r="A142" s="3"/>
      <c r="B142" s="3"/>
      <c r="C142" s="16">
        <f t="shared" si="5"/>
        <v>142</v>
      </c>
      <c r="D142" s="22" t="s">
        <v>1</v>
      </c>
      <c r="E142" s="11" t="s">
        <v>182</v>
      </c>
      <c r="F142" s="13">
        <f t="shared" si="7"/>
        <v>0</v>
      </c>
      <c r="G142" s="22" t="s">
        <v>1</v>
      </c>
      <c r="H142" s="11" t="s">
        <v>30</v>
      </c>
      <c r="I142" s="3"/>
      <c r="J142" s="3"/>
      <c r="K142" s="3"/>
      <c r="L142" s="3"/>
      <c r="M142" s="3"/>
      <c r="N142" s="3"/>
      <c r="O142" s="3"/>
      <c r="P142" s="3"/>
      <c r="Q142" s="3"/>
      <c r="R142" s="3"/>
      <c r="S142" s="3"/>
      <c r="T142" s="3"/>
      <c r="U142" s="3"/>
      <c r="V142" s="3"/>
    </row>
    <row r="143" spans="1:22" x14ac:dyDescent="0.25">
      <c r="A143" s="3"/>
      <c r="B143" s="3"/>
      <c r="C143" s="16">
        <f t="shared" si="5"/>
        <v>143</v>
      </c>
      <c r="D143" s="22" t="s">
        <v>1</v>
      </c>
      <c r="E143" s="11" t="s">
        <v>183</v>
      </c>
      <c r="F143" s="13">
        <f t="shared" si="7"/>
        <v>0</v>
      </c>
      <c r="G143" s="22" t="s">
        <v>1</v>
      </c>
      <c r="H143" s="11" t="s">
        <v>30</v>
      </c>
      <c r="I143" s="3"/>
      <c r="J143" s="3"/>
      <c r="K143" s="3"/>
      <c r="L143" s="3"/>
      <c r="M143" s="3"/>
      <c r="N143" s="3"/>
      <c r="O143" s="3"/>
      <c r="P143" s="3"/>
      <c r="Q143" s="3"/>
      <c r="R143" s="3"/>
      <c r="S143" s="3"/>
      <c r="T143" s="3"/>
      <c r="U143" s="3"/>
      <c r="V143" s="3"/>
    </row>
    <row r="144" spans="1:22" x14ac:dyDescent="0.25">
      <c r="A144" s="3"/>
      <c r="B144" s="3"/>
      <c r="C144" s="16">
        <f t="shared" si="5"/>
        <v>144</v>
      </c>
      <c r="D144" s="22" t="s">
        <v>1</v>
      </c>
      <c r="E144" s="11" t="s">
        <v>184</v>
      </c>
      <c r="F144" s="13">
        <f t="shared" si="7"/>
        <v>0</v>
      </c>
      <c r="G144" s="22" t="s">
        <v>1</v>
      </c>
      <c r="H144" s="11" t="s">
        <v>30</v>
      </c>
      <c r="I144" s="3"/>
      <c r="J144" s="3"/>
      <c r="K144" s="3"/>
      <c r="L144" s="3"/>
      <c r="M144" s="3"/>
      <c r="N144" s="3"/>
      <c r="O144" s="3"/>
      <c r="P144" s="3"/>
      <c r="Q144" s="3"/>
      <c r="R144" s="3"/>
      <c r="S144" s="3"/>
      <c r="T144" s="3"/>
      <c r="U144" s="3"/>
      <c r="V144" s="3"/>
    </row>
    <row r="145" spans="1:22" x14ac:dyDescent="0.25">
      <c r="A145" s="3"/>
      <c r="B145" s="3"/>
      <c r="C145" s="16">
        <f t="shared" si="5"/>
        <v>145</v>
      </c>
      <c r="D145" s="22" t="s">
        <v>1</v>
      </c>
      <c r="E145" s="11" t="s">
        <v>186</v>
      </c>
      <c r="F145" s="13">
        <f t="shared" si="7"/>
        <v>0</v>
      </c>
      <c r="G145" s="22" t="s">
        <v>1</v>
      </c>
      <c r="H145" s="11" t="s">
        <v>30</v>
      </c>
      <c r="I145" s="3"/>
      <c r="J145" s="3"/>
      <c r="K145" s="3"/>
      <c r="L145" s="3"/>
      <c r="M145" s="3"/>
      <c r="N145" s="3"/>
      <c r="O145" s="3"/>
      <c r="P145" s="3"/>
      <c r="Q145" s="3"/>
      <c r="R145" s="3"/>
      <c r="S145" s="3"/>
      <c r="T145" s="3"/>
      <c r="U145" s="3"/>
      <c r="V145" s="3"/>
    </row>
    <row r="146" spans="1:22" x14ac:dyDescent="0.25">
      <c r="A146" s="3"/>
      <c r="B146" s="3"/>
      <c r="C146" s="16">
        <f t="shared" si="5"/>
        <v>146</v>
      </c>
      <c r="D146" s="22" t="s">
        <v>1</v>
      </c>
      <c r="E146" s="11" t="s">
        <v>185</v>
      </c>
      <c r="F146" s="13">
        <f t="shared" si="7"/>
        <v>0</v>
      </c>
      <c r="G146" s="22" t="s">
        <v>1</v>
      </c>
      <c r="H146" s="11" t="s">
        <v>30</v>
      </c>
      <c r="I146" s="3"/>
      <c r="J146" s="3"/>
      <c r="K146" s="3"/>
      <c r="L146" s="3"/>
      <c r="M146" s="3"/>
      <c r="N146" s="3"/>
      <c r="O146" s="3"/>
      <c r="P146" s="3"/>
      <c r="Q146" s="3"/>
      <c r="R146" s="3"/>
      <c r="S146" s="3"/>
      <c r="T146" s="3"/>
      <c r="U146" s="3"/>
      <c r="V146" s="3"/>
    </row>
    <row r="147" spans="1:22" x14ac:dyDescent="0.25">
      <c r="A147" s="3"/>
      <c r="B147" s="3"/>
      <c r="C147" s="16">
        <f t="shared" si="5"/>
        <v>147</v>
      </c>
      <c r="D147" s="22" t="s">
        <v>1</v>
      </c>
      <c r="E147" s="11" t="s">
        <v>193</v>
      </c>
      <c r="F147" s="13">
        <f t="shared" si="7"/>
        <v>0</v>
      </c>
      <c r="G147" s="22" t="s">
        <v>1</v>
      </c>
      <c r="H147" s="11" t="s">
        <v>30</v>
      </c>
      <c r="I147" s="3"/>
      <c r="J147" s="3"/>
      <c r="K147" s="3"/>
      <c r="L147" s="3"/>
      <c r="M147" s="3"/>
      <c r="N147" s="3"/>
      <c r="O147" s="3"/>
      <c r="P147" s="3"/>
      <c r="Q147" s="3"/>
      <c r="R147" s="3"/>
      <c r="S147" s="3"/>
      <c r="T147" s="3"/>
      <c r="U147" s="3"/>
      <c r="V147" s="3"/>
    </row>
    <row r="148" spans="1:22" x14ac:dyDescent="0.25">
      <c r="A148" s="3"/>
      <c r="B148" s="3"/>
      <c r="C148" s="16">
        <f t="shared" si="5"/>
        <v>148</v>
      </c>
      <c r="D148" s="22" t="s">
        <v>1</v>
      </c>
      <c r="E148" s="11" t="s">
        <v>194</v>
      </c>
      <c r="F148" s="13">
        <f t="shared" si="7"/>
        <v>0</v>
      </c>
      <c r="G148" s="22" t="s">
        <v>1</v>
      </c>
      <c r="H148" s="11" t="s">
        <v>30</v>
      </c>
      <c r="I148" s="3"/>
      <c r="J148" s="3"/>
      <c r="K148" s="3"/>
      <c r="L148" s="3"/>
      <c r="M148" s="3"/>
      <c r="N148" s="3"/>
      <c r="O148" s="3"/>
      <c r="P148" s="3"/>
      <c r="Q148" s="3"/>
      <c r="R148" s="3"/>
      <c r="S148" s="3"/>
      <c r="T148" s="3"/>
      <c r="U148" s="3"/>
      <c r="V148" s="3"/>
    </row>
    <row r="149" spans="1:22" x14ac:dyDescent="0.25">
      <c r="A149" s="3"/>
      <c r="B149" s="3"/>
      <c r="C149" s="16">
        <f t="shared" si="5"/>
        <v>149</v>
      </c>
      <c r="D149" s="22" t="s">
        <v>1</v>
      </c>
      <c r="E149" s="11" t="s">
        <v>195</v>
      </c>
      <c r="F149" s="13">
        <f t="shared" si="7"/>
        <v>0</v>
      </c>
      <c r="G149" s="22" t="s">
        <v>1</v>
      </c>
      <c r="H149" s="11" t="s">
        <v>30</v>
      </c>
      <c r="I149" s="3"/>
      <c r="J149" s="3"/>
      <c r="K149" s="3"/>
      <c r="L149" s="3"/>
      <c r="M149" s="3"/>
      <c r="N149" s="3"/>
      <c r="O149" s="3"/>
      <c r="P149" s="3"/>
      <c r="Q149" s="3"/>
      <c r="R149" s="3"/>
      <c r="S149" s="3"/>
      <c r="T149" s="3"/>
      <c r="U149" s="3"/>
      <c r="V149" s="3"/>
    </row>
    <row r="150" spans="1:22" x14ac:dyDescent="0.25">
      <c r="A150" s="3"/>
      <c r="B150" s="3"/>
      <c r="C150" s="16">
        <f t="shared" si="5"/>
        <v>150</v>
      </c>
      <c r="D150" s="22" t="s">
        <v>1</v>
      </c>
      <c r="E150" s="11" t="s">
        <v>196</v>
      </c>
      <c r="F150" s="13">
        <f t="shared" si="7"/>
        <v>0</v>
      </c>
      <c r="G150" s="22" t="s">
        <v>1</v>
      </c>
      <c r="H150" s="11" t="s">
        <v>30</v>
      </c>
      <c r="I150" s="3"/>
      <c r="J150" s="3"/>
      <c r="K150" s="3"/>
      <c r="L150" s="3"/>
      <c r="M150" s="3"/>
      <c r="N150" s="3"/>
      <c r="O150" s="3"/>
      <c r="P150" s="3"/>
      <c r="Q150" s="3"/>
      <c r="R150" s="3"/>
      <c r="S150" s="3"/>
      <c r="T150" s="3"/>
      <c r="U150" s="3"/>
      <c r="V150" s="3"/>
    </row>
    <row r="151" spans="1:22" x14ac:dyDescent="0.25">
      <c r="A151" s="3"/>
      <c r="B151" s="3"/>
      <c r="C151" s="16">
        <f t="shared" si="5"/>
        <v>151</v>
      </c>
      <c r="D151" s="22" t="s">
        <v>1</v>
      </c>
      <c r="E151" s="11" t="s">
        <v>197</v>
      </c>
      <c r="F151" s="13">
        <f t="shared" si="7"/>
        <v>0</v>
      </c>
      <c r="G151" s="22" t="s">
        <v>1</v>
      </c>
      <c r="H151" s="11" t="s">
        <v>30</v>
      </c>
      <c r="I151" s="3"/>
      <c r="J151" s="3"/>
      <c r="K151" s="3"/>
      <c r="L151" s="3"/>
      <c r="M151" s="3"/>
      <c r="N151" s="3"/>
      <c r="O151" s="3"/>
      <c r="P151" s="3"/>
      <c r="Q151" s="3"/>
      <c r="R151" s="3"/>
      <c r="S151" s="3"/>
      <c r="T151" s="3"/>
      <c r="U151" s="3"/>
      <c r="V151" s="3"/>
    </row>
    <row r="152" spans="1:22" x14ac:dyDescent="0.25">
      <c r="A152" s="3"/>
      <c r="B152" s="3"/>
      <c r="C152" s="16">
        <f t="shared" si="5"/>
        <v>152</v>
      </c>
      <c r="D152" s="22" t="s">
        <v>1</v>
      </c>
      <c r="E152" s="11" t="s">
        <v>198</v>
      </c>
      <c r="F152" s="13">
        <f t="shared" si="7"/>
        <v>0</v>
      </c>
      <c r="G152" s="22" t="s">
        <v>1</v>
      </c>
      <c r="H152" s="11" t="s">
        <v>30</v>
      </c>
      <c r="I152" s="3"/>
      <c r="J152" s="3"/>
      <c r="K152" s="3"/>
      <c r="L152" s="3"/>
      <c r="M152" s="3"/>
      <c r="N152" s="3"/>
      <c r="O152" s="3"/>
      <c r="P152" s="3"/>
      <c r="Q152" s="3"/>
      <c r="R152" s="3"/>
      <c r="S152" s="3"/>
      <c r="T152" s="3"/>
      <c r="U152" s="3"/>
      <c r="V152" s="3"/>
    </row>
    <row r="153" spans="1:22" x14ac:dyDescent="0.25">
      <c r="A153" s="3"/>
      <c r="B153" s="3"/>
      <c r="C153" s="16">
        <f t="shared" si="5"/>
        <v>153</v>
      </c>
      <c r="D153" s="22" t="s">
        <v>1</v>
      </c>
      <c r="E153" s="11" t="s">
        <v>199</v>
      </c>
      <c r="F153" s="13">
        <f t="shared" si="7"/>
        <v>0</v>
      </c>
      <c r="G153" s="22" t="s">
        <v>1</v>
      </c>
      <c r="H153" s="11" t="s">
        <v>30</v>
      </c>
      <c r="I153" s="3"/>
      <c r="J153" s="3"/>
      <c r="K153" s="3"/>
      <c r="L153" s="3"/>
      <c r="M153" s="3"/>
      <c r="N153" s="3"/>
      <c r="O153" s="3"/>
      <c r="P153" s="3"/>
      <c r="Q153" s="3"/>
      <c r="R153" s="3"/>
      <c r="S153" s="3"/>
      <c r="T153" s="3"/>
      <c r="U153" s="3"/>
      <c r="V153" s="3"/>
    </row>
    <row r="154" spans="1:22" x14ac:dyDescent="0.25">
      <c r="A154" s="3"/>
      <c r="B154" s="3"/>
      <c r="C154" s="16">
        <f t="shared" si="5"/>
        <v>154</v>
      </c>
      <c r="D154" s="22" t="s">
        <v>1</v>
      </c>
      <c r="E154" s="11" t="s">
        <v>200</v>
      </c>
      <c r="F154" s="13">
        <f t="shared" si="7"/>
        <v>0</v>
      </c>
      <c r="G154" s="22" t="s">
        <v>1</v>
      </c>
      <c r="H154" s="11" t="s">
        <v>30</v>
      </c>
      <c r="I154" s="3"/>
      <c r="J154" s="3"/>
      <c r="K154" s="3"/>
      <c r="L154" s="3"/>
      <c r="M154" s="3"/>
      <c r="N154" s="3"/>
      <c r="O154" s="3"/>
      <c r="P154" s="3"/>
      <c r="Q154" s="3"/>
      <c r="R154" s="3"/>
      <c r="S154" s="3"/>
      <c r="T154" s="3"/>
      <c r="U154" s="3"/>
      <c r="V154" s="3"/>
    </row>
    <row r="155" spans="1:22" x14ac:dyDescent="0.25">
      <c r="A155" s="3"/>
      <c r="B155" s="3"/>
      <c r="C155" s="16">
        <f t="shared" si="5"/>
        <v>155</v>
      </c>
      <c r="D155" s="22" t="s">
        <v>1</v>
      </c>
      <c r="E155" s="11" t="s">
        <v>201</v>
      </c>
      <c r="F155" s="13">
        <f t="shared" si="7"/>
        <v>0</v>
      </c>
      <c r="G155" s="22" t="s">
        <v>1</v>
      </c>
      <c r="H155" s="11" t="s">
        <v>30</v>
      </c>
      <c r="I155" s="3"/>
      <c r="J155" s="3"/>
      <c r="K155" s="3"/>
      <c r="L155" s="3"/>
      <c r="M155" s="3"/>
      <c r="N155" s="3"/>
      <c r="O155" s="3"/>
      <c r="P155" s="3"/>
      <c r="Q155" s="3"/>
      <c r="R155" s="3"/>
      <c r="S155" s="3"/>
      <c r="T155" s="3"/>
      <c r="U155" s="3"/>
      <c r="V155" s="3"/>
    </row>
    <row r="156" spans="1:22" x14ac:dyDescent="0.25">
      <c r="A156" s="3"/>
      <c r="B156" s="3"/>
      <c r="C156" s="16">
        <f t="shared" si="5"/>
        <v>156</v>
      </c>
      <c r="D156" s="22" t="s">
        <v>1</v>
      </c>
      <c r="E156" s="11" t="s">
        <v>203</v>
      </c>
      <c r="F156" s="13">
        <f t="shared" si="7"/>
        <v>0</v>
      </c>
      <c r="G156" s="22" t="s">
        <v>1</v>
      </c>
      <c r="H156" s="11" t="s">
        <v>30</v>
      </c>
      <c r="I156" s="3"/>
      <c r="J156" s="3"/>
      <c r="K156" s="3"/>
      <c r="L156" s="3"/>
      <c r="M156" s="3"/>
      <c r="N156" s="3"/>
      <c r="O156" s="3"/>
      <c r="P156" s="3"/>
      <c r="Q156" s="3"/>
      <c r="R156" s="3"/>
      <c r="S156" s="3"/>
      <c r="T156" s="3"/>
      <c r="U156" s="3"/>
      <c r="V156" s="3"/>
    </row>
    <row r="157" spans="1:22" x14ac:dyDescent="0.25">
      <c r="A157" s="3"/>
      <c r="B157" s="3"/>
      <c r="C157" s="16">
        <f t="shared" si="5"/>
        <v>157</v>
      </c>
      <c r="D157" s="22" t="s">
        <v>1</v>
      </c>
      <c r="E157" s="11" t="s">
        <v>204</v>
      </c>
      <c r="F157" s="13">
        <f t="shared" si="7"/>
        <v>0</v>
      </c>
      <c r="G157" s="22" t="s">
        <v>1</v>
      </c>
      <c r="H157" s="11" t="s">
        <v>30</v>
      </c>
      <c r="I157" s="3"/>
      <c r="J157" s="3"/>
      <c r="K157" s="3"/>
      <c r="L157" s="3"/>
      <c r="M157" s="3"/>
      <c r="N157" s="3"/>
      <c r="O157" s="3"/>
      <c r="P157" s="3"/>
      <c r="Q157" s="3"/>
      <c r="R157" s="3"/>
      <c r="S157" s="3"/>
      <c r="T157" s="3"/>
      <c r="U157" s="3"/>
      <c r="V157" s="3"/>
    </row>
    <row r="158" spans="1:22" x14ac:dyDescent="0.25">
      <c r="A158" s="3"/>
      <c r="B158" s="3"/>
      <c r="C158" s="16">
        <f t="shared" si="5"/>
        <v>158</v>
      </c>
      <c r="D158" s="22" t="s">
        <v>1</v>
      </c>
      <c r="E158" s="11" t="s">
        <v>205</v>
      </c>
      <c r="F158" s="13">
        <f t="shared" si="7"/>
        <v>0</v>
      </c>
      <c r="G158" s="22" t="s">
        <v>1</v>
      </c>
      <c r="H158" s="11" t="s">
        <v>30</v>
      </c>
      <c r="I158" s="3"/>
      <c r="J158" s="3"/>
      <c r="K158" s="3"/>
      <c r="L158" s="3"/>
      <c r="M158" s="3"/>
      <c r="N158" s="3"/>
      <c r="O158" s="3"/>
      <c r="P158" s="3"/>
      <c r="Q158" s="3"/>
      <c r="R158" s="3"/>
      <c r="S158" s="3"/>
      <c r="T158" s="3"/>
      <c r="U158" s="3"/>
      <c r="V158" s="3"/>
    </row>
    <row r="159" spans="1:22" x14ac:dyDescent="0.25">
      <c r="A159" s="3"/>
      <c r="B159" s="3"/>
      <c r="C159" s="16">
        <f t="shared" si="5"/>
        <v>159</v>
      </c>
      <c r="D159" s="22" t="s">
        <v>1</v>
      </c>
      <c r="E159" s="11" t="s">
        <v>206</v>
      </c>
      <c r="F159" s="13">
        <f t="shared" si="7"/>
        <v>0</v>
      </c>
      <c r="G159" s="22" t="s">
        <v>1</v>
      </c>
      <c r="H159" s="11" t="s">
        <v>30</v>
      </c>
      <c r="I159" s="3"/>
      <c r="J159" s="3"/>
      <c r="K159" s="3"/>
      <c r="L159" s="3"/>
      <c r="M159" s="3"/>
      <c r="N159" s="3"/>
      <c r="O159" s="3"/>
      <c r="P159" s="3"/>
      <c r="Q159" s="3"/>
      <c r="R159" s="3"/>
      <c r="S159" s="3"/>
      <c r="T159" s="3"/>
      <c r="U159" s="3"/>
      <c r="V159" s="3"/>
    </row>
    <row r="160" spans="1:22" x14ac:dyDescent="0.25">
      <c r="A160" s="3"/>
      <c r="B160" s="3"/>
      <c r="C160" s="16">
        <f t="shared" si="5"/>
        <v>160</v>
      </c>
      <c r="D160" s="22" t="s">
        <v>1</v>
      </c>
      <c r="E160" s="11" t="s">
        <v>207</v>
      </c>
      <c r="F160" s="13">
        <f t="shared" si="7"/>
        <v>0</v>
      </c>
      <c r="G160" s="22" t="s">
        <v>1</v>
      </c>
      <c r="H160" s="11" t="s">
        <v>30</v>
      </c>
      <c r="I160" s="3"/>
      <c r="J160" s="3"/>
      <c r="K160" s="3"/>
      <c r="L160" s="3"/>
      <c r="M160" s="3"/>
      <c r="N160" s="3"/>
      <c r="O160" s="3"/>
      <c r="P160" s="3"/>
      <c r="Q160" s="3"/>
      <c r="R160" s="3"/>
      <c r="S160" s="3"/>
      <c r="T160" s="3"/>
      <c r="U160" s="3"/>
      <c r="V160" s="3"/>
    </row>
    <row r="161" spans="1:22" x14ac:dyDescent="0.25">
      <c r="A161" s="3"/>
      <c r="B161" s="3"/>
      <c r="C161" s="16">
        <f t="shared" si="5"/>
        <v>161</v>
      </c>
      <c r="D161" s="22" t="s">
        <v>1</v>
      </c>
      <c r="E161" s="11" t="s">
        <v>208</v>
      </c>
      <c r="F161" s="13">
        <f t="shared" si="7"/>
        <v>0</v>
      </c>
      <c r="G161" s="22" t="s">
        <v>1</v>
      </c>
      <c r="H161" s="11" t="s">
        <v>12</v>
      </c>
      <c r="I161" s="3"/>
      <c r="J161" s="3"/>
      <c r="K161" s="3"/>
      <c r="L161" s="3"/>
      <c r="M161" s="3"/>
      <c r="N161" s="3"/>
      <c r="O161" s="3"/>
      <c r="P161" s="3"/>
      <c r="Q161" s="3"/>
      <c r="R161" s="3"/>
      <c r="S161" s="3"/>
      <c r="T161" s="3"/>
      <c r="U161" s="3"/>
      <c r="V161" s="3"/>
    </row>
    <row r="162" spans="1:22" x14ac:dyDescent="0.25">
      <c r="A162" s="3"/>
      <c r="B162" s="3"/>
      <c r="C162" s="16">
        <f t="shared" si="5"/>
        <v>162</v>
      </c>
      <c r="D162" s="22" t="s">
        <v>1</v>
      </c>
      <c r="E162" s="11" t="s">
        <v>209</v>
      </c>
      <c r="F162" s="13">
        <f t="shared" si="7"/>
        <v>0</v>
      </c>
      <c r="G162" s="22" t="s">
        <v>1</v>
      </c>
      <c r="H162" s="11" t="s">
        <v>30</v>
      </c>
      <c r="I162" s="3"/>
      <c r="J162" s="3"/>
      <c r="K162" s="3"/>
      <c r="L162" s="3"/>
      <c r="M162" s="3"/>
      <c r="N162" s="3"/>
      <c r="O162" s="3"/>
      <c r="P162" s="3"/>
      <c r="Q162" s="3"/>
      <c r="R162" s="3"/>
      <c r="S162" s="3"/>
      <c r="T162" s="3"/>
      <c r="U162" s="3"/>
      <c r="V162" s="3"/>
    </row>
    <row r="163" spans="1:22" x14ac:dyDescent="0.25">
      <c r="A163" s="3"/>
      <c r="B163" s="3"/>
      <c r="C163" s="16">
        <f t="shared" si="5"/>
        <v>163</v>
      </c>
      <c r="D163" s="22" t="s">
        <v>1</v>
      </c>
      <c r="E163" s="11" t="s">
        <v>210</v>
      </c>
      <c r="F163" s="13">
        <f t="shared" si="7"/>
        <v>0</v>
      </c>
      <c r="G163" s="22" t="s">
        <v>1</v>
      </c>
      <c r="H163" s="11" t="s">
        <v>30</v>
      </c>
      <c r="I163" s="3"/>
      <c r="J163" s="3"/>
      <c r="K163" s="3"/>
      <c r="L163" s="3"/>
      <c r="M163" s="3"/>
      <c r="N163" s="3"/>
      <c r="O163" s="3"/>
      <c r="P163" s="3"/>
      <c r="Q163" s="3"/>
      <c r="R163" s="3"/>
      <c r="S163" s="3"/>
      <c r="T163" s="3"/>
      <c r="U163" s="3"/>
      <c r="V163" s="3"/>
    </row>
    <row r="164" spans="1:22" x14ac:dyDescent="0.25">
      <c r="A164" s="3"/>
      <c r="B164" s="3"/>
      <c r="C164" s="16">
        <f t="shared" si="5"/>
        <v>164</v>
      </c>
      <c r="D164" s="22" t="s">
        <v>1</v>
      </c>
      <c r="E164" s="11" t="s">
        <v>211</v>
      </c>
      <c r="F164" s="13">
        <f t="shared" si="7"/>
        <v>0</v>
      </c>
      <c r="G164" s="22" t="s">
        <v>1</v>
      </c>
      <c r="H164" s="11" t="s">
        <v>30</v>
      </c>
      <c r="I164" s="3"/>
      <c r="J164" s="3"/>
      <c r="K164" s="3"/>
      <c r="L164" s="3"/>
      <c r="M164" s="3"/>
      <c r="N164" s="3"/>
      <c r="O164" s="3"/>
      <c r="P164" s="3"/>
      <c r="Q164" s="3"/>
      <c r="R164" s="3"/>
      <c r="S164" s="3"/>
      <c r="T164" s="3"/>
      <c r="U164" s="3"/>
      <c r="V164" s="3"/>
    </row>
    <row r="165" spans="1:22" x14ac:dyDescent="0.25">
      <c r="A165" s="3"/>
      <c r="B165" s="3"/>
      <c r="C165" s="16">
        <f t="shared" si="5"/>
        <v>165</v>
      </c>
      <c r="D165" s="22" t="s">
        <v>1</v>
      </c>
      <c r="E165" s="11" t="s">
        <v>212</v>
      </c>
      <c r="F165" s="13">
        <f t="shared" si="7"/>
        <v>0</v>
      </c>
      <c r="G165" s="22" t="s">
        <v>1</v>
      </c>
      <c r="H165" s="11" t="s">
        <v>30</v>
      </c>
      <c r="I165" s="3"/>
      <c r="J165" s="3"/>
      <c r="K165" s="3"/>
      <c r="L165" s="3"/>
      <c r="M165" s="3"/>
      <c r="N165" s="3"/>
      <c r="O165" s="3"/>
      <c r="P165" s="3"/>
      <c r="Q165" s="3"/>
      <c r="R165" s="3"/>
      <c r="S165" s="3"/>
      <c r="T165" s="3"/>
      <c r="U165" s="3"/>
      <c r="V165" s="3"/>
    </row>
    <row r="166" spans="1:22" x14ac:dyDescent="0.25">
      <c r="A166" s="3"/>
      <c r="B166" s="3"/>
      <c r="C166" s="16">
        <f t="shared" ref="C166:C199" si="8">ROW(B166)</f>
        <v>166</v>
      </c>
      <c r="D166" s="22" t="s">
        <v>1</v>
      </c>
      <c r="E166" s="11" t="s">
        <v>213</v>
      </c>
      <c r="F166" s="13">
        <f t="shared" si="7"/>
        <v>0</v>
      </c>
      <c r="G166" s="22" t="s">
        <v>1</v>
      </c>
      <c r="H166" s="11" t="s">
        <v>30</v>
      </c>
      <c r="I166" s="3"/>
      <c r="J166" s="3"/>
      <c r="K166" s="3"/>
      <c r="L166" s="3"/>
      <c r="M166" s="3"/>
      <c r="N166" s="3"/>
      <c r="O166" s="3"/>
      <c r="P166" s="3"/>
      <c r="Q166" s="3"/>
      <c r="R166" s="3"/>
      <c r="S166" s="3"/>
      <c r="T166" s="3"/>
      <c r="U166" s="3"/>
      <c r="V166" s="3"/>
    </row>
    <row r="167" spans="1:22" x14ac:dyDescent="0.25">
      <c r="A167" s="3"/>
      <c r="B167" s="3"/>
      <c r="C167" s="16">
        <f t="shared" si="8"/>
        <v>167</v>
      </c>
      <c r="D167" s="22" t="s">
        <v>1</v>
      </c>
      <c r="E167" s="11" t="s">
        <v>215</v>
      </c>
      <c r="F167" s="13">
        <f t="shared" si="7"/>
        <v>0</v>
      </c>
      <c r="G167" s="22" t="s">
        <v>1</v>
      </c>
      <c r="H167" s="11" t="s">
        <v>30</v>
      </c>
      <c r="I167" s="3"/>
      <c r="J167" s="3"/>
      <c r="K167" s="3"/>
      <c r="L167" s="3"/>
      <c r="M167" s="3"/>
      <c r="N167" s="3"/>
      <c r="O167" s="3"/>
      <c r="P167" s="3"/>
      <c r="Q167" s="3"/>
      <c r="R167" s="3"/>
      <c r="S167" s="3"/>
      <c r="T167" s="3"/>
      <c r="U167" s="3"/>
      <c r="V167" s="3"/>
    </row>
    <row r="168" spans="1:22" x14ac:dyDescent="0.25">
      <c r="A168" s="3"/>
      <c r="B168" s="3"/>
      <c r="C168" s="16">
        <f t="shared" si="8"/>
        <v>168</v>
      </c>
      <c r="D168" s="22" t="s">
        <v>1</v>
      </c>
      <c r="E168" s="11" t="s">
        <v>214</v>
      </c>
      <c r="F168" s="13">
        <f t="shared" si="7"/>
        <v>0</v>
      </c>
      <c r="G168" s="22" t="s">
        <v>1</v>
      </c>
      <c r="H168" s="11" t="s">
        <v>30</v>
      </c>
      <c r="I168" s="3"/>
      <c r="J168" s="3"/>
      <c r="K168" s="3"/>
      <c r="L168" s="3"/>
      <c r="M168" s="3"/>
      <c r="N168" s="3"/>
      <c r="O168" s="3"/>
      <c r="P168" s="3"/>
      <c r="Q168" s="3"/>
      <c r="R168" s="3"/>
      <c r="S168" s="3"/>
      <c r="T168" s="3"/>
      <c r="U168" s="3"/>
      <c r="V168" s="3"/>
    </row>
    <row r="169" spans="1:22" x14ac:dyDescent="0.25">
      <c r="A169" s="3"/>
      <c r="B169" s="3"/>
      <c r="C169" s="16">
        <f t="shared" si="8"/>
        <v>169</v>
      </c>
      <c r="D169" s="22" t="s">
        <v>1</v>
      </c>
      <c r="E169" s="11" t="s">
        <v>216</v>
      </c>
      <c r="F169" s="13">
        <f t="shared" si="7"/>
        <v>0</v>
      </c>
      <c r="G169" s="22" t="s">
        <v>1</v>
      </c>
      <c r="H169" s="11" t="s">
        <v>30</v>
      </c>
      <c r="I169" s="3"/>
      <c r="J169" s="3"/>
      <c r="K169" s="3"/>
      <c r="L169" s="3"/>
      <c r="M169" s="3"/>
      <c r="N169" s="3"/>
      <c r="O169" s="3"/>
      <c r="P169" s="3"/>
      <c r="Q169" s="3"/>
      <c r="R169" s="3"/>
      <c r="S169" s="3"/>
      <c r="T169" s="3"/>
      <c r="U169" s="3"/>
      <c r="V169" s="3"/>
    </row>
    <row r="170" spans="1:22" x14ac:dyDescent="0.25">
      <c r="A170" s="3"/>
      <c r="B170" s="3"/>
      <c r="C170" s="16">
        <f t="shared" si="8"/>
        <v>170</v>
      </c>
      <c r="D170" s="22" t="s">
        <v>1</v>
      </c>
      <c r="E170" s="11" t="s">
        <v>217</v>
      </c>
      <c r="F170" s="13">
        <f t="shared" si="7"/>
        <v>0</v>
      </c>
      <c r="G170" s="22" t="s">
        <v>1</v>
      </c>
      <c r="H170" s="11" t="s">
        <v>30</v>
      </c>
      <c r="I170" s="3"/>
      <c r="J170" s="3"/>
      <c r="K170" s="3"/>
      <c r="L170" s="3"/>
      <c r="M170" s="3"/>
      <c r="N170" s="3"/>
      <c r="O170" s="3"/>
      <c r="P170" s="3"/>
      <c r="Q170" s="3"/>
      <c r="R170" s="3"/>
      <c r="S170" s="3"/>
      <c r="T170" s="3"/>
      <c r="U170" s="3"/>
      <c r="V170" s="3"/>
    </row>
    <row r="171" spans="1:22" x14ac:dyDescent="0.25">
      <c r="A171" s="3"/>
      <c r="B171" s="3"/>
      <c r="C171" s="16">
        <f t="shared" si="8"/>
        <v>171</v>
      </c>
      <c r="D171" s="22" t="s">
        <v>1</v>
      </c>
      <c r="E171" s="11" t="s">
        <v>218</v>
      </c>
      <c r="F171" s="13">
        <f t="shared" si="7"/>
        <v>0</v>
      </c>
      <c r="G171" s="22" t="s">
        <v>1</v>
      </c>
      <c r="H171" s="11" t="s">
        <v>30</v>
      </c>
      <c r="I171" s="3"/>
      <c r="J171" s="3"/>
      <c r="K171" s="3"/>
      <c r="L171" s="3"/>
      <c r="M171" s="3"/>
      <c r="N171" s="3"/>
      <c r="O171" s="3"/>
      <c r="P171" s="3"/>
      <c r="Q171" s="3"/>
      <c r="R171" s="3"/>
      <c r="S171" s="3"/>
      <c r="T171" s="3"/>
      <c r="U171" s="3"/>
      <c r="V171" s="3"/>
    </row>
    <row r="172" spans="1:22" x14ac:dyDescent="0.25">
      <c r="A172" s="3"/>
      <c r="B172" s="3"/>
      <c r="C172" s="16">
        <f t="shared" si="8"/>
        <v>172</v>
      </c>
      <c r="D172" s="22" t="s">
        <v>1</v>
      </c>
      <c r="E172" s="11" t="s">
        <v>219</v>
      </c>
      <c r="F172" s="13">
        <f t="shared" si="7"/>
        <v>0</v>
      </c>
      <c r="G172" s="22" t="s">
        <v>1</v>
      </c>
      <c r="H172" s="11" t="s">
        <v>30</v>
      </c>
      <c r="I172" s="3"/>
      <c r="J172" s="3"/>
      <c r="K172" s="3"/>
      <c r="L172" s="3"/>
      <c r="M172" s="3"/>
      <c r="N172" s="3"/>
      <c r="O172" s="3"/>
      <c r="P172" s="3"/>
      <c r="Q172" s="3"/>
      <c r="R172" s="3"/>
      <c r="S172" s="3"/>
      <c r="T172" s="3"/>
      <c r="U172" s="3"/>
      <c r="V172" s="3"/>
    </row>
    <row r="173" spans="1:22" x14ac:dyDescent="0.25">
      <c r="A173" s="3"/>
      <c r="B173" s="3"/>
      <c r="C173" s="16">
        <f t="shared" si="8"/>
        <v>173</v>
      </c>
      <c r="D173" s="22" t="s">
        <v>1</v>
      </c>
      <c r="E173" s="11" t="s">
        <v>220</v>
      </c>
      <c r="F173" s="13">
        <f t="shared" si="7"/>
        <v>0</v>
      </c>
      <c r="G173" s="22" t="s">
        <v>1</v>
      </c>
      <c r="H173" s="11" t="s">
        <v>30</v>
      </c>
      <c r="I173" s="3"/>
      <c r="J173" s="3"/>
      <c r="K173" s="3"/>
      <c r="L173" s="3"/>
      <c r="M173" s="3"/>
      <c r="N173" s="3"/>
      <c r="O173" s="3"/>
      <c r="P173" s="3"/>
      <c r="Q173" s="3"/>
      <c r="R173" s="3"/>
      <c r="S173" s="3"/>
      <c r="T173" s="3"/>
      <c r="U173" s="3"/>
      <c r="V173" s="3"/>
    </row>
    <row r="174" spans="1:22" x14ac:dyDescent="0.25">
      <c r="A174" s="3"/>
      <c r="B174" s="3"/>
      <c r="C174" s="16">
        <f t="shared" si="8"/>
        <v>174</v>
      </c>
      <c r="D174" s="22" t="s">
        <v>1</v>
      </c>
      <c r="E174" s="11" t="s">
        <v>221</v>
      </c>
      <c r="F174" s="13">
        <f t="shared" si="7"/>
        <v>0</v>
      </c>
      <c r="G174" s="22" t="s">
        <v>1</v>
      </c>
      <c r="H174" s="11" t="s">
        <v>30</v>
      </c>
      <c r="I174" s="3"/>
      <c r="J174" s="3"/>
      <c r="K174" s="3"/>
      <c r="L174" s="3"/>
      <c r="M174" s="3"/>
      <c r="N174" s="3"/>
      <c r="O174" s="3"/>
      <c r="P174" s="3"/>
      <c r="Q174" s="3"/>
      <c r="R174" s="3"/>
      <c r="S174" s="3"/>
      <c r="T174" s="3"/>
      <c r="U174" s="3"/>
      <c r="V174" s="3"/>
    </row>
    <row r="175" spans="1:22" x14ac:dyDescent="0.25">
      <c r="A175" s="3"/>
      <c r="B175" s="3"/>
      <c r="C175" s="16">
        <f t="shared" si="8"/>
        <v>175</v>
      </c>
      <c r="D175" s="22" t="s">
        <v>1</v>
      </c>
      <c r="E175" s="11" t="s">
        <v>222</v>
      </c>
      <c r="F175" s="13">
        <f t="shared" si="7"/>
        <v>0</v>
      </c>
      <c r="G175" s="22" t="s">
        <v>1</v>
      </c>
      <c r="H175" s="11" t="s">
        <v>30</v>
      </c>
      <c r="I175" s="3"/>
      <c r="J175" s="3"/>
      <c r="K175" s="3"/>
      <c r="L175" s="3"/>
      <c r="M175" s="3"/>
      <c r="N175" s="3"/>
      <c r="O175" s="3"/>
      <c r="P175" s="3"/>
      <c r="Q175" s="3"/>
      <c r="R175" s="3"/>
      <c r="S175" s="3"/>
      <c r="T175" s="3"/>
      <c r="U175" s="3"/>
      <c r="V175" s="3"/>
    </row>
    <row r="176" spans="1:22" x14ac:dyDescent="0.25">
      <c r="A176" s="3"/>
      <c r="B176" s="3"/>
      <c r="C176" s="16">
        <f t="shared" si="8"/>
        <v>176</v>
      </c>
      <c r="D176" s="22" t="s">
        <v>1</v>
      </c>
      <c r="E176" s="11" t="s">
        <v>223</v>
      </c>
      <c r="F176" s="13">
        <f t="shared" si="7"/>
        <v>0</v>
      </c>
      <c r="G176" s="22" t="s">
        <v>1</v>
      </c>
      <c r="H176" s="11" t="s">
        <v>30</v>
      </c>
      <c r="I176" s="3"/>
      <c r="J176" s="3"/>
      <c r="K176" s="3"/>
      <c r="L176" s="3"/>
      <c r="M176" s="3"/>
      <c r="N176" s="3"/>
      <c r="O176" s="3"/>
      <c r="P176" s="3"/>
      <c r="Q176" s="3"/>
      <c r="R176" s="3"/>
      <c r="S176" s="3"/>
      <c r="T176" s="3"/>
      <c r="U176" s="3"/>
      <c r="V176" s="3"/>
    </row>
    <row r="177" spans="1:22" x14ac:dyDescent="0.25">
      <c r="A177" s="3"/>
      <c r="B177" s="3"/>
      <c r="C177" s="16">
        <f t="shared" si="8"/>
        <v>177</v>
      </c>
      <c r="D177" s="22" t="s">
        <v>1</v>
      </c>
      <c r="E177" s="11" t="s">
        <v>224</v>
      </c>
      <c r="F177" s="13">
        <f t="shared" si="7"/>
        <v>0</v>
      </c>
      <c r="G177" s="22" t="s">
        <v>1</v>
      </c>
      <c r="H177" s="11" t="s">
        <v>30</v>
      </c>
      <c r="I177" s="3"/>
      <c r="J177" s="3"/>
      <c r="K177" s="3"/>
      <c r="L177" s="3"/>
      <c r="M177" s="3"/>
      <c r="N177" s="3"/>
      <c r="O177" s="3"/>
      <c r="P177" s="3"/>
      <c r="Q177" s="3"/>
      <c r="R177" s="3"/>
      <c r="S177" s="3"/>
      <c r="T177" s="3"/>
      <c r="U177" s="3"/>
      <c r="V177" s="3"/>
    </row>
    <row r="178" spans="1:22" x14ac:dyDescent="0.25">
      <c r="A178" s="3"/>
      <c r="B178" s="3"/>
      <c r="C178" s="16">
        <f t="shared" si="8"/>
        <v>178</v>
      </c>
      <c r="D178" s="22" t="s">
        <v>1</v>
      </c>
      <c r="E178" s="11" t="s">
        <v>225</v>
      </c>
      <c r="F178" s="13">
        <f t="shared" si="7"/>
        <v>0</v>
      </c>
      <c r="G178" s="22" t="s">
        <v>1</v>
      </c>
      <c r="H178" s="11" t="s">
        <v>30</v>
      </c>
      <c r="I178" s="3"/>
      <c r="J178" s="3"/>
      <c r="K178" s="3"/>
      <c r="L178" s="3"/>
      <c r="M178" s="3"/>
      <c r="N178" s="3"/>
      <c r="O178" s="3"/>
      <c r="P178" s="3"/>
      <c r="Q178" s="3"/>
      <c r="R178" s="3"/>
      <c r="S178" s="3"/>
      <c r="T178" s="3"/>
      <c r="U178" s="3"/>
      <c r="V178" s="3"/>
    </row>
    <row r="179" spans="1:22" x14ac:dyDescent="0.25">
      <c r="A179" s="3"/>
      <c r="B179" s="3"/>
      <c r="C179" s="16">
        <f t="shared" si="8"/>
        <v>179</v>
      </c>
      <c r="D179" s="22" t="s">
        <v>1</v>
      </c>
      <c r="E179" s="11" t="s">
        <v>226</v>
      </c>
      <c r="F179" s="13">
        <f t="shared" si="7"/>
        <v>0</v>
      </c>
      <c r="G179" s="22" t="s">
        <v>1</v>
      </c>
      <c r="H179" s="11" t="s">
        <v>30</v>
      </c>
      <c r="I179" s="3"/>
      <c r="J179" s="3"/>
      <c r="K179" s="3"/>
      <c r="L179" s="3"/>
      <c r="M179" s="3"/>
      <c r="N179" s="3"/>
      <c r="O179" s="3"/>
      <c r="P179" s="3"/>
      <c r="Q179" s="3"/>
      <c r="R179" s="3"/>
      <c r="S179" s="3"/>
      <c r="T179" s="3"/>
      <c r="U179" s="3"/>
      <c r="V179" s="3"/>
    </row>
    <row r="180" spans="1:22" x14ac:dyDescent="0.25">
      <c r="A180" s="3"/>
      <c r="B180" s="3"/>
      <c r="C180" s="16">
        <f t="shared" si="8"/>
        <v>180</v>
      </c>
      <c r="D180" s="22" t="s">
        <v>1</v>
      </c>
      <c r="E180" s="11" t="s">
        <v>227</v>
      </c>
      <c r="F180" s="13">
        <f t="shared" si="7"/>
        <v>0</v>
      </c>
      <c r="G180" s="22" t="s">
        <v>1</v>
      </c>
      <c r="H180" s="11" t="s">
        <v>30</v>
      </c>
      <c r="I180" s="3"/>
      <c r="J180" s="3"/>
      <c r="K180" s="3"/>
      <c r="L180" s="3"/>
      <c r="M180" s="3"/>
      <c r="N180" s="3"/>
      <c r="O180" s="3"/>
      <c r="P180" s="3"/>
      <c r="Q180" s="3"/>
      <c r="R180" s="3"/>
      <c r="S180" s="3"/>
      <c r="T180" s="3"/>
      <c r="U180" s="3"/>
      <c r="V180" s="3"/>
    </row>
    <row r="181" spans="1:22" x14ac:dyDescent="0.25">
      <c r="A181" s="3"/>
      <c r="B181" s="3"/>
      <c r="C181" s="16">
        <f t="shared" si="8"/>
        <v>181</v>
      </c>
      <c r="D181" s="22" t="s">
        <v>1</v>
      </c>
      <c r="E181" s="11" t="s">
        <v>228</v>
      </c>
      <c r="F181" s="13">
        <f t="shared" si="7"/>
        <v>0</v>
      </c>
      <c r="G181" s="22" t="s">
        <v>1</v>
      </c>
      <c r="H181" s="11" t="s">
        <v>30</v>
      </c>
      <c r="I181" s="3"/>
      <c r="J181" s="3"/>
      <c r="K181" s="3"/>
      <c r="L181" s="3"/>
      <c r="M181" s="3"/>
      <c r="N181" s="3"/>
      <c r="O181" s="3"/>
      <c r="P181" s="3"/>
      <c r="Q181" s="3"/>
      <c r="R181" s="3"/>
      <c r="S181" s="3"/>
      <c r="T181" s="3"/>
      <c r="U181" s="3"/>
      <c r="V181" s="3"/>
    </row>
    <row r="182" spans="1:22" x14ac:dyDescent="0.25">
      <c r="A182" s="3"/>
      <c r="B182" s="3"/>
      <c r="C182" s="16">
        <f t="shared" si="8"/>
        <v>182</v>
      </c>
      <c r="D182" s="22" t="s">
        <v>1</v>
      </c>
      <c r="E182" s="11" t="s">
        <v>229</v>
      </c>
      <c r="F182" s="13">
        <f t="shared" si="7"/>
        <v>0</v>
      </c>
      <c r="G182" s="22" t="s">
        <v>1</v>
      </c>
      <c r="H182" s="11" t="s">
        <v>30</v>
      </c>
      <c r="I182" s="3"/>
      <c r="J182" s="3"/>
      <c r="K182" s="3"/>
      <c r="L182" s="3"/>
      <c r="M182" s="3"/>
      <c r="N182" s="3"/>
      <c r="O182" s="3"/>
      <c r="P182" s="3"/>
      <c r="Q182" s="3"/>
      <c r="R182" s="3"/>
      <c r="S182" s="3"/>
      <c r="T182" s="3"/>
      <c r="U182" s="3"/>
      <c r="V182" s="3"/>
    </row>
    <row r="183" spans="1:22" x14ac:dyDescent="0.25">
      <c r="A183" s="3"/>
      <c r="B183" s="3"/>
      <c r="C183" s="16">
        <f t="shared" si="8"/>
        <v>183</v>
      </c>
      <c r="D183" s="22" t="s">
        <v>1</v>
      </c>
      <c r="E183" s="11" t="s">
        <v>230</v>
      </c>
      <c r="F183" s="13">
        <f t="shared" si="7"/>
        <v>0</v>
      </c>
      <c r="G183" s="22" t="s">
        <v>1</v>
      </c>
      <c r="H183" s="11" t="s">
        <v>30</v>
      </c>
      <c r="I183" s="3"/>
      <c r="J183" s="3"/>
      <c r="K183" s="3"/>
      <c r="L183" s="3"/>
      <c r="M183" s="3"/>
      <c r="N183" s="3"/>
      <c r="O183" s="3"/>
      <c r="P183" s="3"/>
      <c r="Q183" s="3"/>
      <c r="R183" s="3"/>
      <c r="S183" s="3"/>
      <c r="T183" s="3"/>
      <c r="U183" s="3"/>
      <c r="V183" s="3"/>
    </row>
    <row r="184" spans="1:22" x14ac:dyDescent="0.25">
      <c r="A184" s="3"/>
      <c r="B184" s="3"/>
      <c r="C184" s="16">
        <f t="shared" si="8"/>
        <v>184</v>
      </c>
      <c r="D184" s="22" t="s">
        <v>1</v>
      </c>
      <c r="E184" s="11" t="s">
        <v>231</v>
      </c>
      <c r="F184" s="13">
        <f t="shared" si="7"/>
        <v>0</v>
      </c>
      <c r="G184" s="22" t="s">
        <v>1</v>
      </c>
      <c r="H184" s="11" t="s">
        <v>30</v>
      </c>
      <c r="I184" s="3"/>
      <c r="J184" s="3"/>
      <c r="K184" s="3"/>
      <c r="L184" s="3"/>
      <c r="M184" s="3"/>
      <c r="N184" s="3"/>
      <c r="O184" s="3"/>
      <c r="P184" s="3"/>
      <c r="Q184" s="3"/>
      <c r="R184" s="3"/>
      <c r="S184" s="3"/>
      <c r="T184" s="3"/>
      <c r="U184" s="3"/>
      <c r="V184" s="3"/>
    </row>
    <row r="185" spans="1:22" x14ac:dyDescent="0.25">
      <c r="A185" s="3"/>
      <c r="B185" s="3"/>
      <c r="C185" s="16">
        <f t="shared" si="8"/>
        <v>185</v>
      </c>
      <c r="D185" s="22" t="s">
        <v>1</v>
      </c>
      <c r="E185" s="11" t="s">
        <v>232</v>
      </c>
      <c r="F185" s="13">
        <f t="shared" si="7"/>
        <v>0</v>
      </c>
      <c r="G185" s="22" t="s">
        <v>1</v>
      </c>
      <c r="H185" s="11" t="s">
        <v>30</v>
      </c>
      <c r="I185" s="3"/>
      <c r="J185" s="3"/>
      <c r="K185" s="3"/>
      <c r="L185" s="3"/>
      <c r="M185" s="3"/>
      <c r="N185" s="3"/>
      <c r="O185" s="3"/>
      <c r="P185" s="3"/>
      <c r="Q185" s="3"/>
      <c r="R185" s="3"/>
      <c r="S185" s="3"/>
      <c r="T185" s="3"/>
      <c r="U185" s="3"/>
      <c r="V185" s="3"/>
    </row>
    <row r="186" spans="1:22" x14ac:dyDescent="0.25">
      <c r="A186" s="3"/>
      <c r="B186" s="3"/>
      <c r="C186" s="16">
        <f t="shared" si="8"/>
        <v>186</v>
      </c>
      <c r="D186" s="22" t="s">
        <v>1</v>
      </c>
      <c r="E186" s="11" t="s">
        <v>233</v>
      </c>
      <c r="F186" s="13">
        <f t="shared" si="7"/>
        <v>0</v>
      </c>
      <c r="G186" s="22" t="s">
        <v>1</v>
      </c>
      <c r="H186" s="11" t="s">
        <v>30</v>
      </c>
      <c r="I186" s="3"/>
      <c r="J186" s="3"/>
      <c r="K186" s="3"/>
      <c r="L186" s="3"/>
      <c r="M186" s="3"/>
      <c r="N186" s="3"/>
      <c r="O186" s="3"/>
      <c r="P186" s="3"/>
      <c r="Q186" s="3"/>
      <c r="R186" s="3"/>
      <c r="S186" s="3"/>
      <c r="T186" s="3"/>
      <c r="U186" s="3"/>
      <c r="V186" s="3"/>
    </row>
    <row r="187" spans="1:22" x14ac:dyDescent="0.25">
      <c r="A187" s="3"/>
      <c r="B187" s="3"/>
      <c r="C187" s="16">
        <f t="shared" si="8"/>
        <v>187</v>
      </c>
      <c r="D187" s="22" t="s">
        <v>1</v>
      </c>
      <c r="E187" s="11" t="s">
        <v>235</v>
      </c>
      <c r="F187" s="13">
        <f t="shared" si="7"/>
        <v>0</v>
      </c>
      <c r="G187" s="22" t="s">
        <v>1</v>
      </c>
      <c r="H187" s="11" t="s">
        <v>30</v>
      </c>
      <c r="I187" s="3"/>
      <c r="J187" s="3"/>
      <c r="K187" s="3"/>
      <c r="L187" s="3"/>
      <c r="M187" s="3"/>
      <c r="N187" s="3"/>
      <c r="O187" s="3"/>
      <c r="P187" s="3"/>
      <c r="Q187" s="3"/>
      <c r="R187" s="3"/>
      <c r="S187" s="3"/>
      <c r="T187" s="3"/>
      <c r="U187" s="3"/>
      <c r="V187" s="3"/>
    </row>
    <row r="188" spans="1:22" x14ac:dyDescent="0.25">
      <c r="A188" s="3"/>
      <c r="B188" s="3"/>
      <c r="C188" s="16">
        <f t="shared" si="8"/>
        <v>188</v>
      </c>
      <c r="D188" s="22" t="s">
        <v>1</v>
      </c>
      <c r="E188" s="11" t="s">
        <v>234</v>
      </c>
      <c r="F188" s="13">
        <f t="shared" si="7"/>
        <v>0</v>
      </c>
      <c r="G188" s="22" t="s">
        <v>1</v>
      </c>
      <c r="H188" s="11" t="s">
        <v>30</v>
      </c>
      <c r="I188" s="3"/>
      <c r="J188" s="3"/>
      <c r="K188" s="3"/>
      <c r="L188" s="3"/>
      <c r="M188" s="3"/>
      <c r="N188" s="3"/>
      <c r="O188" s="3"/>
      <c r="P188" s="3"/>
      <c r="Q188" s="3"/>
      <c r="R188" s="3"/>
      <c r="S188" s="3"/>
      <c r="T188" s="3"/>
      <c r="U188" s="3"/>
      <c r="V188" s="3"/>
    </row>
    <row r="189" spans="1:22" x14ac:dyDescent="0.25">
      <c r="A189" s="3"/>
      <c r="B189" s="3"/>
      <c r="C189" s="16">
        <f t="shared" si="8"/>
        <v>189</v>
      </c>
      <c r="D189" s="22" t="s">
        <v>1</v>
      </c>
      <c r="E189" s="11" t="s">
        <v>236</v>
      </c>
      <c r="F189" s="13">
        <f t="shared" si="7"/>
        <v>0</v>
      </c>
      <c r="G189" s="22" t="s">
        <v>1</v>
      </c>
      <c r="H189" s="11" t="s">
        <v>30</v>
      </c>
      <c r="I189" s="3"/>
      <c r="J189" s="3"/>
      <c r="K189" s="3"/>
      <c r="L189" s="3"/>
      <c r="M189" s="3"/>
      <c r="N189" s="3"/>
      <c r="O189" s="3"/>
      <c r="P189" s="3"/>
      <c r="Q189" s="3"/>
      <c r="R189" s="3"/>
      <c r="S189" s="3"/>
      <c r="T189" s="3"/>
      <c r="U189" s="3"/>
      <c r="V189" s="3"/>
    </row>
    <row r="190" spans="1:22" x14ac:dyDescent="0.25">
      <c r="A190" s="3"/>
      <c r="B190" s="3"/>
      <c r="C190" s="16">
        <f t="shared" si="8"/>
        <v>190</v>
      </c>
      <c r="D190" s="22" t="s">
        <v>1</v>
      </c>
      <c r="E190" s="11" t="s">
        <v>237</v>
      </c>
      <c r="F190" s="13">
        <f t="shared" si="7"/>
        <v>0</v>
      </c>
      <c r="G190" s="22" t="s">
        <v>1</v>
      </c>
      <c r="H190" s="11" t="s">
        <v>30</v>
      </c>
      <c r="I190" s="3"/>
      <c r="J190" s="3"/>
      <c r="K190" s="3"/>
      <c r="L190" s="3"/>
      <c r="M190" s="3"/>
      <c r="N190" s="3"/>
      <c r="O190" s="3"/>
      <c r="P190" s="3"/>
      <c r="Q190" s="3"/>
      <c r="R190" s="3"/>
      <c r="S190" s="3"/>
      <c r="T190" s="3"/>
      <c r="U190" s="3"/>
      <c r="V190" s="3"/>
    </row>
    <row r="191" spans="1:22" x14ac:dyDescent="0.25">
      <c r="A191" s="3"/>
      <c r="B191" s="3"/>
      <c r="C191" s="16">
        <f t="shared" si="8"/>
        <v>191</v>
      </c>
      <c r="D191" s="22" t="s">
        <v>1</v>
      </c>
      <c r="E191" s="11" t="s">
        <v>238</v>
      </c>
      <c r="F191" s="13">
        <f t="shared" si="7"/>
        <v>0</v>
      </c>
      <c r="G191" s="22" t="s">
        <v>1</v>
      </c>
      <c r="H191" s="11" t="s">
        <v>30</v>
      </c>
      <c r="I191" s="3"/>
      <c r="J191" s="3"/>
      <c r="K191" s="3"/>
      <c r="L191" s="3"/>
      <c r="M191" s="3"/>
      <c r="N191" s="3"/>
      <c r="O191" s="3"/>
      <c r="P191" s="3"/>
      <c r="Q191" s="3"/>
      <c r="R191" s="3"/>
      <c r="S191" s="3"/>
      <c r="T191" s="3"/>
      <c r="U191" s="3"/>
      <c r="V191" s="3"/>
    </row>
    <row r="192" spans="1:22" x14ac:dyDescent="0.25">
      <c r="A192" s="3"/>
      <c r="B192" s="3"/>
      <c r="C192" s="16">
        <f t="shared" si="8"/>
        <v>192</v>
      </c>
      <c r="D192" s="22" t="s">
        <v>1</v>
      </c>
      <c r="E192" s="11" t="s">
        <v>239</v>
      </c>
      <c r="F192" s="13">
        <f t="shared" si="7"/>
        <v>0</v>
      </c>
      <c r="G192" s="22" t="s">
        <v>1</v>
      </c>
      <c r="H192" s="11" t="s">
        <v>30</v>
      </c>
      <c r="I192" s="3"/>
      <c r="J192" s="3"/>
      <c r="K192" s="3"/>
      <c r="L192" s="3"/>
      <c r="M192" s="3"/>
      <c r="N192" s="3"/>
      <c r="O192" s="3"/>
      <c r="P192" s="3"/>
      <c r="Q192" s="3"/>
      <c r="R192" s="3"/>
      <c r="S192" s="3"/>
      <c r="T192" s="3"/>
      <c r="U192" s="3"/>
      <c r="V192" s="3"/>
    </row>
    <row r="193" spans="1:22" x14ac:dyDescent="0.25">
      <c r="A193" s="3"/>
      <c r="B193" s="3"/>
      <c r="C193" s="16">
        <f t="shared" si="8"/>
        <v>193</v>
      </c>
      <c r="D193" s="22" t="s">
        <v>1</v>
      </c>
      <c r="E193" s="11" t="s">
        <v>240</v>
      </c>
      <c r="F193" s="13">
        <f t="shared" si="7"/>
        <v>0</v>
      </c>
      <c r="G193" s="22" t="s">
        <v>1</v>
      </c>
      <c r="H193" s="11" t="s">
        <v>30</v>
      </c>
      <c r="I193" s="3"/>
      <c r="J193" s="3"/>
      <c r="K193" s="3"/>
      <c r="L193" s="3"/>
      <c r="M193" s="3"/>
      <c r="N193" s="3"/>
      <c r="O193" s="3"/>
      <c r="P193" s="3"/>
      <c r="Q193" s="3"/>
      <c r="R193" s="3"/>
      <c r="S193" s="3"/>
      <c r="T193" s="3"/>
      <c r="U193" s="3"/>
      <c r="V193" s="3"/>
    </row>
    <row r="194" spans="1:22" x14ac:dyDescent="0.25">
      <c r="A194" s="3"/>
      <c r="B194" s="3"/>
      <c r="C194" s="16">
        <f t="shared" si="8"/>
        <v>194</v>
      </c>
      <c r="D194" s="22" t="s">
        <v>1</v>
      </c>
      <c r="E194" s="11" t="s">
        <v>241</v>
      </c>
      <c r="F194" s="13">
        <f t="shared" si="7"/>
        <v>0</v>
      </c>
      <c r="G194" s="22" t="s">
        <v>1</v>
      </c>
      <c r="H194" s="11" t="s">
        <v>30</v>
      </c>
      <c r="I194" s="3"/>
      <c r="J194" s="3"/>
      <c r="K194" s="3"/>
      <c r="L194" s="3"/>
      <c r="M194" s="3"/>
      <c r="N194" s="3"/>
      <c r="O194" s="3"/>
      <c r="P194" s="3"/>
      <c r="Q194" s="3"/>
      <c r="R194" s="3"/>
      <c r="S194" s="3"/>
      <c r="T194" s="3"/>
      <c r="U194" s="3"/>
      <c r="V194" s="3"/>
    </row>
    <row r="195" spans="1:22" x14ac:dyDescent="0.25">
      <c r="A195" s="3"/>
      <c r="B195" s="3"/>
      <c r="C195" s="16">
        <f t="shared" si="8"/>
        <v>195</v>
      </c>
      <c r="D195" s="22" t="s">
        <v>1</v>
      </c>
      <c r="E195" s="11" t="s">
        <v>242</v>
      </c>
      <c r="F195" s="13">
        <f t="shared" si="7"/>
        <v>0</v>
      </c>
      <c r="G195" s="22" t="s">
        <v>1</v>
      </c>
      <c r="H195" s="11" t="s">
        <v>30</v>
      </c>
      <c r="I195" s="3"/>
      <c r="J195" s="3"/>
      <c r="K195" s="3"/>
      <c r="L195" s="3"/>
      <c r="M195" s="3"/>
      <c r="N195" s="3"/>
      <c r="O195" s="3"/>
      <c r="P195" s="3"/>
      <c r="Q195" s="3"/>
      <c r="R195" s="3"/>
      <c r="S195" s="3"/>
      <c r="T195" s="3"/>
      <c r="U195" s="3"/>
      <c r="V195" s="3"/>
    </row>
    <row r="196" spans="1:22" x14ac:dyDescent="0.25">
      <c r="A196" s="3"/>
      <c r="B196" s="3"/>
      <c r="C196" s="16">
        <f t="shared" si="8"/>
        <v>196</v>
      </c>
      <c r="D196" s="22" t="s">
        <v>1</v>
      </c>
      <c r="E196" s="11" t="s">
        <v>243</v>
      </c>
      <c r="F196" s="13">
        <f t="shared" si="7"/>
        <v>0</v>
      </c>
      <c r="G196" s="22" t="s">
        <v>1</v>
      </c>
      <c r="H196" s="11" t="s">
        <v>30</v>
      </c>
      <c r="I196" s="3"/>
      <c r="J196" s="3"/>
      <c r="K196" s="3"/>
      <c r="L196" s="3"/>
      <c r="M196" s="3"/>
      <c r="N196" s="3"/>
      <c r="O196" s="3"/>
      <c r="P196" s="3"/>
      <c r="Q196" s="3"/>
      <c r="R196" s="3"/>
      <c r="S196" s="3"/>
      <c r="T196" s="3"/>
      <c r="U196" s="3"/>
      <c r="V196" s="3"/>
    </row>
    <row r="197" spans="1:22" x14ac:dyDescent="0.25">
      <c r="A197" s="3"/>
      <c r="B197" s="3"/>
      <c r="C197" s="16">
        <f t="shared" si="8"/>
        <v>197</v>
      </c>
      <c r="D197" s="22" t="s">
        <v>1</v>
      </c>
      <c r="E197" s="11" t="s">
        <v>244</v>
      </c>
      <c r="F197" s="13">
        <f t="shared" si="7"/>
        <v>0</v>
      </c>
      <c r="G197" s="22" t="s">
        <v>1</v>
      </c>
      <c r="H197" s="11" t="s">
        <v>30</v>
      </c>
      <c r="I197" s="3"/>
      <c r="J197" s="3"/>
      <c r="K197" s="3"/>
      <c r="L197" s="3"/>
      <c r="M197" s="3"/>
      <c r="N197" s="3"/>
      <c r="O197" s="3"/>
      <c r="P197" s="3"/>
      <c r="Q197" s="3"/>
      <c r="R197" s="3"/>
      <c r="S197" s="3"/>
      <c r="T197" s="3"/>
      <c r="U197" s="3"/>
      <c r="V197" s="3"/>
    </row>
    <row r="198" spans="1:22" x14ac:dyDescent="0.25">
      <c r="A198" s="3"/>
      <c r="B198" s="3"/>
      <c r="C198" s="16">
        <f t="shared" si="8"/>
        <v>198</v>
      </c>
      <c r="D198" s="22" t="s">
        <v>1</v>
      </c>
      <c r="E198" s="11" t="s">
        <v>361</v>
      </c>
      <c r="F198" s="13">
        <f t="shared" si="7"/>
        <v>0</v>
      </c>
      <c r="G198" s="22" t="s">
        <v>1</v>
      </c>
      <c r="H198" s="11"/>
      <c r="I198" s="3"/>
      <c r="J198" s="3"/>
      <c r="K198" s="3"/>
      <c r="L198" s="3"/>
      <c r="M198" s="3"/>
      <c r="N198" s="3"/>
      <c r="O198" s="3"/>
      <c r="P198" s="3"/>
      <c r="Q198" s="3"/>
      <c r="R198" s="3"/>
      <c r="S198" s="3"/>
      <c r="T198" s="3"/>
      <c r="U198" s="3"/>
      <c r="V198" s="3"/>
    </row>
    <row r="199" spans="1:22" x14ac:dyDescent="0.25">
      <c r="A199" s="3"/>
      <c r="B199" s="3"/>
      <c r="C199" s="16">
        <f t="shared" si="8"/>
        <v>199</v>
      </c>
      <c r="D199" s="22" t="s">
        <v>1</v>
      </c>
      <c r="E199" s="11" t="s">
        <v>364</v>
      </c>
      <c r="F199" s="13">
        <f t="shared" si="7"/>
        <v>0</v>
      </c>
      <c r="G199" s="22" t="s">
        <v>1</v>
      </c>
      <c r="H199" s="11" t="s">
        <v>365</v>
      </c>
      <c r="I199" s="3"/>
      <c r="J199" s="3"/>
      <c r="K199" s="3"/>
      <c r="L199" s="3"/>
      <c r="M199" s="3"/>
      <c r="N199" s="3"/>
      <c r="O199" s="3"/>
      <c r="P199" s="3"/>
      <c r="Q199" s="3"/>
      <c r="R199" s="3"/>
      <c r="S199" s="3"/>
      <c r="T199" s="3"/>
      <c r="U199" s="3"/>
      <c r="V199" s="3"/>
    </row>
    <row r="200" spans="1:22" x14ac:dyDescent="0.25">
      <c r="A200" s="3"/>
      <c r="B200" s="3"/>
      <c r="C200" s="16">
        <f t="shared" ref="C200:C216" si="9">ROW(B200)</f>
        <v>200</v>
      </c>
      <c r="D200" s="22" t="s">
        <v>1</v>
      </c>
      <c r="E200" s="11" t="s">
        <v>366</v>
      </c>
      <c r="F200" s="13">
        <f t="shared" ref="F200:F216" si="10">IF(E200="",0,IF(COUNTIF(E:E,E200)=1,0,1))</f>
        <v>0</v>
      </c>
      <c r="G200" s="22" t="s">
        <v>1</v>
      </c>
      <c r="H200" s="11"/>
      <c r="I200" s="3"/>
      <c r="J200" s="3"/>
      <c r="K200" s="3"/>
      <c r="L200" s="3"/>
      <c r="M200" s="3"/>
      <c r="N200" s="3"/>
      <c r="O200" s="3"/>
      <c r="P200" s="3"/>
      <c r="Q200" s="3"/>
      <c r="R200" s="3"/>
      <c r="S200" s="3"/>
      <c r="T200" s="3"/>
      <c r="U200" s="3"/>
      <c r="V200" s="3"/>
    </row>
    <row r="201" spans="1:22" x14ac:dyDescent="0.25">
      <c r="A201" s="3"/>
      <c r="B201" s="3"/>
      <c r="C201" s="16">
        <f t="shared" si="9"/>
        <v>201</v>
      </c>
      <c r="D201" s="22" t="s">
        <v>1</v>
      </c>
      <c r="E201" s="11" t="s">
        <v>367</v>
      </c>
      <c r="F201" s="13">
        <f t="shared" si="10"/>
        <v>0</v>
      </c>
      <c r="G201" s="22" t="s">
        <v>1</v>
      </c>
      <c r="H201" s="11" t="s">
        <v>365</v>
      </c>
      <c r="I201" s="3"/>
      <c r="J201" s="3"/>
      <c r="K201" s="3"/>
      <c r="L201" s="3"/>
      <c r="M201" s="3"/>
      <c r="N201" s="3"/>
      <c r="O201" s="3"/>
      <c r="P201" s="3"/>
      <c r="Q201" s="3"/>
      <c r="R201" s="3"/>
      <c r="S201" s="3"/>
      <c r="T201" s="3"/>
      <c r="U201" s="3"/>
      <c r="V201" s="3"/>
    </row>
    <row r="202" spans="1:22" x14ac:dyDescent="0.25">
      <c r="A202" s="3"/>
      <c r="B202" s="3"/>
      <c r="C202" s="16">
        <f t="shared" si="9"/>
        <v>202</v>
      </c>
      <c r="D202" s="22" t="s">
        <v>1</v>
      </c>
      <c r="E202" s="11" t="s">
        <v>393</v>
      </c>
      <c r="F202" s="13">
        <f t="shared" si="10"/>
        <v>0</v>
      </c>
      <c r="G202" s="22" t="s">
        <v>1</v>
      </c>
      <c r="H202" s="11"/>
      <c r="I202" s="3"/>
      <c r="J202" s="3"/>
      <c r="K202" s="3"/>
      <c r="L202" s="3"/>
      <c r="M202" s="3"/>
      <c r="N202" s="3"/>
      <c r="O202" s="3"/>
      <c r="P202" s="3"/>
      <c r="Q202" s="3"/>
      <c r="R202" s="3"/>
      <c r="S202" s="3"/>
      <c r="T202" s="3"/>
      <c r="U202" s="3"/>
      <c r="V202" s="3"/>
    </row>
    <row r="203" spans="1:22" x14ac:dyDescent="0.25">
      <c r="A203" s="3"/>
      <c r="B203" s="3"/>
      <c r="C203" s="16">
        <f t="shared" si="9"/>
        <v>203</v>
      </c>
      <c r="D203" s="22" t="s">
        <v>1</v>
      </c>
      <c r="E203" s="11" t="s">
        <v>394</v>
      </c>
      <c r="F203" s="13">
        <f t="shared" si="10"/>
        <v>0</v>
      </c>
      <c r="G203" s="22" t="s">
        <v>1</v>
      </c>
      <c r="H203" s="11" t="s">
        <v>365</v>
      </c>
      <c r="I203" s="3"/>
      <c r="J203" s="3"/>
      <c r="K203" s="3"/>
      <c r="L203" s="3"/>
      <c r="M203" s="3"/>
      <c r="N203" s="3"/>
      <c r="O203" s="3"/>
      <c r="P203" s="3"/>
      <c r="Q203" s="3"/>
      <c r="R203" s="3"/>
      <c r="S203" s="3"/>
      <c r="T203" s="3"/>
      <c r="U203" s="3"/>
      <c r="V203" s="3"/>
    </row>
    <row r="204" spans="1:22" x14ac:dyDescent="0.25">
      <c r="A204" s="3"/>
      <c r="B204" s="3"/>
      <c r="C204" s="16">
        <f t="shared" si="9"/>
        <v>204</v>
      </c>
      <c r="D204" s="22" t="s">
        <v>1</v>
      </c>
      <c r="E204" s="11" t="s">
        <v>395</v>
      </c>
      <c r="F204" s="13">
        <f t="shared" ref="F204:F205" si="11">IF(E204="",0,IF(COUNTIF(E:E,E204)=1,0,1))</f>
        <v>0</v>
      </c>
      <c r="G204" s="22" t="s">
        <v>1</v>
      </c>
      <c r="H204" s="11"/>
      <c r="I204" s="3"/>
      <c r="J204" s="3"/>
      <c r="K204" s="3"/>
      <c r="L204" s="3"/>
      <c r="M204" s="3"/>
      <c r="N204" s="3"/>
      <c r="O204" s="3"/>
      <c r="P204" s="3"/>
      <c r="Q204" s="3"/>
      <c r="R204" s="3"/>
      <c r="S204" s="3"/>
      <c r="T204" s="3"/>
      <c r="U204" s="3"/>
      <c r="V204" s="3"/>
    </row>
    <row r="205" spans="1:22" x14ac:dyDescent="0.25">
      <c r="A205" s="3"/>
      <c r="B205" s="3"/>
      <c r="C205" s="16">
        <f t="shared" si="9"/>
        <v>205</v>
      </c>
      <c r="D205" s="22" t="s">
        <v>1</v>
      </c>
      <c r="E205" s="11" t="s">
        <v>396</v>
      </c>
      <c r="F205" s="13">
        <f t="shared" si="11"/>
        <v>0</v>
      </c>
      <c r="G205" s="22" t="s">
        <v>1</v>
      </c>
      <c r="H205" s="11" t="s">
        <v>365</v>
      </c>
      <c r="I205" s="3"/>
      <c r="J205" s="3"/>
      <c r="K205" s="3"/>
      <c r="L205" s="3"/>
      <c r="M205" s="3"/>
      <c r="N205" s="3"/>
      <c r="O205" s="3"/>
      <c r="P205" s="3"/>
      <c r="Q205" s="3"/>
      <c r="R205" s="3"/>
      <c r="S205" s="3"/>
      <c r="T205" s="3"/>
      <c r="U205" s="3"/>
      <c r="V205" s="3"/>
    </row>
    <row r="206" spans="1:22" x14ac:dyDescent="0.25">
      <c r="A206" s="3"/>
      <c r="B206" s="3"/>
      <c r="C206" s="16">
        <f t="shared" si="9"/>
        <v>206</v>
      </c>
      <c r="D206" s="22" t="s">
        <v>1</v>
      </c>
      <c r="E206" s="11" t="s">
        <v>478</v>
      </c>
      <c r="F206" s="13">
        <f t="shared" si="10"/>
        <v>0</v>
      </c>
      <c r="G206" s="22" t="s">
        <v>1</v>
      </c>
      <c r="H206" s="11" t="s">
        <v>476</v>
      </c>
      <c r="I206" s="3"/>
      <c r="J206" s="3"/>
      <c r="K206" s="3"/>
      <c r="L206" s="3"/>
      <c r="M206" s="3"/>
      <c r="N206" s="3"/>
      <c r="O206" s="3"/>
      <c r="P206" s="3"/>
      <c r="Q206" s="3"/>
      <c r="R206" s="3"/>
      <c r="S206" s="3"/>
      <c r="T206" s="3"/>
      <c r="U206" s="3"/>
      <c r="V206" s="3"/>
    </row>
    <row r="207" spans="1:22" x14ac:dyDescent="0.25">
      <c r="A207" s="3"/>
      <c r="B207" s="3"/>
      <c r="C207" s="16">
        <f t="shared" si="9"/>
        <v>207</v>
      </c>
      <c r="D207" s="22" t="s">
        <v>1</v>
      </c>
      <c r="E207" s="11" t="s">
        <v>477</v>
      </c>
      <c r="F207" s="13">
        <f t="shared" si="10"/>
        <v>0</v>
      </c>
      <c r="G207" s="22" t="s">
        <v>1</v>
      </c>
      <c r="H207" s="11" t="s">
        <v>365</v>
      </c>
      <c r="I207" s="3"/>
      <c r="J207" s="3"/>
      <c r="K207" s="3"/>
      <c r="L207" s="3"/>
      <c r="M207" s="3"/>
      <c r="N207" s="3"/>
      <c r="O207" s="3"/>
      <c r="P207" s="3"/>
      <c r="Q207" s="3"/>
      <c r="R207" s="3"/>
      <c r="S207" s="3"/>
      <c r="T207" s="3"/>
      <c r="U207" s="3"/>
      <c r="V207" s="3"/>
    </row>
    <row r="208" spans="1:22" x14ac:dyDescent="0.25">
      <c r="A208" s="3"/>
      <c r="B208" s="3"/>
      <c r="C208" s="16">
        <f t="shared" si="9"/>
        <v>208</v>
      </c>
      <c r="D208" s="22" t="s">
        <v>1</v>
      </c>
      <c r="E208" s="11" t="s">
        <v>491</v>
      </c>
      <c r="F208" s="13">
        <f t="shared" si="10"/>
        <v>0</v>
      </c>
      <c r="G208" s="22" t="s">
        <v>1</v>
      </c>
      <c r="H208" s="11"/>
      <c r="I208" s="3"/>
      <c r="J208" s="3"/>
      <c r="K208" s="3"/>
      <c r="L208" s="3"/>
      <c r="M208" s="3"/>
      <c r="N208" s="3"/>
      <c r="O208" s="3"/>
      <c r="P208" s="3"/>
      <c r="Q208" s="3"/>
      <c r="R208" s="3"/>
      <c r="S208" s="3"/>
      <c r="T208" s="3"/>
      <c r="U208" s="3"/>
      <c r="V208" s="3"/>
    </row>
    <row r="209" spans="1:22" x14ac:dyDescent="0.25">
      <c r="A209" s="3"/>
      <c r="B209" s="3"/>
      <c r="C209" s="16">
        <f t="shared" si="9"/>
        <v>209</v>
      </c>
      <c r="D209" s="22" t="s">
        <v>1</v>
      </c>
      <c r="E209" s="11" t="s">
        <v>492</v>
      </c>
      <c r="F209" s="13">
        <f t="shared" ref="F209" si="12">IF(E209="",0,IF(COUNTIF(E:E,E209)=1,0,1))</f>
        <v>0</v>
      </c>
      <c r="G209" s="22" t="s">
        <v>1</v>
      </c>
      <c r="H209" s="11" t="s">
        <v>365</v>
      </c>
      <c r="I209" s="3"/>
      <c r="J209" s="3"/>
      <c r="K209" s="3"/>
      <c r="L209" s="3"/>
      <c r="M209" s="3"/>
      <c r="N209" s="3"/>
      <c r="O209" s="3"/>
      <c r="P209" s="3"/>
      <c r="Q209" s="3"/>
      <c r="R209" s="3"/>
      <c r="S209" s="3"/>
      <c r="T209" s="3"/>
      <c r="U209" s="3"/>
      <c r="V209" s="3"/>
    </row>
    <row r="210" spans="1:22" x14ac:dyDescent="0.25">
      <c r="A210" s="3"/>
      <c r="B210" s="3"/>
      <c r="C210" s="16">
        <f t="shared" si="9"/>
        <v>210</v>
      </c>
      <c r="D210" s="22" t="s">
        <v>1</v>
      </c>
      <c r="E210" s="11" t="s">
        <v>494</v>
      </c>
      <c r="F210" s="13">
        <f t="shared" si="10"/>
        <v>0</v>
      </c>
      <c r="G210" s="22" t="s">
        <v>1</v>
      </c>
      <c r="H210" s="11"/>
      <c r="I210" s="3"/>
      <c r="J210" s="3"/>
      <c r="K210" s="3"/>
      <c r="L210" s="3"/>
      <c r="M210" s="3"/>
      <c r="N210" s="3"/>
      <c r="O210" s="3"/>
      <c r="P210" s="3"/>
      <c r="Q210" s="3"/>
      <c r="R210" s="3"/>
      <c r="S210" s="3"/>
      <c r="T210" s="3"/>
      <c r="U210" s="3"/>
      <c r="V210" s="3"/>
    </row>
    <row r="211" spans="1:22" x14ac:dyDescent="0.25">
      <c r="A211" s="3"/>
      <c r="B211" s="3"/>
      <c r="C211" s="16">
        <f t="shared" si="9"/>
        <v>211</v>
      </c>
      <c r="D211" s="22" t="s">
        <v>1</v>
      </c>
      <c r="E211" s="11" t="s">
        <v>495</v>
      </c>
      <c r="F211" s="13">
        <f t="shared" si="10"/>
        <v>0</v>
      </c>
      <c r="G211" s="22" t="s">
        <v>1</v>
      </c>
      <c r="H211" s="11" t="s">
        <v>365</v>
      </c>
      <c r="I211" s="3"/>
      <c r="J211" s="3"/>
      <c r="K211" s="3"/>
      <c r="L211" s="3"/>
      <c r="M211" s="3"/>
      <c r="N211" s="3"/>
      <c r="O211" s="3"/>
      <c r="P211" s="3"/>
      <c r="Q211" s="3"/>
      <c r="R211" s="3"/>
      <c r="S211" s="3"/>
      <c r="T211" s="3"/>
      <c r="U211" s="3"/>
      <c r="V211" s="3"/>
    </row>
    <row r="212" spans="1:22" x14ac:dyDescent="0.25">
      <c r="A212" s="3"/>
      <c r="B212" s="3"/>
      <c r="C212" s="16">
        <f t="shared" si="9"/>
        <v>212</v>
      </c>
      <c r="D212" s="22" t="s">
        <v>1</v>
      </c>
      <c r="E212" s="11" t="str">
        <f>структура!$K$19</f>
        <v>аренда оборудования</v>
      </c>
      <c r="F212" s="13">
        <f t="shared" si="10"/>
        <v>0</v>
      </c>
      <c r="G212" s="22" t="s">
        <v>1</v>
      </c>
      <c r="H212" s="11" t="s">
        <v>30</v>
      </c>
      <c r="I212" s="3"/>
      <c r="J212" s="3"/>
      <c r="K212" s="3"/>
      <c r="L212" s="3"/>
      <c r="M212" s="3"/>
      <c r="N212" s="3"/>
      <c r="O212" s="3"/>
      <c r="P212" s="3"/>
      <c r="Q212" s="3"/>
      <c r="R212" s="3"/>
      <c r="S212" s="3"/>
      <c r="T212" s="3"/>
      <c r="U212" s="3"/>
      <c r="V212" s="3"/>
    </row>
    <row r="213" spans="1:22" x14ac:dyDescent="0.25">
      <c r="A213" s="3"/>
      <c r="B213" s="3"/>
      <c r="C213" s="16">
        <f t="shared" si="9"/>
        <v>213</v>
      </c>
      <c r="D213" s="22" t="s">
        <v>1</v>
      </c>
      <c r="E213" s="11" t="str">
        <f>структура!$K$20</f>
        <v>эксплуатация строительных машин и механизмов</v>
      </c>
      <c r="F213" s="13">
        <f t="shared" si="10"/>
        <v>0</v>
      </c>
      <c r="G213" s="22" t="s">
        <v>1</v>
      </c>
      <c r="H213" s="11" t="s">
        <v>30</v>
      </c>
      <c r="I213" s="3"/>
      <c r="J213" s="3"/>
      <c r="K213" s="3"/>
      <c r="L213" s="3"/>
      <c r="M213" s="3"/>
      <c r="N213" s="3"/>
      <c r="O213" s="3"/>
      <c r="P213" s="3"/>
      <c r="Q213" s="3"/>
      <c r="R213" s="3"/>
      <c r="S213" s="3"/>
      <c r="T213" s="3"/>
      <c r="U213" s="3"/>
      <c r="V213" s="3"/>
    </row>
    <row r="214" spans="1:22" x14ac:dyDescent="0.25">
      <c r="A214" s="3"/>
      <c r="B214" s="3"/>
      <c r="C214" s="16">
        <f t="shared" si="9"/>
        <v>214</v>
      </c>
      <c r="D214" s="22" t="s">
        <v>1</v>
      </c>
      <c r="E214" s="11" t="str">
        <f>структура!$K$21</f>
        <v>страхование</v>
      </c>
      <c r="F214" s="13">
        <f t="shared" si="10"/>
        <v>0</v>
      </c>
      <c r="G214" s="22" t="s">
        <v>1</v>
      </c>
      <c r="H214" s="11" t="s">
        <v>30</v>
      </c>
      <c r="I214" s="3"/>
      <c r="J214" s="3"/>
      <c r="K214" s="3"/>
      <c r="L214" s="3"/>
      <c r="M214" s="3"/>
      <c r="N214" s="3"/>
      <c r="O214" s="3"/>
      <c r="P214" s="3"/>
      <c r="Q214" s="3"/>
      <c r="R214" s="3"/>
      <c r="S214" s="3"/>
      <c r="T214" s="3"/>
      <c r="U214" s="3"/>
      <c r="V214" s="3"/>
    </row>
    <row r="215" spans="1:22" x14ac:dyDescent="0.25">
      <c r="A215" s="3"/>
      <c r="B215" s="3"/>
      <c r="C215" s="16">
        <f t="shared" si="9"/>
        <v>215</v>
      </c>
      <c r="D215" s="22" t="s">
        <v>1</v>
      </c>
      <c r="E215" s="11" t="str">
        <f>структура!$K$22</f>
        <v>прочие себестоимостные расходы</v>
      </c>
      <c r="F215" s="13">
        <f t="shared" si="10"/>
        <v>0</v>
      </c>
      <c r="G215" s="22" t="s">
        <v>1</v>
      </c>
      <c r="H215" s="11" t="s">
        <v>30</v>
      </c>
      <c r="I215" s="3"/>
      <c r="J215" s="3"/>
      <c r="K215" s="3"/>
      <c r="L215" s="3"/>
      <c r="M215" s="3"/>
      <c r="N215" s="3"/>
      <c r="O215" s="3"/>
      <c r="P215" s="3"/>
      <c r="Q215" s="3"/>
      <c r="R215" s="3"/>
      <c r="S215" s="3"/>
      <c r="T215" s="3"/>
      <c r="U215" s="3"/>
      <c r="V215" s="3"/>
    </row>
    <row r="216" spans="1:22" x14ac:dyDescent="0.25">
      <c r="A216" s="3"/>
      <c r="B216" s="3"/>
      <c r="C216" s="16">
        <f t="shared" si="9"/>
        <v>216</v>
      </c>
      <c r="D216" s="22" t="s">
        <v>1</v>
      </c>
      <c r="E216" s="11"/>
      <c r="F216" s="13">
        <f t="shared" si="10"/>
        <v>0</v>
      </c>
      <c r="G216" s="22" t="s">
        <v>1</v>
      </c>
      <c r="H216" s="11"/>
      <c r="I216" s="3"/>
      <c r="J216" s="3"/>
      <c r="K216" s="3"/>
      <c r="L216" s="3"/>
      <c r="M216" s="3"/>
      <c r="N216" s="3"/>
      <c r="O216" s="3"/>
      <c r="P216" s="3"/>
      <c r="Q216" s="3"/>
      <c r="R216" s="3"/>
      <c r="S216" s="3"/>
      <c r="T216" s="3"/>
      <c r="U216" s="3"/>
      <c r="V216" s="3"/>
    </row>
  </sheetData>
  <conditionalFormatting sqref="E8 E127:E165 H129:H167">
    <cfRule type="containsBlanks" dxfId="173" priority="81">
      <formula>LEN(TRIM(E8))=0</formula>
    </cfRule>
  </conditionalFormatting>
  <conditionalFormatting sqref="E11:E18 E20:E37 E40:E44">
    <cfRule type="containsBlanks" dxfId="172" priority="80">
      <formula>LEN(TRIM(E11))=0</formula>
    </cfRule>
  </conditionalFormatting>
  <conditionalFormatting sqref="E20">
    <cfRule type="containsBlanks" dxfId="171" priority="66">
      <formula>LEN(TRIM(E20))=0</formula>
    </cfRule>
  </conditionalFormatting>
  <conditionalFormatting sqref="E19">
    <cfRule type="containsBlanks" dxfId="170" priority="72">
      <formula>LEN(TRIM(E19))=0</formula>
    </cfRule>
  </conditionalFormatting>
  <conditionalFormatting sqref="H8">
    <cfRule type="containsBlanks" dxfId="169" priority="77">
      <formula>LEN(TRIM(H8))=0</formula>
    </cfRule>
  </conditionalFormatting>
  <conditionalFormatting sqref="H11:H18 H20:H37 H40:H44">
    <cfRule type="containsBlanks" dxfId="168" priority="76">
      <formula>LEN(TRIM(H11))=0</formula>
    </cfRule>
  </conditionalFormatting>
  <conditionalFormatting sqref="E19">
    <cfRule type="containsBlanks" dxfId="167" priority="69">
      <formula>LEN(TRIM(E19))=0</formula>
    </cfRule>
  </conditionalFormatting>
  <conditionalFormatting sqref="H19">
    <cfRule type="containsBlanks" dxfId="166" priority="68">
      <formula>LEN(TRIM(H19))=0</formula>
    </cfRule>
  </conditionalFormatting>
  <conditionalFormatting sqref="F1:F18 F20:F37 F40:F44 F127:F165 F217:F1048576">
    <cfRule type="cellIs" dxfId="165" priority="73" operator="equal">
      <formula>1</formula>
    </cfRule>
  </conditionalFormatting>
  <conditionalFormatting sqref="E39">
    <cfRule type="containsBlanks" dxfId="164" priority="60">
      <formula>LEN(TRIM(E39))=0</formula>
    </cfRule>
  </conditionalFormatting>
  <conditionalFormatting sqref="H19">
    <cfRule type="containsBlanks" dxfId="163" priority="71">
      <formula>LEN(TRIM(H19))=0</formula>
    </cfRule>
  </conditionalFormatting>
  <conditionalFormatting sqref="F19">
    <cfRule type="cellIs" dxfId="162" priority="70" operator="equal">
      <formula>1</formula>
    </cfRule>
  </conditionalFormatting>
  <conditionalFormatting sqref="E38">
    <cfRule type="containsBlanks" dxfId="161" priority="63">
      <formula>LEN(TRIM(E38))=0</formula>
    </cfRule>
  </conditionalFormatting>
  <conditionalFormatting sqref="H38">
    <cfRule type="containsBlanks" dxfId="160" priority="62">
      <formula>LEN(TRIM(H38))=0</formula>
    </cfRule>
  </conditionalFormatting>
  <conditionalFormatting sqref="F19">
    <cfRule type="cellIs" dxfId="159" priority="67" operator="equal">
      <formula>1</formula>
    </cfRule>
  </conditionalFormatting>
  <conditionalFormatting sqref="H20">
    <cfRule type="containsBlanks" dxfId="158" priority="65">
      <formula>LEN(TRIM(H20))=0</formula>
    </cfRule>
  </conditionalFormatting>
  <conditionalFormatting sqref="H39">
    <cfRule type="containsBlanks" dxfId="157" priority="59">
      <formula>LEN(TRIM(H39))=0</formula>
    </cfRule>
  </conditionalFormatting>
  <conditionalFormatting sqref="F20">
    <cfRule type="cellIs" dxfId="156" priority="64" operator="equal">
      <formula>1</formula>
    </cfRule>
  </conditionalFormatting>
  <conditionalFormatting sqref="F39">
    <cfRule type="cellIs" dxfId="155" priority="58" operator="equal">
      <formula>1</formula>
    </cfRule>
  </conditionalFormatting>
  <conditionalFormatting sqref="H45:H48">
    <cfRule type="containsBlanks" dxfId="154" priority="56">
      <formula>LEN(TRIM(H45))=0</formula>
    </cfRule>
  </conditionalFormatting>
  <conditionalFormatting sqref="F38">
    <cfRule type="cellIs" dxfId="153" priority="61" operator="equal">
      <formula>1</formula>
    </cfRule>
  </conditionalFormatting>
  <conditionalFormatting sqref="E45:E48">
    <cfRule type="containsBlanks" dxfId="152" priority="57">
      <formula>LEN(TRIM(E45))=0</formula>
    </cfRule>
  </conditionalFormatting>
  <conditionalFormatting sqref="F45:F48">
    <cfRule type="cellIs" dxfId="151" priority="55" operator="equal">
      <formula>1</formula>
    </cfRule>
  </conditionalFormatting>
  <conditionalFormatting sqref="E49:E52">
    <cfRule type="containsBlanks" dxfId="150" priority="54">
      <formula>LEN(TRIM(E49))=0</formula>
    </cfRule>
  </conditionalFormatting>
  <conditionalFormatting sqref="H49:H52">
    <cfRule type="containsBlanks" dxfId="149" priority="53">
      <formula>LEN(TRIM(H49))=0</formula>
    </cfRule>
  </conditionalFormatting>
  <conditionalFormatting sqref="F49:F52">
    <cfRule type="cellIs" dxfId="148" priority="52" operator="equal">
      <formula>1</formula>
    </cfRule>
  </conditionalFormatting>
  <conditionalFormatting sqref="E53:E56">
    <cfRule type="containsBlanks" dxfId="147" priority="51">
      <formula>LEN(TRIM(E53))=0</formula>
    </cfRule>
  </conditionalFormatting>
  <conditionalFormatting sqref="H53:H56">
    <cfRule type="containsBlanks" dxfId="146" priority="50">
      <formula>LEN(TRIM(H53))=0</formula>
    </cfRule>
  </conditionalFormatting>
  <conditionalFormatting sqref="F53:F56">
    <cfRule type="cellIs" dxfId="145" priority="49" operator="equal">
      <formula>1</formula>
    </cfRule>
  </conditionalFormatting>
  <conditionalFormatting sqref="E73:E74 E83:E86 E95:E103">
    <cfRule type="containsBlanks" dxfId="144" priority="48">
      <formula>LEN(TRIM(E73))=0</formula>
    </cfRule>
  </conditionalFormatting>
  <conditionalFormatting sqref="H83:H86">
    <cfRule type="containsBlanks" dxfId="143" priority="47">
      <formula>LEN(TRIM(H83))=0</formula>
    </cfRule>
  </conditionalFormatting>
  <conditionalFormatting sqref="F73:F74 F83:F86 F95:F103">
    <cfRule type="cellIs" dxfId="142" priority="46" operator="equal">
      <formula>1</formula>
    </cfRule>
  </conditionalFormatting>
  <conditionalFormatting sqref="E57:E60">
    <cfRule type="containsBlanks" dxfId="141" priority="45">
      <formula>LEN(TRIM(E57))=0</formula>
    </cfRule>
  </conditionalFormatting>
  <conditionalFormatting sqref="H57:H60">
    <cfRule type="containsBlanks" dxfId="140" priority="44">
      <formula>LEN(TRIM(H57))=0</formula>
    </cfRule>
  </conditionalFormatting>
  <conditionalFormatting sqref="F57:F60">
    <cfRule type="cellIs" dxfId="139" priority="43" operator="equal">
      <formula>1</formula>
    </cfRule>
  </conditionalFormatting>
  <conditionalFormatting sqref="E61:E64">
    <cfRule type="containsBlanks" dxfId="138" priority="42">
      <formula>LEN(TRIM(E61))=0</formula>
    </cfRule>
  </conditionalFormatting>
  <conditionalFormatting sqref="H61:H64">
    <cfRule type="containsBlanks" dxfId="137" priority="41">
      <formula>LEN(TRIM(H61))=0</formula>
    </cfRule>
  </conditionalFormatting>
  <conditionalFormatting sqref="F61:F64">
    <cfRule type="cellIs" dxfId="136" priority="40" operator="equal">
      <formula>1</formula>
    </cfRule>
  </conditionalFormatting>
  <conditionalFormatting sqref="E65:E68">
    <cfRule type="containsBlanks" dxfId="135" priority="39">
      <formula>LEN(TRIM(E65))=0</formula>
    </cfRule>
  </conditionalFormatting>
  <conditionalFormatting sqref="H65:H68">
    <cfRule type="containsBlanks" dxfId="134" priority="38">
      <formula>LEN(TRIM(H65))=0</formula>
    </cfRule>
  </conditionalFormatting>
  <conditionalFormatting sqref="F65:F68">
    <cfRule type="cellIs" dxfId="133" priority="37" operator="equal">
      <formula>1</formula>
    </cfRule>
  </conditionalFormatting>
  <conditionalFormatting sqref="E69:E72">
    <cfRule type="containsBlanks" dxfId="132" priority="36">
      <formula>LEN(TRIM(E69))=0</formula>
    </cfRule>
  </conditionalFormatting>
  <conditionalFormatting sqref="H69:H72">
    <cfRule type="containsBlanks" dxfId="131" priority="35">
      <formula>LEN(TRIM(H69))=0</formula>
    </cfRule>
  </conditionalFormatting>
  <conditionalFormatting sqref="F69:F72">
    <cfRule type="cellIs" dxfId="130" priority="34" operator="equal">
      <formula>1</formula>
    </cfRule>
  </conditionalFormatting>
  <conditionalFormatting sqref="H73:H74">
    <cfRule type="containsBlanks" dxfId="129" priority="33">
      <formula>LEN(TRIM(H73))=0</formula>
    </cfRule>
  </conditionalFormatting>
  <conditionalFormatting sqref="E75:E78">
    <cfRule type="containsBlanks" dxfId="128" priority="32">
      <formula>LEN(TRIM(E75))=0</formula>
    </cfRule>
  </conditionalFormatting>
  <conditionalFormatting sqref="H75:H78">
    <cfRule type="containsBlanks" dxfId="127" priority="31">
      <formula>LEN(TRIM(H75))=0</formula>
    </cfRule>
  </conditionalFormatting>
  <conditionalFormatting sqref="F75:F78">
    <cfRule type="cellIs" dxfId="126" priority="30" operator="equal">
      <formula>1</formula>
    </cfRule>
  </conditionalFormatting>
  <conditionalFormatting sqref="E79:E82">
    <cfRule type="containsBlanks" dxfId="125" priority="29">
      <formula>LEN(TRIM(E79))=0</formula>
    </cfRule>
  </conditionalFormatting>
  <conditionalFormatting sqref="H79:H82">
    <cfRule type="containsBlanks" dxfId="124" priority="28">
      <formula>LEN(TRIM(H79))=0</formula>
    </cfRule>
  </conditionalFormatting>
  <conditionalFormatting sqref="F79:F82">
    <cfRule type="cellIs" dxfId="123" priority="27" operator="equal">
      <formula>1</formula>
    </cfRule>
  </conditionalFormatting>
  <conditionalFormatting sqref="E87:E94">
    <cfRule type="containsBlanks" dxfId="122" priority="26">
      <formula>LEN(TRIM(E87))=0</formula>
    </cfRule>
  </conditionalFormatting>
  <conditionalFormatting sqref="H87:H108">
    <cfRule type="containsBlanks" dxfId="121" priority="25">
      <formula>LEN(TRIM(H87))=0</formula>
    </cfRule>
  </conditionalFormatting>
  <conditionalFormatting sqref="F87:F94">
    <cfRule type="cellIs" dxfId="120" priority="24" operator="equal">
      <formula>1</formula>
    </cfRule>
  </conditionalFormatting>
  <conditionalFormatting sqref="E104:E116 E125">
    <cfRule type="containsBlanks" dxfId="119" priority="23">
      <formula>LEN(TRIM(E104))=0</formula>
    </cfRule>
  </conditionalFormatting>
  <conditionalFormatting sqref="H109:H116">
    <cfRule type="containsBlanks" dxfId="118" priority="22">
      <formula>LEN(TRIM(H109))=0</formula>
    </cfRule>
  </conditionalFormatting>
  <conditionalFormatting sqref="F104:F116 F125">
    <cfRule type="cellIs" dxfId="117" priority="21" operator="equal">
      <formula>1</formula>
    </cfRule>
  </conditionalFormatting>
  <conditionalFormatting sqref="E117:E124">
    <cfRule type="containsBlanks" dxfId="116" priority="20">
      <formula>LEN(TRIM(E117))=0</formula>
    </cfRule>
  </conditionalFormatting>
  <conditionalFormatting sqref="H117:H125">
    <cfRule type="containsBlanks" dxfId="115" priority="19">
      <formula>LEN(TRIM(H117))=0</formula>
    </cfRule>
  </conditionalFormatting>
  <conditionalFormatting sqref="F117:F124">
    <cfRule type="cellIs" dxfId="114" priority="18" operator="equal">
      <formula>1</formula>
    </cfRule>
  </conditionalFormatting>
  <conditionalFormatting sqref="E126">
    <cfRule type="containsBlanks" dxfId="113" priority="17">
      <formula>LEN(TRIM(E126))=0</formula>
    </cfRule>
  </conditionalFormatting>
  <conditionalFormatting sqref="F126">
    <cfRule type="cellIs" dxfId="112" priority="16" operator="equal">
      <formula>1</formula>
    </cfRule>
  </conditionalFormatting>
  <conditionalFormatting sqref="H126:H128">
    <cfRule type="containsBlanks" dxfId="111" priority="15">
      <formula>LEN(TRIM(H126))=0</formula>
    </cfRule>
  </conditionalFormatting>
  <conditionalFormatting sqref="E166:E167 H198:H199 E169:E199">
    <cfRule type="containsBlanks" dxfId="110" priority="11">
      <formula>LEN(TRIM(E166))=0</formula>
    </cfRule>
  </conditionalFormatting>
  <conditionalFormatting sqref="F166:F167 F169:F199">
    <cfRule type="cellIs" dxfId="109" priority="10" operator="equal">
      <formula>1</formula>
    </cfRule>
  </conditionalFormatting>
  <conditionalFormatting sqref="F168">
    <cfRule type="cellIs" dxfId="108" priority="7" operator="equal">
      <formula>1</formula>
    </cfRule>
  </conditionalFormatting>
  <conditionalFormatting sqref="H168:H197">
    <cfRule type="containsBlanks" dxfId="107" priority="9">
      <formula>LEN(TRIM(H168))=0</formula>
    </cfRule>
  </conditionalFormatting>
  <conditionalFormatting sqref="E168">
    <cfRule type="containsBlanks" dxfId="106" priority="8">
      <formula>LEN(TRIM(E168))=0</formula>
    </cfRule>
  </conditionalFormatting>
  <conditionalFormatting sqref="H200:H203 E200:E203 E206:E208 H206:H208 H210:H216 E210:E216">
    <cfRule type="containsBlanks" dxfId="105" priority="6">
      <formula>LEN(TRIM(E200))=0</formula>
    </cfRule>
  </conditionalFormatting>
  <conditionalFormatting sqref="F200:F203 F206:F208 F210:F216">
    <cfRule type="cellIs" dxfId="104" priority="5" operator="equal">
      <formula>1</formula>
    </cfRule>
  </conditionalFormatting>
  <conditionalFormatting sqref="H204:H205 E204:E205">
    <cfRule type="containsBlanks" dxfId="103" priority="4">
      <formula>LEN(TRIM(E204))=0</formula>
    </cfRule>
  </conditionalFormatting>
  <conditionalFormatting sqref="F204:F205">
    <cfRule type="cellIs" dxfId="102" priority="3" operator="equal">
      <formula>1</formula>
    </cfRule>
  </conditionalFormatting>
  <conditionalFormatting sqref="H209 E209">
    <cfRule type="containsBlanks" dxfId="101" priority="2">
      <formula>LEN(TRIM(E209))=0</formula>
    </cfRule>
  </conditionalFormatting>
  <conditionalFormatting sqref="F209">
    <cfRule type="cellIs" dxfId="100" priority="1"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T75"/>
  <sheetViews>
    <sheetView showGridLines="0" workbookViewId="0">
      <pane ySplit="9" topLeftCell="A10" activePane="bottomLeft" state="frozen"/>
      <selection pane="bottomLeft" activeCell="B3" sqref="B3"/>
    </sheetView>
  </sheetViews>
  <sheetFormatPr defaultColWidth="9.109375" defaultRowHeight="12" x14ac:dyDescent="0.25"/>
  <cols>
    <col min="1" max="2" width="1.6640625" style="2" customWidth="1"/>
    <col min="3" max="3" width="1.6640625" style="17" customWidth="1"/>
    <col min="4" max="4" width="1.6640625" style="23" customWidth="1"/>
    <col min="5" max="5" width="24.44140625" style="2" bestFit="1" customWidth="1"/>
    <col min="6" max="6" width="1.6640625" style="2" customWidth="1"/>
    <col min="7" max="7" width="1.6640625" style="23" customWidth="1"/>
    <col min="8" max="8" width="11.5546875" style="2" bestFit="1" customWidth="1"/>
    <col min="9" max="9" width="1.6640625" style="2" customWidth="1"/>
    <col min="10" max="10" width="1.6640625" style="23" customWidth="1"/>
    <col min="11" max="11" width="55.88671875" style="2" customWidth="1"/>
    <col min="12" max="12" width="1.6640625" style="2" customWidth="1"/>
    <col min="13" max="13" width="1.6640625" style="23" customWidth="1"/>
    <col min="14" max="14" width="11.5546875" style="2" bestFit="1" customWidth="1"/>
    <col min="15" max="15" width="1.6640625" style="14" customWidth="1"/>
    <col min="16" max="16" width="1.6640625" style="23" customWidth="1"/>
    <col min="17" max="17" width="11.5546875" style="2" bestFit="1" customWidth="1"/>
    <col min="18" max="18" width="1.6640625" style="14" customWidth="1"/>
    <col min="19" max="19" width="1.6640625" style="23" customWidth="1"/>
    <col min="20" max="20" width="18.109375" style="2" bestFit="1" customWidth="1"/>
    <col min="21" max="21" width="1.6640625" style="2" customWidth="1"/>
    <col min="22" max="22" width="1.6640625" style="23" customWidth="1"/>
    <col min="23" max="23" width="11.5546875" style="2" bestFit="1" customWidth="1"/>
    <col min="24" max="24" width="1.6640625" style="14" customWidth="1"/>
    <col min="25" max="25" width="1.6640625" style="23" customWidth="1"/>
    <col min="26" max="26" width="8.6640625" style="2" customWidth="1"/>
    <col min="27" max="27" width="10.44140625" style="2" bestFit="1" customWidth="1"/>
    <col min="28" max="28" width="6.33203125" style="2" bestFit="1" customWidth="1"/>
    <col min="29" max="29" width="7.88671875" style="2" bestFit="1" customWidth="1"/>
    <col min="30" max="30" width="1.6640625" style="23" customWidth="1"/>
    <col min="31" max="31" width="21.109375" style="2" customWidth="1"/>
    <col min="32" max="32" width="1.6640625" style="2" customWidth="1"/>
    <col min="33" max="33" width="1.6640625" style="23" customWidth="1"/>
    <col min="34" max="34" width="13.6640625" style="2" bestFit="1" customWidth="1"/>
    <col min="35" max="35" width="1.6640625" style="14" customWidth="1"/>
    <col min="36" max="36" width="1.6640625" style="2" customWidth="1"/>
    <col min="37" max="37" width="1.6640625" style="23" customWidth="1"/>
    <col min="38" max="38" width="26.109375" style="2" bestFit="1" customWidth="1"/>
    <col min="39" max="41" width="1.6640625" style="2" customWidth="1"/>
    <col min="42" max="42" width="9.109375" style="2"/>
    <col min="43" max="45" width="1.6640625" style="2" customWidth="1"/>
    <col min="46" max="70" width="9.109375" style="2"/>
    <col min="71" max="72" width="1.6640625" style="2" customWidth="1"/>
    <col min="73" max="16384" width="9.109375" style="2"/>
  </cols>
  <sheetData>
    <row r="1" spans="1:72" x14ac:dyDescent="0.25">
      <c r="A1" s="3"/>
      <c r="B1" s="3"/>
      <c r="C1" s="16"/>
      <c r="D1" s="22"/>
      <c r="E1" s="3"/>
      <c r="F1" s="3"/>
      <c r="G1" s="22"/>
      <c r="H1" s="3"/>
      <c r="I1" s="3"/>
      <c r="J1" s="22"/>
      <c r="K1" s="3"/>
      <c r="L1" s="3"/>
      <c r="M1" s="22"/>
      <c r="N1" s="3"/>
      <c r="O1" s="13"/>
      <c r="P1" s="22"/>
      <c r="Q1" s="3"/>
      <c r="R1" s="13"/>
      <c r="S1" s="22"/>
      <c r="T1" s="3"/>
      <c r="U1" s="3"/>
      <c r="V1" s="22"/>
      <c r="W1" s="3"/>
      <c r="X1" s="13"/>
      <c r="Y1" s="22"/>
      <c r="Z1" s="3"/>
      <c r="AA1" s="3"/>
      <c r="AB1" s="3"/>
      <c r="AC1" s="3"/>
      <c r="AD1" s="22"/>
      <c r="AE1" s="3"/>
      <c r="AF1" s="3"/>
      <c r="AG1" s="22"/>
      <c r="AH1" s="3"/>
      <c r="AI1" s="13"/>
      <c r="AJ1" s="3"/>
      <c r="AK1" s="22"/>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x14ac:dyDescent="0.25">
      <c r="A2" s="3"/>
      <c r="B2" s="3"/>
      <c r="C2" s="16"/>
      <c r="D2" s="22"/>
      <c r="E2" s="3"/>
      <c r="F2" s="3"/>
      <c r="G2" s="22"/>
      <c r="H2" s="3"/>
      <c r="I2" s="3"/>
      <c r="J2" s="22"/>
      <c r="K2" s="3"/>
      <c r="L2" s="3"/>
      <c r="M2" s="22"/>
      <c r="N2" s="3"/>
      <c r="O2" s="13"/>
      <c r="P2" s="22"/>
      <c r="Q2" s="3"/>
      <c r="R2" s="13"/>
      <c r="S2" s="22"/>
      <c r="T2" s="3"/>
      <c r="U2" s="3"/>
      <c r="V2" s="22"/>
      <c r="W2" s="3"/>
      <c r="X2" s="13"/>
      <c r="Y2" s="22" t="s">
        <v>1</v>
      </c>
      <c r="Z2" s="227" t="s">
        <v>479</v>
      </c>
      <c r="AA2" s="228"/>
      <c r="AB2" s="228"/>
      <c r="AC2" s="229"/>
      <c r="AD2" s="22"/>
      <c r="AE2" s="3"/>
      <c r="AF2" s="3"/>
      <c r="AG2" s="22"/>
      <c r="AH2" s="3"/>
      <c r="AI2" s="13"/>
      <c r="AJ2" s="3"/>
      <c r="AK2" s="22"/>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x14ac:dyDescent="0.25">
      <c r="A3" s="3"/>
      <c r="B3" s="3"/>
      <c r="C3" s="4" t="str">
        <f>методология!$E$4</f>
        <v>Финмодель + Бюджетная модель</v>
      </c>
      <c r="D3" s="22"/>
      <c r="E3" s="3"/>
      <c r="F3" s="3"/>
      <c r="G3" s="22"/>
      <c r="H3" s="3"/>
      <c r="I3" s="3"/>
      <c r="J3" s="22"/>
      <c r="K3" s="3"/>
      <c r="L3" s="3"/>
      <c r="M3" s="22"/>
      <c r="N3" s="3"/>
      <c r="O3" s="13"/>
      <c r="P3" s="22"/>
      <c r="Q3" s="3"/>
      <c r="R3" s="13"/>
      <c r="S3" s="22"/>
      <c r="T3" s="3"/>
      <c r="U3" s="3"/>
      <c r="V3" s="22"/>
      <c r="W3" s="3"/>
      <c r="X3" s="13"/>
      <c r="Y3" s="22"/>
      <c r="Z3" s="230" t="str">
        <f>Z8</f>
        <v>предопл,%</v>
      </c>
      <c r="AA3" s="230" t="str">
        <f t="shared" ref="AA3:AC3" si="0">AA8</f>
        <v>предопл,мес</v>
      </c>
      <c r="AB3" s="230" t="str">
        <f t="shared" si="0"/>
        <v>допл,%</v>
      </c>
      <c r="AC3" s="230" t="str">
        <f t="shared" si="0"/>
        <v>допл,мес</v>
      </c>
      <c r="AD3" s="22"/>
      <c r="AE3" s="3"/>
      <c r="AF3" s="3"/>
      <c r="AG3" s="22"/>
      <c r="AH3" s="3"/>
      <c r="AI3" s="13"/>
      <c r="AJ3" s="3"/>
      <c r="AK3" s="22"/>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x14ac:dyDescent="0.25">
      <c r="A4" s="3"/>
      <c r="B4" s="3"/>
      <c r="C4" s="4" t="str">
        <f>методология!$E$5</f>
        <v>Деятельность: строительная</v>
      </c>
      <c r="D4" s="22"/>
      <c r="E4" s="3"/>
      <c r="F4" s="3"/>
      <c r="G4" s="22"/>
      <c r="H4" s="3"/>
      <c r="I4" s="3"/>
      <c r="J4" s="22"/>
      <c r="K4" s="3"/>
      <c r="L4" s="3"/>
      <c r="M4" s="22"/>
      <c r="N4" s="3"/>
      <c r="O4" s="13"/>
      <c r="P4" s="22"/>
      <c r="Q4" s="3"/>
      <c r="R4" s="13"/>
      <c r="S4" s="22"/>
      <c r="T4" s="3"/>
      <c r="U4" s="3"/>
      <c r="V4" s="22"/>
      <c r="W4" s="230" t="str">
        <f>AH8</f>
        <v>Рабочие</v>
      </c>
      <c r="X4" s="13"/>
      <c r="Y4" s="22" t="s">
        <v>1</v>
      </c>
      <c r="Z4" s="215">
        <v>0.4</v>
      </c>
      <c r="AA4" s="216">
        <v>0</v>
      </c>
      <c r="AB4" s="217">
        <f>100%-Z4</f>
        <v>0.6</v>
      </c>
      <c r="AC4" s="216">
        <v>1</v>
      </c>
      <c r="AD4" s="22"/>
      <c r="AE4" s="3"/>
      <c r="AF4" s="3"/>
      <c r="AG4" s="22"/>
      <c r="AH4" s="3"/>
      <c r="AI4" s="13"/>
      <c r="AJ4" s="3"/>
      <c r="AK4" s="22"/>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x14ac:dyDescent="0.25">
      <c r="A5" s="3"/>
      <c r="B5" s="3"/>
      <c r="C5" s="3"/>
      <c r="D5" s="22"/>
      <c r="E5" s="3"/>
      <c r="F5" s="3"/>
      <c r="G5" s="22"/>
      <c r="H5" s="3"/>
      <c r="I5" s="3"/>
      <c r="J5" s="22"/>
      <c r="K5" s="3"/>
      <c r="L5" s="3"/>
      <c r="M5" s="22"/>
      <c r="N5" s="3"/>
      <c r="O5" s="13"/>
      <c r="P5" s="22"/>
      <c r="Q5" s="3"/>
      <c r="R5" s="13"/>
      <c r="S5" s="22"/>
      <c r="T5" s="3"/>
      <c r="U5" s="3"/>
      <c r="V5" s="22"/>
      <c r="W5" s="3"/>
      <c r="X5" s="13"/>
      <c r="Y5" s="22"/>
      <c r="Z5" s="3"/>
      <c r="AA5" s="3"/>
      <c r="AB5" s="3"/>
      <c r="AC5" s="3"/>
      <c r="AD5" s="22"/>
      <c r="AE5" s="3"/>
      <c r="AF5" s="3"/>
      <c r="AG5" s="22"/>
      <c r="AH5" s="3"/>
      <c r="AI5" s="13"/>
      <c r="AJ5" s="3"/>
      <c r="AK5" s="22"/>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x14ac:dyDescent="0.25">
      <c r="A6" s="3"/>
      <c r="B6" s="3"/>
      <c r="C6" s="4" t="s">
        <v>541</v>
      </c>
      <c r="D6" s="22"/>
      <c r="E6" s="3"/>
      <c r="F6" s="3"/>
      <c r="G6" s="22"/>
      <c r="H6" s="3"/>
      <c r="I6" s="3"/>
      <c r="J6" s="22"/>
      <c r="K6" s="3"/>
      <c r="L6" s="3"/>
      <c r="M6" s="22"/>
      <c r="N6" s="3"/>
      <c r="O6" s="13"/>
      <c r="P6" s="22"/>
      <c r="Q6" s="3"/>
      <c r="R6" s="13"/>
      <c r="S6" s="22"/>
      <c r="T6" s="3"/>
      <c r="U6" s="3"/>
      <c r="V6" s="22"/>
      <c r="W6" s="3"/>
      <c r="X6" s="13"/>
      <c r="Y6" s="22"/>
      <c r="Z6" s="3"/>
      <c r="AA6" s="3"/>
      <c r="AB6" s="3"/>
      <c r="AC6" s="3"/>
      <c r="AD6" s="22"/>
      <c r="AE6" s="3"/>
      <c r="AF6" s="3"/>
      <c r="AG6" s="22"/>
      <c r="AH6" s="3"/>
      <c r="AI6" s="13"/>
      <c r="AJ6" s="3"/>
      <c r="AK6" s="22"/>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x14ac:dyDescent="0.25">
      <c r="A7" s="3"/>
      <c r="B7" s="3"/>
      <c r="C7" s="16"/>
      <c r="D7" s="22"/>
      <c r="E7" s="3"/>
      <c r="F7" s="3"/>
      <c r="G7" s="22"/>
      <c r="H7" s="3"/>
      <c r="I7" s="3"/>
      <c r="J7" s="22"/>
      <c r="K7" s="3"/>
      <c r="L7" s="3"/>
      <c r="M7" s="22"/>
      <c r="N7" s="3"/>
      <c r="O7" s="15">
        <f>SUM(O9:O9729)</f>
        <v>0</v>
      </c>
      <c r="P7" s="22"/>
      <c r="Q7" s="3"/>
      <c r="R7" s="15">
        <f>SUM(R9:R9729)</f>
        <v>0</v>
      </c>
      <c r="S7" s="22"/>
      <c r="T7" s="3"/>
      <c r="U7" s="3"/>
      <c r="V7" s="22"/>
      <c r="W7" s="3"/>
      <c r="X7" s="15">
        <f>SUM(X9:X9729)</f>
        <v>0</v>
      </c>
      <c r="Y7" s="22" t="s">
        <v>1</v>
      </c>
      <c r="Z7" s="212" t="s">
        <v>397</v>
      </c>
      <c r="AA7" s="213"/>
      <c r="AB7" s="213"/>
      <c r="AC7" s="214"/>
      <c r="AD7" s="22"/>
      <c r="AE7" s="3"/>
      <c r="AF7" s="3"/>
      <c r="AG7" s="22"/>
      <c r="AH7" s="3"/>
      <c r="AI7" s="15">
        <f>SUM(AI9:AI9729)</f>
        <v>0</v>
      </c>
      <c r="AJ7" s="3"/>
      <c r="AK7" s="22"/>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5" customFormat="1" x14ac:dyDescent="0.25">
      <c r="A8" s="4"/>
      <c r="B8" s="4"/>
      <c r="C8" s="16" t="s">
        <v>4</v>
      </c>
      <c r="D8" s="22" t="s">
        <v>1</v>
      </c>
      <c r="E8" s="6" t="s">
        <v>0</v>
      </c>
      <c r="F8" s="4"/>
      <c r="G8" s="22" t="s">
        <v>1</v>
      </c>
      <c r="H8" s="6" t="s">
        <v>13</v>
      </c>
      <c r="I8" s="4"/>
      <c r="J8" s="22" t="s">
        <v>1</v>
      </c>
      <c r="K8" s="6" t="s">
        <v>51</v>
      </c>
      <c r="L8" s="4"/>
      <c r="M8" s="22" t="s">
        <v>1</v>
      </c>
      <c r="N8" s="6" t="s">
        <v>245</v>
      </c>
      <c r="O8" s="13"/>
      <c r="P8" s="22" t="s">
        <v>1</v>
      </c>
      <c r="Q8" s="6" t="s">
        <v>286</v>
      </c>
      <c r="R8" s="13"/>
      <c r="S8" s="22" t="s">
        <v>1</v>
      </c>
      <c r="T8" s="6" t="s">
        <v>362</v>
      </c>
      <c r="U8" s="4"/>
      <c r="V8" s="22" t="s">
        <v>1</v>
      </c>
      <c r="W8" s="6" t="s">
        <v>288</v>
      </c>
      <c r="X8" s="13"/>
      <c r="Y8" s="22" t="s">
        <v>1</v>
      </c>
      <c r="Z8" s="6" t="s">
        <v>398</v>
      </c>
      <c r="AA8" s="6" t="s">
        <v>399</v>
      </c>
      <c r="AB8" s="6" t="s">
        <v>400</v>
      </c>
      <c r="AC8" s="6" t="s">
        <v>401</v>
      </c>
      <c r="AD8" s="22" t="s">
        <v>1</v>
      </c>
      <c r="AE8" s="6" t="str">
        <f>T8</f>
        <v>Номенклатура</v>
      </c>
      <c r="AF8" s="4"/>
      <c r="AG8" s="22" t="s">
        <v>1</v>
      </c>
      <c r="AH8" s="6" t="s">
        <v>426</v>
      </c>
      <c r="AI8" s="13"/>
      <c r="AJ8" s="4"/>
      <c r="AK8" s="22" t="s">
        <v>1</v>
      </c>
      <c r="AL8" s="6" t="s">
        <v>36</v>
      </c>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3.9" customHeight="1" x14ac:dyDescent="0.25">
      <c r="A9" s="3"/>
      <c r="B9" s="3"/>
      <c r="C9" s="16"/>
      <c r="D9" s="22"/>
      <c r="E9" s="8"/>
      <c r="F9" s="3"/>
      <c r="G9" s="22"/>
      <c r="H9" s="8"/>
      <c r="I9" s="3"/>
      <c r="J9" s="22"/>
      <c r="K9" s="8"/>
      <c r="L9" s="3"/>
      <c r="M9" s="22"/>
      <c r="N9" s="8"/>
      <c r="O9" s="13"/>
      <c r="P9" s="22"/>
      <c r="Q9" s="8"/>
      <c r="R9" s="13"/>
      <c r="S9" s="22"/>
      <c r="T9" s="8"/>
      <c r="U9" s="3"/>
      <c r="V9" s="22"/>
      <c r="W9" s="8"/>
      <c r="X9" s="13"/>
      <c r="Y9" s="22"/>
      <c r="Z9" s="8"/>
      <c r="AA9" s="8"/>
      <c r="AB9" s="8"/>
      <c r="AC9" s="8"/>
      <c r="AD9" s="22"/>
      <c r="AE9" s="8"/>
      <c r="AF9" s="3"/>
      <c r="AG9" s="22"/>
      <c r="AH9" s="8"/>
      <c r="AI9" s="13"/>
      <c r="AJ9" s="3"/>
      <c r="AK9" s="22"/>
      <c r="AL9" s="8"/>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x14ac:dyDescent="0.25">
      <c r="A10" s="3"/>
      <c r="B10" s="3"/>
      <c r="C10" s="16"/>
      <c r="D10" s="22"/>
      <c r="E10" s="9" t="s">
        <v>287</v>
      </c>
      <c r="F10" s="3"/>
      <c r="G10" s="3"/>
      <c r="H10" s="3"/>
      <c r="I10" s="3"/>
      <c r="J10" s="3"/>
      <c r="K10" s="3"/>
      <c r="L10" s="3"/>
      <c r="M10" s="3"/>
      <c r="N10" s="9" t="s">
        <v>287</v>
      </c>
      <c r="O10" s="13"/>
      <c r="P10" s="3"/>
      <c r="Q10" s="3"/>
      <c r="R10" s="13"/>
      <c r="S10" s="3"/>
      <c r="T10" s="3"/>
      <c r="U10" s="3"/>
      <c r="V10" s="3"/>
      <c r="W10" s="9" t="s">
        <v>287</v>
      </c>
      <c r="X10" s="13"/>
      <c r="Y10" s="3"/>
      <c r="Z10" s="3"/>
      <c r="AA10" s="3"/>
      <c r="AB10" s="3"/>
      <c r="AC10" s="3"/>
      <c r="AD10" s="3"/>
      <c r="AE10" s="3"/>
      <c r="AF10" s="3"/>
      <c r="AG10" s="3"/>
      <c r="AH10" s="9" t="s">
        <v>287</v>
      </c>
      <c r="AI10" s="1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x14ac:dyDescent="0.25">
      <c r="A11" s="3"/>
      <c r="B11" s="3"/>
      <c r="C11" s="16">
        <f>ROW(B11)</f>
        <v>11</v>
      </c>
      <c r="D11" s="22" t="s">
        <v>1</v>
      </c>
      <c r="E11" s="11">
        <v>44197</v>
      </c>
      <c r="F11" s="3"/>
      <c r="G11" s="22" t="s">
        <v>1</v>
      </c>
      <c r="H11" s="33" t="s">
        <v>15</v>
      </c>
      <c r="I11" s="3"/>
      <c r="J11" s="22" t="s">
        <v>1</v>
      </c>
      <c r="K11" s="33" t="s">
        <v>60</v>
      </c>
      <c r="L11" s="3"/>
      <c r="M11" s="22" t="s">
        <v>1</v>
      </c>
      <c r="N11" s="33" t="s">
        <v>246</v>
      </c>
      <c r="O11" s="13">
        <f t="shared" ref="O11:O42" si="1">IF(N11="",0,IF(COUNTIF(N:N,N11)=1,0,1))</f>
        <v>0</v>
      </c>
      <c r="P11" s="22" t="s">
        <v>1</v>
      </c>
      <c r="Q11" s="33" t="s">
        <v>266</v>
      </c>
      <c r="R11" s="13">
        <f t="shared" ref="R11:R42" si="2">IF(Q11="",0,IF(COUNTIF(Q:Q,Q11)=1,0,1))</f>
        <v>0</v>
      </c>
      <c r="S11" s="22" t="s">
        <v>1</v>
      </c>
      <c r="T11" s="33" t="s">
        <v>331</v>
      </c>
      <c r="U11" s="3"/>
      <c r="V11" s="22" t="s">
        <v>1</v>
      </c>
      <c r="W11" s="33" t="s">
        <v>289</v>
      </c>
      <c r="X11" s="13">
        <f t="shared" ref="X11:X42" si="3">IF(W11="",0,IF(COUNTIF(W:W,W11)=1,0,1))</f>
        <v>0</v>
      </c>
      <c r="Y11" s="22" t="s">
        <v>1</v>
      </c>
      <c r="Z11" s="215">
        <v>0.3</v>
      </c>
      <c r="AA11" s="216">
        <v>0.5</v>
      </c>
      <c r="AB11" s="217">
        <f>100%-Z11</f>
        <v>0.7</v>
      </c>
      <c r="AC11" s="216">
        <v>0.2</v>
      </c>
      <c r="AD11" s="22" t="s">
        <v>1</v>
      </c>
      <c r="AE11" s="33" t="s">
        <v>402</v>
      </c>
      <c r="AF11" s="3"/>
      <c r="AG11" s="22" t="s">
        <v>1</v>
      </c>
      <c r="AH11" s="33" t="s">
        <v>427</v>
      </c>
      <c r="AI11" s="13">
        <f t="shared" ref="AI11:AI42" si="4">IF(AH11="",0,IF(COUNTIF(AH:AH,AH11)=1,0,1))</f>
        <v>0</v>
      </c>
      <c r="AJ11" s="3"/>
      <c r="AK11" s="22" t="s">
        <v>1</v>
      </c>
      <c r="AL11" s="33" t="s">
        <v>37</v>
      </c>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x14ac:dyDescent="0.25">
      <c r="A12" s="3"/>
      <c r="B12" s="3"/>
      <c r="C12" s="16">
        <f t="shared" ref="C12:C60" si="5">ROW(B12)</f>
        <v>12</v>
      </c>
      <c r="D12" s="22" t="s">
        <v>1</v>
      </c>
      <c r="E12" s="11">
        <f>EOMONTH(E11,0)+1</f>
        <v>44228</v>
      </c>
      <c r="F12" s="3"/>
      <c r="G12" s="22" t="s">
        <v>1</v>
      </c>
      <c r="H12" s="33" t="s">
        <v>16</v>
      </c>
      <c r="I12" s="3"/>
      <c r="J12" s="22" t="s">
        <v>1</v>
      </c>
      <c r="K12" s="33" t="s">
        <v>61</v>
      </c>
      <c r="L12" s="3"/>
      <c r="M12" s="22" t="s">
        <v>1</v>
      </c>
      <c r="N12" s="33" t="s">
        <v>247</v>
      </c>
      <c r="O12" s="13">
        <f t="shared" si="1"/>
        <v>0</v>
      </c>
      <c r="P12" s="22" t="s">
        <v>1</v>
      </c>
      <c r="Q12" s="33" t="s">
        <v>267</v>
      </c>
      <c r="R12" s="13">
        <f t="shared" si="2"/>
        <v>0</v>
      </c>
      <c r="S12" s="22" t="s">
        <v>1</v>
      </c>
      <c r="T12" s="33" t="s">
        <v>332</v>
      </c>
      <c r="U12" s="3"/>
      <c r="V12" s="22" t="s">
        <v>1</v>
      </c>
      <c r="W12" s="33" t="s">
        <v>290</v>
      </c>
      <c r="X12" s="13">
        <f t="shared" si="3"/>
        <v>0</v>
      </c>
      <c r="Y12" s="22" t="s">
        <v>1</v>
      </c>
      <c r="Z12" s="215">
        <v>0.2</v>
      </c>
      <c r="AA12" s="216">
        <v>0.2</v>
      </c>
      <c r="AB12" s="217">
        <f t="shared" ref="AB12:AB59" si="6">100%-Z12</f>
        <v>0.8</v>
      </c>
      <c r="AC12" s="216">
        <v>0.5</v>
      </c>
      <c r="AD12" s="22" t="s">
        <v>1</v>
      </c>
      <c r="AE12" s="33" t="s">
        <v>403</v>
      </c>
      <c r="AF12" s="3"/>
      <c r="AG12" s="22" t="s">
        <v>1</v>
      </c>
      <c r="AH12" s="33" t="s">
        <v>428</v>
      </c>
      <c r="AI12" s="13">
        <f t="shared" si="4"/>
        <v>0</v>
      </c>
      <c r="AJ12" s="3"/>
      <c r="AK12" s="22" t="s">
        <v>1</v>
      </c>
      <c r="AL12" s="33" t="s">
        <v>58</v>
      </c>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x14ac:dyDescent="0.25">
      <c r="A13" s="3"/>
      <c r="B13" s="3"/>
      <c r="C13" s="16">
        <f t="shared" si="5"/>
        <v>13</v>
      </c>
      <c r="D13" s="22" t="s">
        <v>1</v>
      </c>
      <c r="E13" s="11">
        <f t="shared" ref="E13:E57" si="7">EOMONTH(E12,0)+1</f>
        <v>44256</v>
      </c>
      <c r="F13" s="3"/>
      <c r="G13" s="22" t="s">
        <v>1</v>
      </c>
      <c r="H13" s="33" t="s">
        <v>17</v>
      </c>
      <c r="I13" s="3"/>
      <c r="J13" s="22" t="s">
        <v>1</v>
      </c>
      <c r="K13" s="33" t="s">
        <v>62</v>
      </c>
      <c r="L13" s="3"/>
      <c r="M13" s="22" t="s">
        <v>1</v>
      </c>
      <c r="N13" s="33" t="s">
        <v>248</v>
      </c>
      <c r="O13" s="13">
        <f t="shared" si="1"/>
        <v>0</v>
      </c>
      <c r="P13" s="22" t="s">
        <v>1</v>
      </c>
      <c r="Q13" s="33" t="s">
        <v>268</v>
      </c>
      <c r="R13" s="13">
        <f t="shared" si="2"/>
        <v>0</v>
      </c>
      <c r="S13" s="22" t="s">
        <v>1</v>
      </c>
      <c r="T13" s="33" t="s">
        <v>333</v>
      </c>
      <c r="U13" s="3"/>
      <c r="V13" s="22" t="s">
        <v>1</v>
      </c>
      <c r="W13" s="33" t="s">
        <v>291</v>
      </c>
      <c r="X13" s="13">
        <f t="shared" si="3"/>
        <v>0</v>
      </c>
      <c r="Y13" s="22" t="s">
        <v>1</v>
      </c>
      <c r="Z13" s="215">
        <v>0.5</v>
      </c>
      <c r="AA13" s="216">
        <v>1</v>
      </c>
      <c r="AB13" s="217">
        <f t="shared" si="6"/>
        <v>0.5</v>
      </c>
      <c r="AC13" s="216">
        <v>0.3</v>
      </c>
      <c r="AD13" s="22" t="s">
        <v>1</v>
      </c>
      <c r="AE13" s="33" t="s">
        <v>404</v>
      </c>
      <c r="AF13" s="3"/>
      <c r="AG13" s="22" t="s">
        <v>1</v>
      </c>
      <c r="AH13" s="33" t="s">
        <v>429</v>
      </c>
      <c r="AI13" s="13">
        <f t="shared" si="4"/>
        <v>0</v>
      </c>
      <c r="AJ13" s="3"/>
      <c r="AK13" s="22" t="s">
        <v>1</v>
      </c>
      <c r="AL13" s="33" t="s">
        <v>59</v>
      </c>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x14ac:dyDescent="0.25">
      <c r="A14" s="3"/>
      <c r="B14" s="3"/>
      <c r="C14" s="16">
        <f t="shared" si="5"/>
        <v>14</v>
      </c>
      <c r="D14" s="22" t="s">
        <v>1</v>
      </c>
      <c r="E14" s="11">
        <f t="shared" si="7"/>
        <v>44287</v>
      </c>
      <c r="F14" s="3"/>
      <c r="G14" s="22" t="s">
        <v>1</v>
      </c>
      <c r="H14" s="33" t="s">
        <v>18</v>
      </c>
      <c r="I14" s="3"/>
      <c r="J14" s="22" t="s">
        <v>1</v>
      </c>
      <c r="K14" s="33" t="s">
        <v>63</v>
      </c>
      <c r="L14" s="3"/>
      <c r="M14" s="22" t="s">
        <v>1</v>
      </c>
      <c r="N14" s="33" t="s">
        <v>249</v>
      </c>
      <c r="O14" s="13">
        <f t="shared" si="1"/>
        <v>0</v>
      </c>
      <c r="P14" s="22" t="s">
        <v>1</v>
      </c>
      <c r="Q14" s="33" t="s">
        <v>269</v>
      </c>
      <c r="R14" s="13">
        <f t="shared" si="2"/>
        <v>0</v>
      </c>
      <c r="S14" s="22" t="s">
        <v>1</v>
      </c>
      <c r="T14" s="33" t="s">
        <v>334</v>
      </c>
      <c r="U14" s="3"/>
      <c r="V14" s="22" t="s">
        <v>1</v>
      </c>
      <c r="W14" s="33" t="s">
        <v>292</v>
      </c>
      <c r="X14" s="13">
        <f t="shared" si="3"/>
        <v>0</v>
      </c>
      <c r="Y14" s="22" t="s">
        <v>1</v>
      </c>
      <c r="Z14" s="215">
        <v>0.4</v>
      </c>
      <c r="AA14" s="216">
        <v>0.7</v>
      </c>
      <c r="AB14" s="217">
        <f t="shared" si="6"/>
        <v>0.6</v>
      </c>
      <c r="AC14" s="216">
        <v>0.4</v>
      </c>
      <c r="AD14" s="22" t="s">
        <v>1</v>
      </c>
      <c r="AE14" s="33" t="s">
        <v>405</v>
      </c>
      <c r="AF14" s="3"/>
      <c r="AG14" s="22" t="s">
        <v>1</v>
      </c>
      <c r="AH14" s="33" t="s">
        <v>430</v>
      </c>
      <c r="AI14" s="13">
        <f t="shared" si="4"/>
        <v>0</v>
      </c>
      <c r="AJ14" s="3"/>
      <c r="AK14" s="22" t="s">
        <v>1</v>
      </c>
      <c r="AL14" s="33" t="s">
        <v>166</v>
      </c>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x14ac:dyDescent="0.25">
      <c r="A15" s="3"/>
      <c r="B15" s="3"/>
      <c r="C15" s="16">
        <f t="shared" si="5"/>
        <v>15</v>
      </c>
      <c r="D15" s="22" t="s">
        <v>1</v>
      </c>
      <c r="E15" s="11">
        <f t="shared" si="7"/>
        <v>44317</v>
      </c>
      <c r="F15" s="3"/>
      <c r="G15" s="22" t="s">
        <v>1</v>
      </c>
      <c r="H15" s="33" t="s">
        <v>19</v>
      </c>
      <c r="I15" s="3"/>
      <c r="J15" s="22" t="s">
        <v>1</v>
      </c>
      <c r="K15" s="33" t="s">
        <v>52</v>
      </c>
      <c r="L15" s="3"/>
      <c r="M15" s="22" t="s">
        <v>1</v>
      </c>
      <c r="N15" s="33" t="s">
        <v>250</v>
      </c>
      <c r="O15" s="13">
        <f t="shared" si="1"/>
        <v>0</v>
      </c>
      <c r="P15" s="22" t="s">
        <v>1</v>
      </c>
      <c r="Q15" s="33" t="s">
        <v>270</v>
      </c>
      <c r="R15" s="13">
        <f t="shared" si="2"/>
        <v>0</v>
      </c>
      <c r="S15" s="22" t="s">
        <v>1</v>
      </c>
      <c r="T15" s="33" t="s">
        <v>335</v>
      </c>
      <c r="U15" s="3"/>
      <c r="V15" s="22" t="s">
        <v>1</v>
      </c>
      <c r="W15" s="33" t="s">
        <v>293</v>
      </c>
      <c r="X15" s="13">
        <f t="shared" si="3"/>
        <v>0</v>
      </c>
      <c r="Y15" s="22" t="s">
        <v>1</v>
      </c>
      <c r="Z15" s="215">
        <v>0.3</v>
      </c>
      <c r="AA15" s="216">
        <v>0.5</v>
      </c>
      <c r="AB15" s="217">
        <f t="shared" si="6"/>
        <v>0.7</v>
      </c>
      <c r="AC15" s="216">
        <v>0.2</v>
      </c>
      <c r="AD15" s="22" t="s">
        <v>1</v>
      </c>
      <c r="AE15" s="33" t="s">
        <v>406</v>
      </c>
      <c r="AF15" s="3"/>
      <c r="AG15" s="22" t="s">
        <v>1</v>
      </c>
      <c r="AH15" s="33" t="s">
        <v>431</v>
      </c>
      <c r="AI15" s="13">
        <f t="shared" si="4"/>
        <v>0</v>
      </c>
      <c r="AJ15" s="3"/>
      <c r="AK15" s="22" t="s">
        <v>1</v>
      </c>
      <c r="AL15" s="33" t="s">
        <v>167</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x14ac:dyDescent="0.25">
      <c r="A16" s="3"/>
      <c r="B16" s="3"/>
      <c r="C16" s="16">
        <f t="shared" si="5"/>
        <v>16</v>
      </c>
      <c r="D16" s="22" t="s">
        <v>1</v>
      </c>
      <c r="E16" s="11">
        <f t="shared" si="7"/>
        <v>44348</v>
      </c>
      <c r="F16" s="3"/>
      <c r="G16" s="22" t="s">
        <v>1</v>
      </c>
      <c r="H16" s="33" t="s">
        <v>20</v>
      </c>
      <c r="I16" s="3"/>
      <c r="J16" s="22" t="s">
        <v>1</v>
      </c>
      <c r="K16" s="33" t="s">
        <v>53</v>
      </c>
      <c r="L16" s="3"/>
      <c r="M16" s="22" t="s">
        <v>1</v>
      </c>
      <c r="N16" s="33" t="s">
        <v>251</v>
      </c>
      <c r="O16" s="13">
        <f t="shared" si="1"/>
        <v>0</v>
      </c>
      <c r="P16" s="22" t="s">
        <v>1</v>
      </c>
      <c r="Q16" s="33" t="s">
        <v>271</v>
      </c>
      <c r="R16" s="13">
        <f t="shared" si="2"/>
        <v>0</v>
      </c>
      <c r="S16" s="22" t="s">
        <v>1</v>
      </c>
      <c r="T16" s="33" t="s">
        <v>336</v>
      </c>
      <c r="U16" s="3"/>
      <c r="V16" s="22" t="s">
        <v>1</v>
      </c>
      <c r="W16" s="33" t="s">
        <v>294</v>
      </c>
      <c r="X16" s="13">
        <f t="shared" si="3"/>
        <v>0</v>
      </c>
      <c r="Y16" s="22" t="s">
        <v>1</v>
      </c>
      <c r="Z16" s="215">
        <v>0.2</v>
      </c>
      <c r="AA16" s="216">
        <v>0.2</v>
      </c>
      <c r="AB16" s="217">
        <f t="shared" si="6"/>
        <v>0.8</v>
      </c>
      <c r="AC16" s="216">
        <v>0.5</v>
      </c>
      <c r="AD16" s="22" t="s">
        <v>1</v>
      </c>
      <c r="AE16" s="33" t="s">
        <v>407</v>
      </c>
      <c r="AF16" s="3"/>
      <c r="AG16" s="22" t="s">
        <v>1</v>
      </c>
      <c r="AH16" s="33" t="s">
        <v>432</v>
      </c>
      <c r="AI16" s="13">
        <f t="shared" si="4"/>
        <v>0</v>
      </c>
      <c r="AJ16" s="3"/>
      <c r="AK16" s="22" t="s">
        <v>1</v>
      </c>
      <c r="AL16" s="33" t="s">
        <v>39</v>
      </c>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2" x14ac:dyDescent="0.25">
      <c r="A17" s="3"/>
      <c r="B17" s="3"/>
      <c r="C17" s="16">
        <f t="shared" si="5"/>
        <v>17</v>
      </c>
      <c r="D17" s="22" t="s">
        <v>1</v>
      </c>
      <c r="E17" s="11">
        <f t="shared" si="7"/>
        <v>44378</v>
      </c>
      <c r="F17" s="3"/>
      <c r="G17" s="22" t="s">
        <v>1</v>
      </c>
      <c r="H17" s="33" t="s">
        <v>21</v>
      </c>
      <c r="I17" s="3"/>
      <c r="J17" s="22" t="s">
        <v>1</v>
      </c>
      <c r="K17" s="33" t="s">
        <v>54</v>
      </c>
      <c r="L17" s="3"/>
      <c r="M17" s="22" t="s">
        <v>1</v>
      </c>
      <c r="N17" s="33" t="s">
        <v>252</v>
      </c>
      <c r="O17" s="13">
        <f t="shared" si="1"/>
        <v>0</v>
      </c>
      <c r="P17" s="22" t="s">
        <v>1</v>
      </c>
      <c r="Q17" s="33" t="s">
        <v>272</v>
      </c>
      <c r="R17" s="13">
        <f t="shared" si="2"/>
        <v>0</v>
      </c>
      <c r="S17" s="22" t="s">
        <v>1</v>
      </c>
      <c r="T17" s="33" t="s">
        <v>337</v>
      </c>
      <c r="U17" s="3"/>
      <c r="V17" s="22" t="s">
        <v>1</v>
      </c>
      <c r="W17" s="33" t="s">
        <v>295</v>
      </c>
      <c r="X17" s="13">
        <f t="shared" si="3"/>
        <v>0</v>
      </c>
      <c r="Y17" s="22" t="s">
        <v>1</v>
      </c>
      <c r="Z17" s="215">
        <v>0.5</v>
      </c>
      <c r="AA17" s="216">
        <v>1</v>
      </c>
      <c r="AB17" s="217">
        <f t="shared" si="6"/>
        <v>0.5</v>
      </c>
      <c r="AC17" s="216">
        <v>0.3</v>
      </c>
      <c r="AD17" s="22" t="s">
        <v>1</v>
      </c>
      <c r="AE17" s="33" t="s">
        <v>408</v>
      </c>
      <c r="AF17" s="3"/>
      <c r="AG17" s="22" t="s">
        <v>1</v>
      </c>
      <c r="AH17" s="33" t="s">
        <v>433</v>
      </c>
      <c r="AI17" s="13">
        <f t="shared" si="4"/>
        <v>0</v>
      </c>
      <c r="AJ17" s="3"/>
      <c r="AK17" s="22" t="s">
        <v>1</v>
      </c>
      <c r="AL17" s="33" t="s">
        <v>50</v>
      </c>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x14ac:dyDescent="0.25">
      <c r="A18" s="3"/>
      <c r="B18" s="3"/>
      <c r="C18" s="16">
        <f t="shared" si="5"/>
        <v>18</v>
      </c>
      <c r="D18" s="22" t="s">
        <v>1</v>
      </c>
      <c r="E18" s="11">
        <f t="shared" si="7"/>
        <v>44409</v>
      </c>
      <c r="F18" s="3"/>
      <c r="G18" s="22" t="s">
        <v>1</v>
      </c>
      <c r="H18" s="33" t="s">
        <v>22</v>
      </c>
      <c r="I18" s="3"/>
      <c r="J18" s="22" t="s">
        <v>1</v>
      </c>
      <c r="K18" s="33" t="s">
        <v>64</v>
      </c>
      <c r="L18" s="3"/>
      <c r="M18" s="22" t="s">
        <v>1</v>
      </c>
      <c r="N18" s="33" t="s">
        <v>253</v>
      </c>
      <c r="O18" s="13">
        <f t="shared" si="1"/>
        <v>0</v>
      </c>
      <c r="P18" s="22" t="s">
        <v>1</v>
      </c>
      <c r="Q18" s="33" t="s">
        <v>273</v>
      </c>
      <c r="R18" s="13">
        <f t="shared" si="2"/>
        <v>0</v>
      </c>
      <c r="S18" s="22" t="s">
        <v>1</v>
      </c>
      <c r="T18" s="33" t="s">
        <v>338</v>
      </c>
      <c r="U18" s="3"/>
      <c r="V18" s="22" t="s">
        <v>1</v>
      </c>
      <c r="W18" s="33" t="s">
        <v>296</v>
      </c>
      <c r="X18" s="13">
        <f t="shared" si="3"/>
        <v>0</v>
      </c>
      <c r="Y18" s="22" t="s">
        <v>1</v>
      </c>
      <c r="Z18" s="215">
        <v>0.4</v>
      </c>
      <c r="AA18" s="216">
        <v>0.7</v>
      </c>
      <c r="AB18" s="217">
        <f t="shared" si="6"/>
        <v>0.6</v>
      </c>
      <c r="AC18" s="216">
        <v>0.4</v>
      </c>
      <c r="AD18" s="22" t="s">
        <v>1</v>
      </c>
      <c r="AE18" s="33" t="s">
        <v>409</v>
      </c>
      <c r="AF18" s="3"/>
      <c r="AG18" s="22" t="s">
        <v>1</v>
      </c>
      <c r="AH18" s="33" t="s">
        <v>434</v>
      </c>
      <c r="AI18" s="13">
        <f t="shared" si="4"/>
        <v>0</v>
      </c>
      <c r="AJ18" s="3"/>
      <c r="AK18" s="22" t="s">
        <v>1</v>
      </c>
      <c r="AL18" s="33" t="s">
        <v>46</v>
      </c>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2" x14ac:dyDescent="0.25">
      <c r="A19" s="3"/>
      <c r="B19" s="3"/>
      <c r="C19" s="16">
        <f t="shared" si="5"/>
        <v>19</v>
      </c>
      <c r="D19" s="22" t="s">
        <v>1</v>
      </c>
      <c r="E19" s="11">
        <f t="shared" si="7"/>
        <v>44440</v>
      </c>
      <c r="F19" s="3"/>
      <c r="G19" s="22" t="s">
        <v>1</v>
      </c>
      <c r="H19" s="33" t="s">
        <v>23</v>
      </c>
      <c r="I19" s="3"/>
      <c r="J19" s="22" t="s">
        <v>1</v>
      </c>
      <c r="K19" s="33" t="s">
        <v>55</v>
      </c>
      <c r="L19" s="3"/>
      <c r="M19" s="22" t="s">
        <v>1</v>
      </c>
      <c r="N19" s="33" t="s">
        <v>254</v>
      </c>
      <c r="O19" s="13">
        <f t="shared" si="1"/>
        <v>0</v>
      </c>
      <c r="P19" s="22" t="s">
        <v>1</v>
      </c>
      <c r="Q19" s="33" t="s">
        <v>274</v>
      </c>
      <c r="R19" s="13">
        <f t="shared" si="2"/>
        <v>0</v>
      </c>
      <c r="S19" s="22" t="s">
        <v>1</v>
      </c>
      <c r="T19" s="33" t="s">
        <v>339</v>
      </c>
      <c r="U19" s="3"/>
      <c r="V19" s="22" t="s">
        <v>1</v>
      </c>
      <c r="W19" s="33" t="s">
        <v>297</v>
      </c>
      <c r="X19" s="13">
        <f t="shared" si="3"/>
        <v>0</v>
      </c>
      <c r="Y19" s="22" t="s">
        <v>1</v>
      </c>
      <c r="Z19" s="215">
        <v>0.3</v>
      </c>
      <c r="AA19" s="216">
        <v>0.5</v>
      </c>
      <c r="AB19" s="217">
        <f t="shared" si="6"/>
        <v>0.7</v>
      </c>
      <c r="AC19" s="216">
        <v>0.2</v>
      </c>
      <c r="AD19" s="22" t="s">
        <v>1</v>
      </c>
      <c r="AE19" s="33" t="s">
        <v>410</v>
      </c>
      <c r="AF19" s="3"/>
      <c r="AG19" s="22" t="s">
        <v>1</v>
      </c>
      <c r="AH19" s="33" t="s">
        <v>435</v>
      </c>
      <c r="AI19" s="13">
        <f t="shared" si="4"/>
        <v>0</v>
      </c>
      <c r="AJ19" s="3"/>
      <c r="AK19" s="22" t="s">
        <v>1</v>
      </c>
      <c r="AL19" s="33" t="s">
        <v>78</v>
      </c>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1:72" x14ac:dyDescent="0.25">
      <c r="A20" s="3"/>
      <c r="B20" s="3"/>
      <c r="C20" s="16">
        <f t="shared" si="5"/>
        <v>20</v>
      </c>
      <c r="D20" s="22" t="s">
        <v>1</v>
      </c>
      <c r="E20" s="11">
        <f t="shared" si="7"/>
        <v>44470</v>
      </c>
      <c r="F20" s="3"/>
      <c r="G20" s="22" t="s">
        <v>1</v>
      </c>
      <c r="H20" s="33" t="s">
        <v>24</v>
      </c>
      <c r="I20" s="3"/>
      <c r="J20" s="22" t="s">
        <v>1</v>
      </c>
      <c r="K20" s="33" t="s">
        <v>56</v>
      </c>
      <c r="L20" s="3"/>
      <c r="M20" s="22" t="s">
        <v>1</v>
      </c>
      <c r="N20" s="33" t="s">
        <v>255</v>
      </c>
      <c r="O20" s="13">
        <f t="shared" si="1"/>
        <v>0</v>
      </c>
      <c r="P20" s="22" t="s">
        <v>1</v>
      </c>
      <c r="Q20" s="33" t="s">
        <v>275</v>
      </c>
      <c r="R20" s="13">
        <f t="shared" si="2"/>
        <v>0</v>
      </c>
      <c r="S20" s="22" t="s">
        <v>1</v>
      </c>
      <c r="T20" s="33" t="s">
        <v>340</v>
      </c>
      <c r="U20" s="3"/>
      <c r="V20" s="22" t="s">
        <v>1</v>
      </c>
      <c r="W20" s="33" t="s">
        <v>371</v>
      </c>
      <c r="X20" s="13">
        <f t="shared" si="3"/>
        <v>0</v>
      </c>
      <c r="Y20" s="22" t="s">
        <v>1</v>
      </c>
      <c r="Z20" s="215">
        <v>0.2</v>
      </c>
      <c r="AA20" s="216">
        <v>0.2</v>
      </c>
      <c r="AB20" s="217">
        <f t="shared" si="6"/>
        <v>0.8</v>
      </c>
      <c r="AC20" s="216">
        <v>0.5</v>
      </c>
      <c r="AD20" s="22" t="s">
        <v>1</v>
      </c>
      <c r="AE20" s="33" t="s">
        <v>411</v>
      </c>
      <c r="AF20" s="3"/>
      <c r="AG20" s="22" t="s">
        <v>1</v>
      </c>
      <c r="AH20" s="33" t="s">
        <v>436</v>
      </c>
      <c r="AI20" s="13">
        <f t="shared" si="4"/>
        <v>0</v>
      </c>
      <c r="AJ20" s="3"/>
      <c r="AK20" s="22" t="s">
        <v>1</v>
      </c>
      <c r="AL20" s="33" t="s">
        <v>70</v>
      </c>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x14ac:dyDescent="0.25">
      <c r="A21" s="3"/>
      <c r="B21" s="3"/>
      <c r="C21" s="16">
        <f t="shared" si="5"/>
        <v>21</v>
      </c>
      <c r="D21" s="22" t="s">
        <v>1</v>
      </c>
      <c r="E21" s="11">
        <f t="shared" si="7"/>
        <v>44501</v>
      </c>
      <c r="F21" s="3"/>
      <c r="G21" s="22" t="s">
        <v>1</v>
      </c>
      <c r="H21" s="33" t="s">
        <v>25</v>
      </c>
      <c r="I21" s="3"/>
      <c r="J21" s="22" t="s">
        <v>1</v>
      </c>
      <c r="K21" s="33" t="s">
        <v>74</v>
      </c>
      <c r="L21" s="3"/>
      <c r="M21" s="22" t="s">
        <v>1</v>
      </c>
      <c r="N21" s="33" t="s">
        <v>256</v>
      </c>
      <c r="O21" s="13">
        <f t="shared" si="1"/>
        <v>0</v>
      </c>
      <c r="P21" s="22" t="s">
        <v>1</v>
      </c>
      <c r="Q21" s="33" t="s">
        <v>276</v>
      </c>
      <c r="R21" s="13">
        <f t="shared" si="2"/>
        <v>0</v>
      </c>
      <c r="S21" s="22" t="s">
        <v>1</v>
      </c>
      <c r="T21" s="33" t="s">
        <v>341</v>
      </c>
      <c r="U21" s="3"/>
      <c r="V21" s="22" t="s">
        <v>1</v>
      </c>
      <c r="W21" s="33" t="s">
        <v>372</v>
      </c>
      <c r="X21" s="13">
        <f t="shared" si="3"/>
        <v>0</v>
      </c>
      <c r="Y21" s="22" t="s">
        <v>1</v>
      </c>
      <c r="Z21" s="215">
        <v>0.5</v>
      </c>
      <c r="AA21" s="216">
        <v>1</v>
      </c>
      <c r="AB21" s="217">
        <f t="shared" si="6"/>
        <v>0.5</v>
      </c>
      <c r="AC21" s="216">
        <v>0.3</v>
      </c>
      <c r="AD21" s="22" t="s">
        <v>1</v>
      </c>
      <c r="AE21" s="33" t="s">
        <v>412</v>
      </c>
      <c r="AF21" s="3"/>
      <c r="AG21" s="22" t="s">
        <v>1</v>
      </c>
      <c r="AH21" s="33" t="s">
        <v>437</v>
      </c>
      <c r="AI21" s="13">
        <f t="shared" si="4"/>
        <v>0</v>
      </c>
      <c r="AJ21" s="3"/>
      <c r="AK21" s="22" t="s">
        <v>1</v>
      </c>
      <c r="AL21" s="33" t="s">
        <v>172</v>
      </c>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x14ac:dyDescent="0.25">
      <c r="A22" s="3"/>
      <c r="B22" s="3"/>
      <c r="C22" s="16">
        <f t="shared" si="5"/>
        <v>22</v>
      </c>
      <c r="D22" s="22" t="s">
        <v>1</v>
      </c>
      <c r="E22" s="11">
        <f t="shared" si="7"/>
        <v>44531</v>
      </c>
      <c r="F22" s="3"/>
      <c r="G22" s="22" t="s">
        <v>1</v>
      </c>
      <c r="H22" s="33" t="s">
        <v>26</v>
      </c>
      <c r="I22" s="3"/>
      <c r="J22" s="22" t="s">
        <v>1</v>
      </c>
      <c r="K22" s="33" t="s">
        <v>57</v>
      </c>
      <c r="L22" s="3"/>
      <c r="M22" s="22" t="s">
        <v>1</v>
      </c>
      <c r="N22" s="33" t="s">
        <v>257</v>
      </c>
      <c r="O22" s="13">
        <f t="shared" si="1"/>
        <v>0</v>
      </c>
      <c r="P22" s="22" t="s">
        <v>1</v>
      </c>
      <c r="Q22" s="33" t="s">
        <v>277</v>
      </c>
      <c r="R22" s="13">
        <f t="shared" si="2"/>
        <v>0</v>
      </c>
      <c r="S22" s="22" t="s">
        <v>1</v>
      </c>
      <c r="T22" s="33" t="s">
        <v>342</v>
      </c>
      <c r="U22" s="3"/>
      <c r="V22" s="22" t="s">
        <v>1</v>
      </c>
      <c r="W22" s="33" t="s">
        <v>373</v>
      </c>
      <c r="X22" s="13">
        <f t="shared" si="3"/>
        <v>0</v>
      </c>
      <c r="Y22" s="22" t="s">
        <v>1</v>
      </c>
      <c r="Z22" s="215">
        <v>0.4</v>
      </c>
      <c r="AA22" s="216">
        <v>0.7</v>
      </c>
      <c r="AB22" s="217">
        <f t="shared" si="6"/>
        <v>0.6</v>
      </c>
      <c r="AC22" s="216">
        <v>0.4</v>
      </c>
      <c r="AD22" s="22" t="s">
        <v>1</v>
      </c>
      <c r="AE22" s="33" t="s">
        <v>413</v>
      </c>
      <c r="AF22" s="3"/>
      <c r="AG22" s="22" t="s">
        <v>1</v>
      </c>
      <c r="AH22" s="33" t="s">
        <v>438</v>
      </c>
      <c r="AI22" s="13">
        <f t="shared" si="4"/>
        <v>0</v>
      </c>
      <c r="AJ22" s="3"/>
      <c r="AK22" s="22" t="s">
        <v>1</v>
      </c>
      <c r="AL22" s="33" t="s">
        <v>187</v>
      </c>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x14ac:dyDescent="0.25">
      <c r="A23" s="3"/>
      <c r="B23" s="3"/>
      <c r="C23" s="16">
        <f t="shared" si="5"/>
        <v>23</v>
      </c>
      <c r="D23" s="22" t="s">
        <v>1</v>
      </c>
      <c r="E23" s="11">
        <f t="shared" si="7"/>
        <v>44562</v>
      </c>
      <c r="F23" s="3"/>
      <c r="G23" s="22" t="s">
        <v>1</v>
      </c>
      <c r="H23" s="33"/>
      <c r="I23" s="3"/>
      <c r="J23" s="22" t="s">
        <v>1</v>
      </c>
      <c r="K23" s="33"/>
      <c r="L23" s="3"/>
      <c r="M23" s="22" t="s">
        <v>1</v>
      </c>
      <c r="N23" s="33" t="s">
        <v>258</v>
      </c>
      <c r="O23" s="13">
        <f t="shared" si="1"/>
        <v>0</v>
      </c>
      <c r="P23" s="22" t="s">
        <v>1</v>
      </c>
      <c r="Q23" s="33" t="s">
        <v>278</v>
      </c>
      <c r="R23" s="13">
        <f t="shared" si="2"/>
        <v>0</v>
      </c>
      <c r="S23" s="22" t="s">
        <v>1</v>
      </c>
      <c r="T23" s="33" t="s">
        <v>343</v>
      </c>
      <c r="U23" s="3"/>
      <c r="V23" s="22" t="s">
        <v>1</v>
      </c>
      <c r="W23" s="33" t="s">
        <v>374</v>
      </c>
      <c r="X23" s="13">
        <f t="shared" si="3"/>
        <v>0</v>
      </c>
      <c r="Y23" s="22" t="s">
        <v>1</v>
      </c>
      <c r="Z23" s="215">
        <v>0.3</v>
      </c>
      <c r="AA23" s="216">
        <v>0.5</v>
      </c>
      <c r="AB23" s="217">
        <f t="shared" si="6"/>
        <v>0.7</v>
      </c>
      <c r="AC23" s="216">
        <v>0.2</v>
      </c>
      <c r="AD23" s="22" t="s">
        <v>1</v>
      </c>
      <c r="AE23" s="33" t="s">
        <v>414</v>
      </c>
      <c r="AF23" s="3"/>
      <c r="AG23" s="22" t="s">
        <v>1</v>
      </c>
      <c r="AH23" s="33" t="s">
        <v>439</v>
      </c>
      <c r="AI23" s="13">
        <f t="shared" si="4"/>
        <v>0</v>
      </c>
      <c r="AJ23" s="3"/>
      <c r="AK23" s="22" t="s">
        <v>1</v>
      </c>
      <c r="AL23" s="33" t="s">
        <v>188</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x14ac:dyDescent="0.25">
      <c r="A24" s="3"/>
      <c r="B24" s="3"/>
      <c r="C24" s="16">
        <f t="shared" si="5"/>
        <v>24</v>
      </c>
      <c r="D24" s="22" t="s">
        <v>1</v>
      </c>
      <c r="E24" s="11">
        <f t="shared" si="7"/>
        <v>44593</v>
      </c>
      <c r="F24" s="3"/>
      <c r="G24" s="22" t="s">
        <v>1</v>
      </c>
      <c r="H24" s="33"/>
      <c r="I24" s="3"/>
      <c r="J24" s="22" t="s">
        <v>1</v>
      </c>
      <c r="K24" s="33"/>
      <c r="L24" s="3"/>
      <c r="M24" s="22" t="s">
        <v>1</v>
      </c>
      <c r="N24" s="33" t="s">
        <v>259</v>
      </c>
      <c r="O24" s="13">
        <f t="shared" si="1"/>
        <v>0</v>
      </c>
      <c r="P24" s="22" t="s">
        <v>1</v>
      </c>
      <c r="Q24" s="33" t="s">
        <v>279</v>
      </c>
      <c r="R24" s="13">
        <f t="shared" si="2"/>
        <v>0</v>
      </c>
      <c r="S24" s="22" t="s">
        <v>1</v>
      </c>
      <c r="T24" s="33" t="s">
        <v>344</v>
      </c>
      <c r="U24" s="3"/>
      <c r="V24" s="22" t="s">
        <v>1</v>
      </c>
      <c r="W24" s="33" t="s">
        <v>375</v>
      </c>
      <c r="X24" s="13">
        <f t="shared" si="3"/>
        <v>0</v>
      </c>
      <c r="Y24" s="22" t="s">
        <v>1</v>
      </c>
      <c r="Z24" s="215">
        <v>0.2</v>
      </c>
      <c r="AA24" s="216">
        <v>0.2</v>
      </c>
      <c r="AB24" s="217">
        <f t="shared" si="6"/>
        <v>0.8</v>
      </c>
      <c r="AC24" s="216">
        <v>0.5</v>
      </c>
      <c r="AD24" s="22" t="s">
        <v>1</v>
      </c>
      <c r="AE24" s="33" t="s">
        <v>415</v>
      </c>
      <c r="AF24" s="3"/>
      <c r="AG24" s="22" t="s">
        <v>1</v>
      </c>
      <c r="AH24" s="33" t="s">
        <v>440</v>
      </c>
      <c r="AI24" s="13">
        <f t="shared" si="4"/>
        <v>0</v>
      </c>
      <c r="AJ24" s="3"/>
      <c r="AK24" s="22" t="s">
        <v>1</v>
      </c>
      <c r="AL24" s="33" t="s">
        <v>189</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x14ac:dyDescent="0.25">
      <c r="A25" s="3"/>
      <c r="B25" s="3"/>
      <c r="C25" s="16">
        <f t="shared" si="5"/>
        <v>25</v>
      </c>
      <c r="D25" s="22" t="s">
        <v>1</v>
      </c>
      <c r="E25" s="11">
        <f t="shared" si="7"/>
        <v>44621</v>
      </c>
      <c r="F25" s="3"/>
      <c r="G25" s="22" t="s">
        <v>1</v>
      </c>
      <c r="H25" s="33"/>
      <c r="I25" s="3"/>
      <c r="J25" s="22" t="s">
        <v>1</v>
      </c>
      <c r="K25" s="33"/>
      <c r="L25" s="3"/>
      <c r="M25" s="22" t="s">
        <v>1</v>
      </c>
      <c r="N25" s="33" t="s">
        <v>260</v>
      </c>
      <c r="O25" s="13">
        <f t="shared" si="1"/>
        <v>0</v>
      </c>
      <c r="P25" s="22" t="s">
        <v>1</v>
      </c>
      <c r="Q25" s="33" t="s">
        <v>280</v>
      </c>
      <c r="R25" s="13">
        <f t="shared" si="2"/>
        <v>0</v>
      </c>
      <c r="S25" s="22" t="s">
        <v>1</v>
      </c>
      <c r="T25" s="33" t="s">
        <v>345</v>
      </c>
      <c r="U25" s="3"/>
      <c r="V25" s="22" t="s">
        <v>1</v>
      </c>
      <c r="W25" s="33" t="s">
        <v>376</v>
      </c>
      <c r="X25" s="13">
        <f t="shared" si="3"/>
        <v>0</v>
      </c>
      <c r="Y25" s="22" t="s">
        <v>1</v>
      </c>
      <c r="Z25" s="215">
        <v>0.5</v>
      </c>
      <c r="AA25" s="216">
        <v>1</v>
      </c>
      <c r="AB25" s="217">
        <f t="shared" si="6"/>
        <v>0.5</v>
      </c>
      <c r="AC25" s="216">
        <v>0.3</v>
      </c>
      <c r="AD25" s="22" t="s">
        <v>1</v>
      </c>
      <c r="AE25" s="33" t="s">
        <v>416</v>
      </c>
      <c r="AF25" s="3"/>
      <c r="AG25" s="22" t="s">
        <v>1</v>
      </c>
      <c r="AH25" s="33" t="s">
        <v>441</v>
      </c>
      <c r="AI25" s="13">
        <f t="shared" si="4"/>
        <v>0</v>
      </c>
      <c r="AJ25" s="3"/>
      <c r="AK25" s="22" t="s">
        <v>1</v>
      </c>
      <c r="AL25" s="33" t="s">
        <v>190</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x14ac:dyDescent="0.25">
      <c r="A26" s="3"/>
      <c r="B26" s="3"/>
      <c r="C26" s="16">
        <f t="shared" si="5"/>
        <v>26</v>
      </c>
      <c r="D26" s="22" t="s">
        <v>1</v>
      </c>
      <c r="E26" s="11">
        <f t="shared" si="7"/>
        <v>44652</v>
      </c>
      <c r="F26" s="3"/>
      <c r="G26" s="22" t="s">
        <v>1</v>
      </c>
      <c r="H26" s="33"/>
      <c r="I26" s="3"/>
      <c r="J26" s="22" t="s">
        <v>1</v>
      </c>
      <c r="K26" s="33"/>
      <c r="L26" s="3"/>
      <c r="M26" s="22" t="s">
        <v>1</v>
      </c>
      <c r="N26" s="33" t="s">
        <v>261</v>
      </c>
      <c r="O26" s="13">
        <f t="shared" si="1"/>
        <v>0</v>
      </c>
      <c r="P26" s="22" t="s">
        <v>1</v>
      </c>
      <c r="Q26" s="33" t="s">
        <v>281</v>
      </c>
      <c r="R26" s="13">
        <f t="shared" si="2"/>
        <v>0</v>
      </c>
      <c r="S26" s="22" t="s">
        <v>1</v>
      </c>
      <c r="T26" s="33" t="s">
        <v>346</v>
      </c>
      <c r="U26" s="3"/>
      <c r="V26" s="22" t="s">
        <v>1</v>
      </c>
      <c r="W26" s="33" t="s">
        <v>377</v>
      </c>
      <c r="X26" s="13">
        <f t="shared" si="3"/>
        <v>0</v>
      </c>
      <c r="Y26" s="22" t="s">
        <v>1</v>
      </c>
      <c r="Z26" s="215">
        <v>0.4</v>
      </c>
      <c r="AA26" s="216">
        <v>0.7</v>
      </c>
      <c r="AB26" s="217">
        <f t="shared" si="6"/>
        <v>0.6</v>
      </c>
      <c r="AC26" s="216">
        <v>0.4</v>
      </c>
      <c r="AD26" s="22" t="s">
        <v>1</v>
      </c>
      <c r="AE26" s="33" t="s">
        <v>481</v>
      </c>
      <c r="AF26" s="3"/>
      <c r="AG26" s="22" t="s">
        <v>1</v>
      </c>
      <c r="AH26" s="33" t="s">
        <v>442</v>
      </c>
      <c r="AI26" s="13">
        <f t="shared" si="4"/>
        <v>0</v>
      </c>
      <c r="AJ26" s="3"/>
      <c r="AK26" s="22" t="s">
        <v>1</v>
      </c>
      <c r="AL26" s="33" t="s">
        <v>191</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x14ac:dyDescent="0.25">
      <c r="A27" s="3"/>
      <c r="B27" s="3"/>
      <c r="C27" s="16">
        <f t="shared" si="5"/>
        <v>27</v>
      </c>
      <c r="D27" s="22" t="s">
        <v>1</v>
      </c>
      <c r="E27" s="11">
        <f t="shared" si="7"/>
        <v>44682</v>
      </c>
      <c r="F27" s="3"/>
      <c r="G27" s="22" t="s">
        <v>1</v>
      </c>
      <c r="H27" s="33"/>
      <c r="I27" s="3"/>
      <c r="J27" s="22" t="s">
        <v>1</v>
      </c>
      <c r="K27" s="33"/>
      <c r="L27" s="3"/>
      <c r="M27" s="22" t="s">
        <v>1</v>
      </c>
      <c r="N27" s="33" t="s">
        <v>262</v>
      </c>
      <c r="O27" s="13">
        <f t="shared" si="1"/>
        <v>0</v>
      </c>
      <c r="P27" s="22" t="s">
        <v>1</v>
      </c>
      <c r="Q27" s="33" t="s">
        <v>282</v>
      </c>
      <c r="R27" s="13">
        <f t="shared" si="2"/>
        <v>0</v>
      </c>
      <c r="S27" s="22" t="s">
        <v>1</v>
      </c>
      <c r="T27" s="33" t="s">
        <v>347</v>
      </c>
      <c r="U27" s="3"/>
      <c r="V27" s="22" t="s">
        <v>1</v>
      </c>
      <c r="W27" s="33" t="s">
        <v>298</v>
      </c>
      <c r="X27" s="13">
        <f t="shared" si="3"/>
        <v>0</v>
      </c>
      <c r="Y27" s="22" t="s">
        <v>1</v>
      </c>
      <c r="Z27" s="215">
        <v>0.3</v>
      </c>
      <c r="AA27" s="216">
        <v>0.5</v>
      </c>
      <c r="AB27" s="217">
        <f t="shared" si="6"/>
        <v>0.7</v>
      </c>
      <c r="AC27" s="216">
        <v>0.2</v>
      </c>
      <c r="AD27" s="22" t="s">
        <v>1</v>
      </c>
      <c r="AE27" s="33" t="s">
        <v>482</v>
      </c>
      <c r="AF27" s="3"/>
      <c r="AG27" s="22" t="s">
        <v>1</v>
      </c>
      <c r="AH27" s="33" t="s">
        <v>443</v>
      </c>
      <c r="AI27" s="13">
        <f t="shared" si="4"/>
        <v>0</v>
      </c>
      <c r="AJ27" s="3"/>
      <c r="AK27" s="22" t="s">
        <v>1</v>
      </c>
      <c r="AL27" s="33" t="s">
        <v>192</v>
      </c>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x14ac:dyDescent="0.25">
      <c r="A28" s="3"/>
      <c r="B28" s="3"/>
      <c r="C28" s="16">
        <f t="shared" si="5"/>
        <v>28</v>
      </c>
      <c r="D28" s="22" t="s">
        <v>1</v>
      </c>
      <c r="E28" s="11">
        <f t="shared" si="7"/>
        <v>44713</v>
      </c>
      <c r="F28" s="3"/>
      <c r="G28" s="22" t="s">
        <v>1</v>
      </c>
      <c r="H28" s="33"/>
      <c r="I28" s="3"/>
      <c r="J28" s="22" t="s">
        <v>1</v>
      </c>
      <c r="K28" s="33"/>
      <c r="L28" s="3"/>
      <c r="M28" s="22" t="s">
        <v>1</v>
      </c>
      <c r="N28" s="33" t="s">
        <v>263</v>
      </c>
      <c r="O28" s="13">
        <f t="shared" si="1"/>
        <v>0</v>
      </c>
      <c r="P28" s="22" t="s">
        <v>1</v>
      </c>
      <c r="Q28" s="33" t="s">
        <v>283</v>
      </c>
      <c r="R28" s="13">
        <f t="shared" si="2"/>
        <v>0</v>
      </c>
      <c r="S28" s="22" t="s">
        <v>1</v>
      </c>
      <c r="T28" s="33" t="s">
        <v>348</v>
      </c>
      <c r="U28" s="3"/>
      <c r="V28" s="22" t="s">
        <v>1</v>
      </c>
      <c r="W28" s="33" t="s">
        <v>299</v>
      </c>
      <c r="X28" s="13">
        <f t="shared" si="3"/>
        <v>0</v>
      </c>
      <c r="Y28" s="22" t="s">
        <v>1</v>
      </c>
      <c r="Z28" s="215">
        <v>0.2</v>
      </c>
      <c r="AA28" s="216">
        <v>0.2</v>
      </c>
      <c r="AB28" s="217">
        <f t="shared" si="6"/>
        <v>0.8</v>
      </c>
      <c r="AC28" s="216">
        <v>0.5</v>
      </c>
      <c r="AD28" s="22" t="s">
        <v>1</v>
      </c>
      <c r="AE28" s="33" t="s">
        <v>483</v>
      </c>
      <c r="AF28" s="3"/>
      <c r="AG28" s="22" t="s">
        <v>1</v>
      </c>
      <c r="AH28" s="33" t="s">
        <v>444</v>
      </c>
      <c r="AI28" s="13">
        <f t="shared" si="4"/>
        <v>0</v>
      </c>
      <c r="AJ28" s="3"/>
      <c r="AK28" s="22" t="s">
        <v>1</v>
      </c>
      <c r="AL28" s="33" t="s">
        <v>202</v>
      </c>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x14ac:dyDescent="0.25">
      <c r="A29" s="3"/>
      <c r="B29" s="3"/>
      <c r="C29" s="16">
        <f t="shared" si="5"/>
        <v>29</v>
      </c>
      <c r="D29" s="22" t="s">
        <v>1</v>
      </c>
      <c r="E29" s="11">
        <f t="shared" si="7"/>
        <v>44743</v>
      </c>
      <c r="F29" s="3"/>
      <c r="G29" s="22" t="s">
        <v>1</v>
      </c>
      <c r="H29" s="33"/>
      <c r="I29" s="3"/>
      <c r="J29" s="22" t="s">
        <v>1</v>
      </c>
      <c r="K29" s="33"/>
      <c r="L29" s="3"/>
      <c r="M29" s="22" t="s">
        <v>1</v>
      </c>
      <c r="N29" s="33" t="s">
        <v>264</v>
      </c>
      <c r="O29" s="13">
        <f t="shared" si="1"/>
        <v>0</v>
      </c>
      <c r="P29" s="22" t="s">
        <v>1</v>
      </c>
      <c r="Q29" s="33" t="s">
        <v>284</v>
      </c>
      <c r="R29" s="13">
        <f t="shared" si="2"/>
        <v>0</v>
      </c>
      <c r="S29" s="22" t="s">
        <v>1</v>
      </c>
      <c r="T29" s="33" t="s">
        <v>349</v>
      </c>
      <c r="U29" s="3"/>
      <c r="V29" s="22" t="s">
        <v>1</v>
      </c>
      <c r="W29" s="33" t="s">
        <v>300</v>
      </c>
      <c r="X29" s="13">
        <f t="shared" si="3"/>
        <v>0</v>
      </c>
      <c r="Y29" s="22" t="s">
        <v>1</v>
      </c>
      <c r="Z29" s="215">
        <v>0.5</v>
      </c>
      <c r="AA29" s="216">
        <v>1</v>
      </c>
      <c r="AB29" s="217">
        <f t="shared" si="6"/>
        <v>0.5</v>
      </c>
      <c r="AC29" s="216">
        <v>0.3</v>
      </c>
      <c r="AD29" s="22" t="s">
        <v>1</v>
      </c>
      <c r="AE29" s="33" t="s">
        <v>484</v>
      </c>
      <c r="AF29" s="3"/>
      <c r="AG29" s="22" t="s">
        <v>1</v>
      </c>
      <c r="AH29" s="33" t="s">
        <v>445</v>
      </c>
      <c r="AI29" s="13">
        <f t="shared" si="4"/>
        <v>0</v>
      </c>
      <c r="AJ29" s="3"/>
      <c r="AK29" s="22" t="s">
        <v>1</v>
      </c>
      <c r="AL29" s="33" t="s">
        <v>480</v>
      </c>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x14ac:dyDescent="0.25">
      <c r="A30" s="3"/>
      <c r="B30" s="3"/>
      <c r="C30" s="16">
        <f t="shared" si="5"/>
        <v>30</v>
      </c>
      <c r="D30" s="22" t="s">
        <v>1</v>
      </c>
      <c r="E30" s="11">
        <f t="shared" si="7"/>
        <v>44774</v>
      </c>
      <c r="F30" s="3"/>
      <c r="G30" s="22" t="s">
        <v>1</v>
      </c>
      <c r="H30" s="33"/>
      <c r="I30" s="3"/>
      <c r="J30" s="22" t="s">
        <v>1</v>
      </c>
      <c r="K30" s="33"/>
      <c r="L30" s="3"/>
      <c r="M30" s="22" t="s">
        <v>1</v>
      </c>
      <c r="N30" s="33" t="s">
        <v>265</v>
      </c>
      <c r="O30" s="13">
        <f t="shared" si="1"/>
        <v>0</v>
      </c>
      <c r="P30" s="22" t="s">
        <v>1</v>
      </c>
      <c r="Q30" s="33" t="s">
        <v>285</v>
      </c>
      <c r="R30" s="13">
        <f t="shared" si="2"/>
        <v>0</v>
      </c>
      <c r="S30" s="22" t="s">
        <v>1</v>
      </c>
      <c r="T30" s="33" t="s">
        <v>350</v>
      </c>
      <c r="U30" s="3"/>
      <c r="V30" s="22" t="s">
        <v>1</v>
      </c>
      <c r="W30" s="33" t="s">
        <v>301</v>
      </c>
      <c r="X30" s="13">
        <f t="shared" si="3"/>
        <v>0</v>
      </c>
      <c r="Y30" s="22" t="s">
        <v>1</v>
      </c>
      <c r="Z30" s="215">
        <v>0.4</v>
      </c>
      <c r="AA30" s="216">
        <v>0.7</v>
      </c>
      <c r="AB30" s="217">
        <f t="shared" si="6"/>
        <v>0.6</v>
      </c>
      <c r="AC30" s="216">
        <v>0.4</v>
      </c>
      <c r="AD30" s="22" t="s">
        <v>1</v>
      </c>
      <c r="AE30" s="33" t="s">
        <v>485</v>
      </c>
      <c r="AF30" s="3"/>
      <c r="AG30" s="22" t="s">
        <v>1</v>
      </c>
      <c r="AH30" s="33" t="s">
        <v>446</v>
      </c>
      <c r="AI30" s="13">
        <f t="shared" si="4"/>
        <v>0</v>
      </c>
      <c r="AJ30" s="3"/>
      <c r="AK30" s="22" t="s">
        <v>1</v>
      </c>
      <c r="AL30" s="33" t="s">
        <v>493</v>
      </c>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x14ac:dyDescent="0.25">
      <c r="A31" s="3"/>
      <c r="B31" s="3"/>
      <c r="C31" s="16">
        <f t="shared" si="5"/>
        <v>31</v>
      </c>
      <c r="D31" s="22" t="s">
        <v>1</v>
      </c>
      <c r="E31" s="11">
        <f t="shared" si="7"/>
        <v>44805</v>
      </c>
      <c r="F31" s="3"/>
      <c r="G31" s="22" t="s">
        <v>1</v>
      </c>
      <c r="H31" s="33"/>
      <c r="I31" s="3"/>
      <c r="J31" s="22" t="s">
        <v>1</v>
      </c>
      <c r="K31" s="33"/>
      <c r="L31" s="3"/>
      <c r="M31" s="22" t="s">
        <v>1</v>
      </c>
      <c r="N31" s="33"/>
      <c r="O31" s="13">
        <f t="shared" si="1"/>
        <v>0</v>
      </c>
      <c r="P31" s="22" t="s">
        <v>1</v>
      </c>
      <c r="Q31" s="33"/>
      <c r="R31" s="13">
        <f t="shared" si="2"/>
        <v>0</v>
      </c>
      <c r="S31" s="22" t="s">
        <v>1</v>
      </c>
      <c r="T31" s="33" t="s">
        <v>351</v>
      </c>
      <c r="U31" s="3"/>
      <c r="V31" s="22" t="s">
        <v>1</v>
      </c>
      <c r="W31" s="33" t="s">
        <v>302</v>
      </c>
      <c r="X31" s="13">
        <f t="shared" si="3"/>
        <v>0</v>
      </c>
      <c r="Y31" s="22" t="s">
        <v>1</v>
      </c>
      <c r="Z31" s="215">
        <v>0.3</v>
      </c>
      <c r="AA31" s="216">
        <v>0.5</v>
      </c>
      <c r="AB31" s="217">
        <f t="shared" si="6"/>
        <v>0.7</v>
      </c>
      <c r="AC31" s="216">
        <v>0.2</v>
      </c>
      <c r="AD31" s="22" t="s">
        <v>1</v>
      </c>
      <c r="AE31" s="33" t="s">
        <v>486</v>
      </c>
      <c r="AF31" s="3"/>
      <c r="AG31" s="22" t="s">
        <v>1</v>
      </c>
      <c r="AH31" s="33" t="s">
        <v>447</v>
      </c>
      <c r="AI31" s="13">
        <f t="shared" si="4"/>
        <v>0</v>
      </c>
      <c r="AJ31" s="3"/>
      <c r="AK31" s="22" t="s">
        <v>1</v>
      </c>
      <c r="AL31" s="33" t="s">
        <v>504</v>
      </c>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x14ac:dyDescent="0.25">
      <c r="A32" s="3"/>
      <c r="B32" s="3"/>
      <c r="C32" s="16">
        <f t="shared" si="5"/>
        <v>32</v>
      </c>
      <c r="D32" s="22" t="s">
        <v>1</v>
      </c>
      <c r="E32" s="11">
        <f t="shared" si="7"/>
        <v>44835</v>
      </c>
      <c r="F32" s="3"/>
      <c r="G32" s="22" t="s">
        <v>1</v>
      </c>
      <c r="H32" s="33"/>
      <c r="I32" s="3"/>
      <c r="J32" s="22" t="s">
        <v>1</v>
      </c>
      <c r="K32" s="33"/>
      <c r="L32" s="3"/>
      <c r="M32" s="22" t="s">
        <v>1</v>
      </c>
      <c r="N32" s="33"/>
      <c r="O32" s="13">
        <f t="shared" si="1"/>
        <v>0</v>
      </c>
      <c r="P32" s="22" t="s">
        <v>1</v>
      </c>
      <c r="Q32" s="33"/>
      <c r="R32" s="13">
        <f t="shared" si="2"/>
        <v>0</v>
      </c>
      <c r="S32" s="22" t="s">
        <v>1</v>
      </c>
      <c r="T32" s="33" t="s">
        <v>352</v>
      </c>
      <c r="U32" s="3"/>
      <c r="V32" s="22" t="s">
        <v>1</v>
      </c>
      <c r="W32" s="33" t="s">
        <v>303</v>
      </c>
      <c r="X32" s="13">
        <f t="shared" si="3"/>
        <v>0</v>
      </c>
      <c r="Y32" s="22" t="s">
        <v>1</v>
      </c>
      <c r="Z32" s="215">
        <v>0.2</v>
      </c>
      <c r="AA32" s="216">
        <v>0.2</v>
      </c>
      <c r="AB32" s="217">
        <f t="shared" si="6"/>
        <v>0.8</v>
      </c>
      <c r="AC32" s="216">
        <v>0.5</v>
      </c>
      <c r="AD32" s="22" t="s">
        <v>1</v>
      </c>
      <c r="AE32" s="33" t="s">
        <v>487</v>
      </c>
      <c r="AF32" s="3"/>
      <c r="AG32" s="22" t="s">
        <v>1</v>
      </c>
      <c r="AH32" s="33" t="s">
        <v>448</v>
      </c>
      <c r="AI32" s="13">
        <f t="shared" si="4"/>
        <v>0</v>
      </c>
      <c r="AJ32" s="3"/>
      <c r="AK32" s="22" t="s">
        <v>1</v>
      </c>
      <c r="AL32" s="3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x14ac:dyDescent="0.25">
      <c r="A33" s="3"/>
      <c r="B33" s="3"/>
      <c r="C33" s="16">
        <f t="shared" si="5"/>
        <v>33</v>
      </c>
      <c r="D33" s="22" t="s">
        <v>1</v>
      </c>
      <c r="E33" s="11">
        <f t="shared" si="7"/>
        <v>44866</v>
      </c>
      <c r="F33" s="3"/>
      <c r="G33" s="22" t="s">
        <v>1</v>
      </c>
      <c r="H33" s="33"/>
      <c r="I33" s="3"/>
      <c r="J33" s="22" t="s">
        <v>1</v>
      </c>
      <c r="K33" s="33"/>
      <c r="L33" s="3"/>
      <c r="M33" s="22" t="s">
        <v>1</v>
      </c>
      <c r="N33" s="33"/>
      <c r="O33" s="13">
        <f t="shared" si="1"/>
        <v>0</v>
      </c>
      <c r="P33" s="22" t="s">
        <v>1</v>
      </c>
      <c r="Q33" s="33"/>
      <c r="R33" s="13">
        <f t="shared" si="2"/>
        <v>0</v>
      </c>
      <c r="S33" s="22" t="s">
        <v>1</v>
      </c>
      <c r="T33" s="33" t="s">
        <v>353</v>
      </c>
      <c r="U33" s="3"/>
      <c r="V33" s="22" t="s">
        <v>1</v>
      </c>
      <c r="W33" s="33" t="s">
        <v>304</v>
      </c>
      <c r="X33" s="13">
        <f t="shared" si="3"/>
        <v>0</v>
      </c>
      <c r="Y33" s="22" t="s">
        <v>1</v>
      </c>
      <c r="Z33" s="215">
        <v>0.5</v>
      </c>
      <c r="AA33" s="216">
        <v>1</v>
      </c>
      <c r="AB33" s="217">
        <f t="shared" si="6"/>
        <v>0.5</v>
      </c>
      <c r="AC33" s="216">
        <v>0.3</v>
      </c>
      <c r="AD33" s="22" t="s">
        <v>1</v>
      </c>
      <c r="AE33" s="33" t="s">
        <v>488</v>
      </c>
      <c r="AF33" s="3"/>
      <c r="AG33" s="22" t="s">
        <v>1</v>
      </c>
      <c r="AH33" s="33" t="s">
        <v>449</v>
      </c>
      <c r="AI33" s="13">
        <f t="shared" si="4"/>
        <v>0</v>
      </c>
      <c r="AJ33" s="3"/>
      <c r="AK33" s="22" t="s">
        <v>1</v>
      </c>
      <c r="AL33" s="3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x14ac:dyDescent="0.25">
      <c r="A34" s="3"/>
      <c r="B34" s="3"/>
      <c r="C34" s="16">
        <f t="shared" si="5"/>
        <v>34</v>
      </c>
      <c r="D34" s="22" t="s">
        <v>1</v>
      </c>
      <c r="E34" s="11">
        <f t="shared" si="7"/>
        <v>44896</v>
      </c>
      <c r="F34" s="3"/>
      <c r="G34" s="22" t="s">
        <v>1</v>
      </c>
      <c r="H34" s="33"/>
      <c r="I34" s="3"/>
      <c r="J34" s="22" t="s">
        <v>1</v>
      </c>
      <c r="K34" s="33"/>
      <c r="L34" s="3"/>
      <c r="M34" s="22" t="s">
        <v>1</v>
      </c>
      <c r="N34" s="33"/>
      <c r="O34" s="13">
        <f t="shared" si="1"/>
        <v>0</v>
      </c>
      <c r="P34" s="22" t="s">
        <v>1</v>
      </c>
      <c r="Q34" s="33"/>
      <c r="R34" s="13">
        <f t="shared" si="2"/>
        <v>0</v>
      </c>
      <c r="S34" s="22" t="s">
        <v>1</v>
      </c>
      <c r="T34" s="33" t="s">
        <v>354</v>
      </c>
      <c r="U34" s="3"/>
      <c r="V34" s="22" t="s">
        <v>1</v>
      </c>
      <c r="W34" s="33" t="s">
        <v>305</v>
      </c>
      <c r="X34" s="13">
        <f t="shared" si="3"/>
        <v>0</v>
      </c>
      <c r="Y34" s="22" t="s">
        <v>1</v>
      </c>
      <c r="Z34" s="215">
        <v>0.4</v>
      </c>
      <c r="AA34" s="216">
        <v>0.7</v>
      </c>
      <c r="AB34" s="217">
        <f t="shared" si="6"/>
        <v>0.6</v>
      </c>
      <c r="AC34" s="216">
        <v>0.4</v>
      </c>
      <c r="AD34" s="22" t="s">
        <v>1</v>
      </c>
      <c r="AE34" s="33" t="s">
        <v>489</v>
      </c>
      <c r="AF34" s="3"/>
      <c r="AG34" s="22" t="s">
        <v>1</v>
      </c>
      <c r="AH34" s="33" t="s">
        <v>450</v>
      </c>
      <c r="AI34" s="13">
        <f t="shared" si="4"/>
        <v>0</v>
      </c>
      <c r="AJ34" s="3"/>
      <c r="AK34" s="22" t="s">
        <v>1</v>
      </c>
      <c r="AL34" s="3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x14ac:dyDescent="0.25">
      <c r="A35" s="3"/>
      <c r="B35" s="3"/>
      <c r="C35" s="16">
        <f t="shared" si="5"/>
        <v>35</v>
      </c>
      <c r="D35" s="22" t="s">
        <v>1</v>
      </c>
      <c r="E35" s="11">
        <f t="shared" si="7"/>
        <v>44927</v>
      </c>
      <c r="F35" s="3"/>
      <c r="G35" s="22" t="s">
        <v>1</v>
      </c>
      <c r="H35" s="33"/>
      <c r="I35" s="3"/>
      <c r="J35" s="22" t="s">
        <v>1</v>
      </c>
      <c r="K35" s="33"/>
      <c r="L35" s="3"/>
      <c r="M35" s="22" t="s">
        <v>1</v>
      </c>
      <c r="N35" s="33"/>
      <c r="O35" s="13">
        <f t="shared" si="1"/>
        <v>0</v>
      </c>
      <c r="P35" s="22" t="s">
        <v>1</v>
      </c>
      <c r="Q35" s="33"/>
      <c r="R35" s="13">
        <f t="shared" si="2"/>
        <v>0</v>
      </c>
      <c r="S35" s="22" t="s">
        <v>1</v>
      </c>
      <c r="T35" s="33" t="s">
        <v>355</v>
      </c>
      <c r="U35" s="3"/>
      <c r="V35" s="22" t="s">
        <v>1</v>
      </c>
      <c r="W35" s="33" t="s">
        <v>306</v>
      </c>
      <c r="X35" s="13">
        <f t="shared" si="3"/>
        <v>0</v>
      </c>
      <c r="Y35" s="22" t="s">
        <v>1</v>
      </c>
      <c r="Z35" s="215">
        <v>0.3</v>
      </c>
      <c r="AA35" s="216">
        <v>0.5</v>
      </c>
      <c r="AB35" s="217">
        <f t="shared" si="6"/>
        <v>0.7</v>
      </c>
      <c r="AC35" s="216">
        <v>0.2</v>
      </c>
      <c r="AD35" s="22" t="s">
        <v>1</v>
      </c>
      <c r="AE35" s="33" t="s">
        <v>490</v>
      </c>
      <c r="AF35" s="3"/>
      <c r="AG35" s="22" t="s">
        <v>1</v>
      </c>
      <c r="AH35" s="33" t="s">
        <v>451</v>
      </c>
      <c r="AI35" s="13">
        <f t="shared" si="4"/>
        <v>0</v>
      </c>
      <c r="AJ35" s="3"/>
      <c r="AK35" s="22" t="s">
        <v>1</v>
      </c>
      <c r="AL35" s="3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x14ac:dyDescent="0.25">
      <c r="A36" s="3"/>
      <c r="B36" s="3"/>
      <c r="C36" s="16">
        <f t="shared" si="5"/>
        <v>36</v>
      </c>
      <c r="D36" s="22" t="s">
        <v>1</v>
      </c>
      <c r="E36" s="11">
        <f t="shared" si="7"/>
        <v>44958</v>
      </c>
      <c r="F36" s="3"/>
      <c r="G36" s="22" t="s">
        <v>1</v>
      </c>
      <c r="H36" s="33"/>
      <c r="I36" s="3"/>
      <c r="J36" s="22" t="s">
        <v>1</v>
      </c>
      <c r="K36" s="33"/>
      <c r="L36" s="3"/>
      <c r="M36" s="22" t="s">
        <v>1</v>
      </c>
      <c r="N36" s="33"/>
      <c r="O36" s="13">
        <f t="shared" si="1"/>
        <v>0</v>
      </c>
      <c r="P36" s="22" t="s">
        <v>1</v>
      </c>
      <c r="Q36" s="33"/>
      <c r="R36" s="13">
        <f t="shared" si="2"/>
        <v>0</v>
      </c>
      <c r="S36" s="22" t="s">
        <v>1</v>
      </c>
      <c r="T36" s="33" t="s">
        <v>356</v>
      </c>
      <c r="U36" s="3"/>
      <c r="V36" s="22" t="s">
        <v>1</v>
      </c>
      <c r="W36" s="33" t="s">
        <v>307</v>
      </c>
      <c r="X36" s="13">
        <f t="shared" si="3"/>
        <v>0</v>
      </c>
      <c r="Y36" s="22" t="s">
        <v>1</v>
      </c>
      <c r="Z36" s="215">
        <v>0.2</v>
      </c>
      <c r="AA36" s="216">
        <v>0.2</v>
      </c>
      <c r="AB36" s="217">
        <f t="shared" si="6"/>
        <v>0.8</v>
      </c>
      <c r="AC36" s="216">
        <v>0.5</v>
      </c>
      <c r="AD36" s="22" t="s">
        <v>1</v>
      </c>
      <c r="AE36" s="33" t="s">
        <v>378</v>
      </c>
      <c r="AF36" s="3"/>
      <c r="AG36" s="22" t="s">
        <v>1</v>
      </c>
      <c r="AH36" s="33" t="s">
        <v>452</v>
      </c>
      <c r="AI36" s="13">
        <f t="shared" si="4"/>
        <v>0</v>
      </c>
      <c r="AJ36" s="3"/>
      <c r="AK36" s="22" t="s">
        <v>1</v>
      </c>
      <c r="AL36" s="3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x14ac:dyDescent="0.25">
      <c r="A37" s="3"/>
      <c r="B37" s="3"/>
      <c r="C37" s="16">
        <f t="shared" si="5"/>
        <v>37</v>
      </c>
      <c r="D37" s="22" t="s">
        <v>1</v>
      </c>
      <c r="E37" s="11">
        <f t="shared" si="7"/>
        <v>44986</v>
      </c>
      <c r="F37" s="3"/>
      <c r="G37" s="22" t="s">
        <v>1</v>
      </c>
      <c r="H37" s="33"/>
      <c r="I37" s="3"/>
      <c r="J37" s="22" t="s">
        <v>1</v>
      </c>
      <c r="K37" s="33"/>
      <c r="L37" s="3"/>
      <c r="M37" s="22" t="s">
        <v>1</v>
      </c>
      <c r="N37" s="33"/>
      <c r="O37" s="13">
        <f t="shared" si="1"/>
        <v>0</v>
      </c>
      <c r="P37" s="22" t="s">
        <v>1</v>
      </c>
      <c r="Q37" s="33"/>
      <c r="R37" s="13">
        <f t="shared" si="2"/>
        <v>0</v>
      </c>
      <c r="S37" s="22" t="s">
        <v>1</v>
      </c>
      <c r="T37" s="33" t="s">
        <v>357</v>
      </c>
      <c r="U37" s="3"/>
      <c r="V37" s="22" t="s">
        <v>1</v>
      </c>
      <c r="W37" s="33" t="s">
        <v>308</v>
      </c>
      <c r="X37" s="13">
        <f t="shared" si="3"/>
        <v>0</v>
      </c>
      <c r="Y37" s="22" t="s">
        <v>1</v>
      </c>
      <c r="Z37" s="215">
        <v>0.5</v>
      </c>
      <c r="AA37" s="216">
        <v>1</v>
      </c>
      <c r="AB37" s="217">
        <f t="shared" si="6"/>
        <v>0.5</v>
      </c>
      <c r="AC37" s="216">
        <v>0.3</v>
      </c>
      <c r="AD37" s="22" t="s">
        <v>1</v>
      </c>
      <c r="AE37" s="33" t="s">
        <v>379</v>
      </c>
      <c r="AF37" s="3"/>
      <c r="AG37" s="22" t="s">
        <v>1</v>
      </c>
      <c r="AH37" s="33" t="s">
        <v>453</v>
      </c>
      <c r="AI37" s="13">
        <f t="shared" si="4"/>
        <v>0</v>
      </c>
      <c r="AJ37" s="3"/>
      <c r="AK37" s="22" t="s">
        <v>1</v>
      </c>
      <c r="AL37" s="3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x14ac:dyDescent="0.25">
      <c r="A38" s="3"/>
      <c r="B38" s="3"/>
      <c r="C38" s="16">
        <f t="shared" si="5"/>
        <v>38</v>
      </c>
      <c r="D38" s="22" t="s">
        <v>1</v>
      </c>
      <c r="E38" s="11">
        <f t="shared" si="7"/>
        <v>45017</v>
      </c>
      <c r="F38" s="3"/>
      <c r="G38" s="22" t="s">
        <v>1</v>
      </c>
      <c r="H38" s="33"/>
      <c r="I38" s="3"/>
      <c r="J38" s="22" t="s">
        <v>1</v>
      </c>
      <c r="K38" s="33"/>
      <c r="L38" s="3"/>
      <c r="M38" s="22" t="s">
        <v>1</v>
      </c>
      <c r="N38" s="33"/>
      <c r="O38" s="13">
        <f t="shared" si="1"/>
        <v>0</v>
      </c>
      <c r="P38" s="22" t="s">
        <v>1</v>
      </c>
      <c r="Q38" s="33"/>
      <c r="R38" s="13">
        <f t="shared" si="2"/>
        <v>0</v>
      </c>
      <c r="S38" s="22" t="s">
        <v>1</v>
      </c>
      <c r="T38" s="33" t="s">
        <v>358</v>
      </c>
      <c r="U38" s="3"/>
      <c r="V38" s="22" t="s">
        <v>1</v>
      </c>
      <c r="W38" s="33" t="s">
        <v>309</v>
      </c>
      <c r="X38" s="13">
        <f t="shared" si="3"/>
        <v>0</v>
      </c>
      <c r="Y38" s="22" t="s">
        <v>1</v>
      </c>
      <c r="Z38" s="215">
        <v>0.4</v>
      </c>
      <c r="AA38" s="216">
        <v>0.7</v>
      </c>
      <c r="AB38" s="217">
        <f t="shared" si="6"/>
        <v>0.6</v>
      </c>
      <c r="AC38" s="216">
        <v>0.4</v>
      </c>
      <c r="AD38" s="22" t="s">
        <v>1</v>
      </c>
      <c r="AE38" s="33" t="s">
        <v>380</v>
      </c>
      <c r="AF38" s="3"/>
      <c r="AG38" s="22" t="s">
        <v>1</v>
      </c>
      <c r="AH38" s="33" t="s">
        <v>454</v>
      </c>
      <c r="AI38" s="13">
        <f t="shared" si="4"/>
        <v>0</v>
      </c>
      <c r="AJ38" s="3"/>
      <c r="AK38" s="22" t="s">
        <v>1</v>
      </c>
      <c r="AL38" s="3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x14ac:dyDescent="0.25">
      <c r="A39" s="3"/>
      <c r="B39" s="3"/>
      <c r="C39" s="16">
        <f t="shared" si="5"/>
        <v>39</v>
      </c>
      <c r="D39" s="22" t="s">
        <v>1</v>
      </c>
      <c r="E39" s="11">
        <f t="shared" si="7"/>
        <v>45047</v>
      </c>
      <c r="F39" s="3"/>
      <c r="G39" s="22" t="s">
        <v>1</v>
      </c>
      <c r="H39" s="33"/>
      <c r="I39" s="3"/>
      <c r="J39" s="22" t="s">
        <v>1</v>
      </c>
      <c r="K39" s="33"/>
      <c r="L39" s="3"/>
      <c r="M39" s="22" t="s">
        <v>1</v>
      </c>
      <c r="N39" s="33"/>
      <c r="O39" s="13">
        <f t="shared" si="1"/>
        <v>0</v>
      </c>
      <c r="P39" s="22" t="s">
        <v>1</v>
      </c>
      <c r="Q39" s="33"/>
      <c r="R39" s="13">
        <f t="shared" si="2"/>
        <v>0</v>
      </c>
      <c r="S39" s="22" t="s">
        <v>1</v>
      </c>
      <c r="T39" s="33" t="s">
        <v>359</v>
      </c>
      <c r="U39" s="3"/>
      <c r="V39" s="22" t="s">
        <v>1</v>
      </c>
      <c r="W39" s="33" t="s">
        <v>310</v>
      </c>
      <c r="X39" s="13">
        <f t="shared" si="3"/>
        <v>0</v>
      </c>
      <c r="Y39" s="22" t="s">
        <v>1</v>
      </c>
      <c r="Z39" s="215">
        <v>0.3</v>
      </c>
      <c r="AA39" s="216">
        <v>0.5</v>
      </c>
      <c r="AB39" s="217">
        <f t="shared" si="6"/>
        <v>0.7</v>
      </c>
      <c r="AC39" s="216">
        <v>0.2</v>
      </c>
      <c r="AD39" s="22" t="s">
        <v>1</v>
      </c>
      <c r="AE39" s="33" t="s">
        <v>381</v>
      </c>
      <c r="AF39" s="3"/>
      <c r="AG39" s="22" t="s">
        <v>1</v>
      </c>
      <c r="AH39" s="33" t="s">
        <v>455</v>
      </c>
      <c r="AI39" s="13">
        <f t="shared" si="4"/>
        <v>0</v>
      </c>
      <c r="AJ39" s="3"/>
      <c r="AK39" s="22" t="s">
        <v>1</v>
      </c>
      <c r="AL39" s="3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x14ac:dyDescent="0.25">
      <c r="A40" s="3"/>
      <c r="B40" s="3"/>
      <c r="C40" s="16">
        <f t="shared" si="5"/>
        <v>40</v>
      </c>
      <c r="D40" s="22" t="s">
        <v>1</v>
      </c>
      <c r="E40" s="11">
        <f t="shared" si="7"/>
        <v>45078</v>
      </c>
      <c r="F40" s="3"/>
      <c r="G40" s="22" t="s">
        <v>1</v>
      </c>
      <c r="H40" s="33"/>
      <c r="I40" s="3"/>
      <c r="J40" s="22" t="s">
        <v>1</v>
      </c>
      <c r="K40" s="33"/>
      <c r="L40" s="3"/>
      <c r="M40" s="22" t="s">
        <v>1</v>
      </c>
      <c r="N40" s="33"/>
      <c r="O40" s="13">
        <f t="shared" si="1"/>
        <v>0</v>
      </c>
      <c r="P40" s="22" t="s">
        <v>1</v>
      </c>
      <c r="Q40" s="33"/>
      <c r="R40" s="13">
        <f t="shared" si="2"/>
        <v>0</v>
      </c>
      <c r="S40" s="22" t="s">
        <v>1</v>
      </c>
      <c r="T40" s="33" t="s">
        <v>360</v>
      </c>
      <c r="U40" s="3"/>
      <c r="V40" s="22" t="s">
        <v>1</v>
      </c>
      <c r="W40" s="33" t="s">
        <v>311</v>
      </c>
      <c r="X40" s="13">
        <f t="shared" si="3"/>
        <v>0</v>
      </c>
      <c r="Y40" s="22" t="s">
        <v>1</v>
      </c>
      <c r="Z40" s="215">
        <v>0.2</v>
      </c>
      <c r="AA40" s="216">
        <v>0.2</v>
      </c>
      <c r="AB40" s="217">
        <f t="shared" si="6"/>
        <v>0.8</v>
      </c>
      <c r="AC40" s="216">
        <v>0.5</v>
      </c>
      <c r="AD40" s="22" t="s">
        <v>1</v>
      </c>
      <c r="AE40" s="33" t="s">
        <v>382</v>
      </c>
      <c r="AF40" s="3"/>
      <c r="AG40" s="22" t="s">
        <v>1</v>
      </c>
      <c r="AH40" s="33" t="s">
        <v>456</v>
      </c>
      <c r="AI40" s="13">
        <f t="shared" si="4"/>
        <v>0</v>
      </c>
      <c r="AJ40" s="3"/>
      <c r="AK40" s="22" t="s">
        <v>1</v>
      </c>
      <c r="AL40" s="3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x14ac:dyDescent="0.25">
      <c r="A41" s="3"/>
      <c r="B41" s="3"/>
      <c r="C41" s="16">
        <f t="shared" si="5"/>
        <v>41</v>
      </c>
      <c r="D41" s="22" t="s">
        <v>1</v>
      </c>
      <c r="E41" s="11">
        <f t="shared" si="7"/>
        <v>45108</v>
      </c>
      <c r="F41" s="3"/>
      <c r="G41" s="22" t="s">
        <v>1</v>
      </c>
      <c r="H41" s="33"/>
      <c r="I41" s="3"/>
      <c r="J41" s="22" t="s">
        <v>1</v>
      </c>
      <c r="K41" s="33"/>
      <c r="L41" s="3"/>
      <c r="M41" s="22" t="s">
        <v>1</v>
      </c>
      <c r="N41" s="33"/>
      <c r="O41" s="13">
        <f t="shared" si="1"/>
        <v>0</v>
      </c>
      <c r="P41" s="22" t="s">
        <v>1</v>
      </c>
      <c r="Q41" s="33"/>
      <c r="R41" s="13">
        <f t="shared" si="2"/>
        <v>0</v>
      </c>
      <c r="S41" s="22" t="s">
        <v>1</v>
      </c>
      <c r="T41" s="33"/>
      <c r="U41" s="3"/>
      <c r="V41" s="22" t="s">
        <v>1</v>
      </c>
      <c r="W41" s="33" t="s">
        <v>312</v>
      </c>
      <c r="X41" s="13">
        <f t="shared" si="3"/>
        <v>0</v>
      </c>
      <c r="Y41" s="22" t="s">
        <v>1</v>
      </c>
      <c r="Z41" s="215">
        <v>0.5</v>
      </c>
      <c r="AA41" s="216">
        <v>1</v>
      </c>
      <c r="AB41" s="217">
        <f t="shared" si="6"/>
        <v>0.5</v>
      </c>
      <c r="AC41" s="216">
        <v>0.3</v>
      </c>
      <c r="AD41" s="22" t="s">
        <v>1</v>
      </c>
      <c r="AE41" s="33" t="s">
        <v>383</v>
      </c>
      <c r="AF41" s="3"/>
      <c r="AG41" s="22" t="s">
        <v>1</v>
      </c>
      <c r="AH41" s="33" t="s">
        <v>457</v>
      </c>
      <c r="AI41" s="13">
        <f t="shared" si="4"/>
        <v>0</v>
      </c>
      <c r="AJ41" s="3"/>
      <c r="AK41" s="22" t="s">
        <v>1</v>
      </c>
      <c r="AL41" s="3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x14ac:dyDescent="0.25">
      <c r="A42" s="3"/>
      <c r="B42" s="3"/>
      <c r="C42" s="16">
        <f t="shared" si="5"/>
        <v>42</v>
      </c>
      <c r="D42" s="22" t="s">
        <v>1</v>
      </c>
      <c r="E42" s="11">
        <f t="shared" si="7"/>
        <v>45139</v>
      </c>
      <c r="F42" s="3"/>
      <c r="G42" s="22" t="s">
        <v>1</v>
      </c>
      <c r="H42" s="33"/>
      <c r="I42" s="3"/>
      <c r="J42" s="22" t="s">
        <v>1</v>
      </c>
      <c r="K42" s="33"/>
      <c r="L42" s="3"/>
      <c r="M42" s="22" t="s">
        <v>1</v>
      </c>
      <c r="N42" s="33"/>
      <c r="O42" s="13">
        <f t="shared" si="1"/>
        <v>0</v>
      </c>
      <c r="P42" s="22" t="s">
        <v>1</v>
      </c>
      <c r="Q42" s="33"/>
      <c r="R42" s="13">
        <f t="shared" si="2"/>
        <v>0</v>
      </c>
      <c r="S42" s="22" t="s">
        <v>1</v>
      </c>
      <c r="T42" s="33"/>
      <c r="U42" s="3"/>
      <c r="V42" s="22" t="s">
        <v>1</v>
      </c>
      <c r="W42" s="33" t="s">
        <v>313</v>
      </c>
      <c r="X42" s="13">
        <f t="shared" si="3"/>
        <v>0</v>
      </c>
      <c r="Y42" s="22" t="s">
        <v>1</v>
      </c>
      <c r="Z42" s="215">
        <v>0.4</v>
      </c>
      <c r="AA42" s="216">
        <v>0.7</v>
      </c>
      <c r="AB42" s="217">
        <f t="shared" si="6"/>
        <v>0.6</v>
      </c>
      <c r="AC42" s="216">
        <v>0.4</v>
      </c>
      <c r="AD42" s="22" t="s">
        <v>1</v>
      </c>
      <c r="AE42" s="33" t="s">
        <v>384</v>
      </c>
      <c r="AF42" s="3"/>
      <c r="AG42" s="22" t="s">
        <v>1</v>
      </c>
      <c r="AH42" s="33" t="s">
        <v>458</v>
      </c>
      <c r="AI42" s="13">
        <f t="shared" si="4"/>
        <v>0</v>
      </c>
      <c r="AJ42" s="3"/>
      <c r="AK42" s="22" t="s">
        <v>1</v>
      </c>
      <c r="AL42" s="3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x14ac:dyDescent="0.25">
      <c r="A43" s="3"/>
      <c r="B43" s="3"/>
      <c r="C43" s="16">
        <f t="shared" si="5"/>
        <v>43</v>
      </c>
      <c r="D43" s="22" t="s">
        <v>1</v>
      </c>
      <c r="E43" s="11">
        <f t="shared" si="7"/>
        <v>45170</v>
      </c>
      <c r="F43" s="3"/>
      <c r="G43" s="22" t="s">
        <v>1</v>
      </c>
      <c r="H43" s="33"/>
      <c r="I43" s="3"/>
      <c r="J43" s="22" t="s">
        <v>1</v>
      </c>
      <c r="K43" s="33"/>
      <c r="L43" s="3"/>
      <c r="M43" s="22" t="s">
        <v>1</v>
      </c>
      <c r="N43" s="33"/>
      <c r="O43" s="13">
        <f t="shared" ref="O43:O60" si="8">IF(N43="",0,IF(COUNTIF(N:N,N43)=1,0,1))</f>
        <v>0</v>
      </c>
      <c r="P43" s="22" t="s">
        <v>1</v>
      </c>
      <c r="Q43" s="33"/>
      <c r="R43" s="13">
        <f t="shared" ref="R43:R60" si="9">IF(Q43="",0,IF(COUNTIF(Q:Q,Q43)=1,0,1))</f>
        <v>0</v>
      </c>
      <c r="S43" s="22" t="s">
        <v>1</v>
      </c>
      <c r="T43" s="33"/>
      <c r="U43" s="3"/>
      <c r="V43" s="22" t="s">
        <v>1</v>
      </c>
      <c r="W43" s="33" t="s">
        <v>314</v>
      </c>
      <c r="X43" s="13">
        <f t="shared" ref="X43:X60" si="10">IF(W43="",0,IF(COUNTIF(W:W,W43)=1,0,1))</f>
        <v>0</v>
      </c>
      <c r="Y43" s="22" t="s">
        <v>1</v>
      </c>
      <c r="Z43" s="215">
        <v>0.3</v>
      </c>
      <c r="AA43" s="216">
        <v>0.5</v>
      </c>
      <c r="AB43" s="217">
        <f t="shared" si="6"/>
        <v>0.7</v>
      </c>
      <c r="AC43" s="216">
        <v>0.2</v>
      </c>
      <c r="AD43" s="22" t="s">
        <v>1</v>
      </c>
      <c r="AE43" s="33" t="s">
        <v>385</v>
      </c>
      <c r="AF43" s="3"/>
      <c r="AG43" s="22" t="s">
        <v>1</v>
      </c>
      <c r="AH43" s="33" t="s">
        <v>459</v>
      </c>
      <c r="AI43" s="13">
        <f t="shared" ref="AI43:AI60" si="11">IF(AH43="",0,IF(COUNTIF(AH:AH,AH43)=1,0,1))</f>
        <v>0</v>
      </c>
      <c r="AJ43" s="3"/>
      <c r="AK43" s="22" t="s">
        <v>1</v>
      </c>
      <c r="AL43" s="3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x14ac:dyDescent="0.25">
      <c r="A44" s="3"/>
      <c r="B44" s="3"/>
      <c r="C44" s="16">
        <f t="shared" si="5"/>
        <v>44</v>
      </c>
      <c r="D44" s="22" t="s">
        <v>1</v>
      </c>
      <c r="E44" s="11">
        <f t="shared" si="7"/>
        <v>45200</v>
      </c>
      <c r="F44" s="3"/>
      <c r="G44" s="22" t="s">
        <v>1</v>
      </c>
      <c r="H44" s="33"/>
      <c r="I44" s="3"/>
      <c r="J44" s="22" t="s">
        <v>1</v>
      </c>
      <c r="K44" s="33"/>
      <c r="L44" s="3"/>
      <c r="M44" s="22" t="s">
        <v>1</v>
      </c>
      <c r="N44" s="33"/>
      <c r="O44" s="13">
        <f t="shared" si="8"/>
        <v>0</v>
      </c>
      <c r="P44" s="22" t="s">
        <v>1</v>
      </c>
      <c r="Q44" s="33"/>
      <c r="R44" s="13">
        <f t="shared" si="9"/>
        <v>0</v>
      </c>
      <c r="S44" s="22" t="s">
        <v>1</v>
      </c>
      <c r="T44" s="33"/>
      <c r="U44" s="3"/>
      <c r="V44" s="22" t="s">
        <v>1</v>
      </c>
      <c r="W44" s="33" t="s">
        <v>315</v>
      </c>
      <c r="X44" s="13">
        <f t="shared" si="10"/>
        <v>0</v>
      </c>
      <c r="Y44" s="22" t="s">
        <v>1</v>
      </c>
      <c r="Z44" s="215">
        <v>0.2</v>
      </c>
      <c r="AA44" s="216">
        <v>0.2</v>
      </c>
      <c r="AB44" s="217">
        <f t="shared" si="6"/>
        <v>0.8</v>
      </c>
      <c r="AC44" s="216">
        <v>0.5</v>
      </c>
      <c r="AD44" s="22" t="s">
        <v>1</v>
      </c>
      <c r="AE44" s="33" t="s">
        <v>386</v>
      </c>
      <c r="AF44" s="3"/>
      <c r="AG44" s="22" t="s">
        <v>1</v>
      </c>
      <c r="AH44" s="33" t="s">
        <v>460</v>
      </c>
      <c r="AI44" s="13">
        <f t="shared" si="11"/>
        <v>0</v>
      </c>
      <c r="AJ44" s="3"/>
      <c r="AK44" s="22" t="s">
        <v>1</v>
      </c>
      <c r="AL44" s="3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x14ac:dyDescent="0.25">
      <c r="A45" s="3"/>
      <c r="B45" s="3"/>
      <c r="C45" s="16">
        <f t="shared" si="5"/>
        <v>45</v>
      </c>
      <c r="D45" s="22" t="s">
        <v>1</v>
      </c>
      <c r="E45" s="11">
        <f t="shared" si="7"/>
        <v>45231</v>
      </c>
      <c r="F45" s="3"/>
      <c r="G45" s="22" t="s">
        <v>1</v>
      </c>
      <c r="H45" s="33"/>
      <c r="I45" s="3"/>
      <c r="J45" s="22" t="s">
        <v>1</v>
      </c>
      <c r="K45" s="33"/>
      <c r="L45" s="3"/>
      <c r="M45" s="22" t="s">
        <v>1</v>
      </c>
      <c r="N45" s="33"/>
      <c r="O45" s="13">
        <f t="shared" si="8"/>
        <v>0</v>
      </c>
      <c r="P45" s="22" t="s">
        <v>1</v>
      </c>
      <c r="Q45" s="33"/>
      <c r="R45" s="13">
        <f t="shared" si="9"/>
        <v>0</v>
      </c>
      <c r="S45" s="22" t="s">
        <v>1</v>
      </c>
      <c r="T45" s="33"/>
      <c r="U45" s="3"/>
      <c r="V45" s="22" t="s">
        <v>1</v>
      </c>
      <c r="W45" s="33" t="s">
        <v>316</v>
      </c>
      <c r="X45" s="13">
        <f t="shared" si="10"/>
        <v>0</v>
      </c>
      <c r="Y45" s="22" t="s">
        <v>1</v>
      </c>
      <c r="Z45" s="215">
        <v>0.5</v>
      </c>
      <c r="AA45" s="216">
        <v>1</v>
      </c>
      <c r="AB45" s="217">
        <f t="shared" si="6"/>
        <v>0.5</v>
      </c>
      <c r="AC45" s="216">
        <v>0.3</v>
      </c>
      <c r="AD45" s="22" t="s">
        <v>1</v>
      </c>
      <c r="AE45" s="33" t="s">
        <v>387</v>
      </c>
      <c r="AF45" s="3"/>
      <c r="AG45" s="22" t="s">
        <v>1</v>
      </c>
      <c r="AH45" s="33" t="s">
        <v>461</v>
      </c>
      <c r="AI45" s="13">
        <f t="shared" si="11"/>
        <v>0</v>
      </c>
      <c r="AJ45" s="3"/>
      <c r="AK45" s="22" t="s">
        <v>1</v>
      </c>
      <c r="AL45" s="3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x14ac:dyDescent="0.25">
      <c r="A46" s="3"/>
      <c r="B46" s="3"/>
      <c r="C46" s="16">
        <f t="shared" si="5"/>
        <v>46</v>
      </c>
      <c r="D46" s="22" t="s">
        <v>1</v>
      </c>
      <c r="E46" s="11">
        <f t="shared" si="7"/>
        <v>45261</v>
      </c>
      <c r="F46" s="3"/>
      <c r="G46" s="22" t="s">
        <v>1</v>
      </c>
      <c r="H46" s="33"/>
      <c r="I46" s="3"/>
      <c r="J46" s="22" t="s">
        <v>1</v>
      </c>
      <c r="K46" s="33"/>
      <c r="L46" s="3"/>
      <c r="M46" s="22" t="s">
        <v>1</v>
      </c>
      <c r="N46" s="33"/>
      <c r="O46" s="13">
        <f t="shared" si="8"/>
        <v>0</v>
      </c>
      <c r="P46" s="22" t="s">
        <v>1</v>
      </c>
      <c r="Q46" s="33"/>
      <c r="R46" s="13">
        <f t="shared" si="9"/>
        <v>0</v>
      </c>
      <c r="S46" s="22" t="s">
        <v>1</v>
      </c>
      <c r="T46" s="33"/>
      <c r="U46" s="3"/>
      <c r="V46" s="22" t="s">
        <v>1</v>
      </c>
      <c r="W46" s="33" t="s">
        <v>317</v>
      </c>
      <c r="X46" s="13">
        <f t="shared" si="10"/>
        <v>0</v>
      </c>
      <c r="Y46" s="22" t="s">
        <v>1</v>
      </c>
      <c r="Z46" s="215">
        <v>0.4</v>
      </c>
      <c r="AA46" s="216">
        <v>0.7</v>
      </c>
      <c r="AB46" s="217">
        <f t="shared" si="6"/>
        <v>0.6</v>
      </c>
      <c r="AC46" s="216">
        <v>0.4</v>
      </c>
      <c r="AD46" s="22" t="s">
        <v>1</v>
      </c>
      <c r="AE46" s="33" t="s">
        <v>388</v>
      </c>
      <c r="AF46" s="3"/>
      <c r="AG46" s="22" t="s">
        <v>1</v>
      </c>
      <c r="AH46" s="33" t="s">
        <v>462</v>
      </c>
      <c r="AI46" s="13">
        <f t="shared" si="11"/>
        <v>0</v>
      </c>
      <c r="AJ46" s="3"/>
      <c r="AK46" s="22" t="s">
        <v>1</v>
      </c>
      <c r="AL46" s="3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x14ac:dyDescent="0.25">
      <c r="A47" s="3"/>
      <c r="B47" s="3"/>
      <c r="C47" s="16">
        <f t="shared" si="5"/>
        <v>47</v>
      </c>
      <c r="D47" s="22" t="s">
        <v>1</v>
      </c>
      <c r="E47" s="11">
        <f t="shared" si="7"/>
        <v>45292</v>
      </c>
      <c r="F47" s="3"/>
      <c r="G47" s="22" t="s">
        <v>1</v>
      </c>
      <c r="H47" s="33"/>
      <c r="I47" s="3"/>
      <c r="J47" s="22" t="s">
        <v>1</v>
      </c>
      <c r="K47" s="33"/>
      <c r="L47" s="3"/>
      <c r="M47" s="22" t="s">
        <v>1</v>
      </c>
      <c r="N47" s="33"/>
      <c r="O47" s="13">
        <f t="shared" si="8"/>
        <v>0</v>
      </c>
      <c r="P47" s="22" t="s">
        <v>1</v>
      </c>
      <c r="Q47" s="33"/>
      <c r="R47" s="13">
        <f t="shared" si="9"/>
        <v>0</v>
      </c>
      <c r="S47" s="22" t="s">
        <v>1</v>
      </c>
      <c r="T47" s="33"/>
      <c r="U47" s="3"/>
      <c r="V47" s="22" t="s">
        <v>1</v>
      </c>
      <c r="W47" s="33" t="s">
        <v>318</v>
      </c>
      <c r="X47" s="13">
        <f t="shared" si="10"/>
        <v>0</v>
      </c>
      <c r="Y47" s="22" t="s">
        <v>1</v>
      </c>
      <c r="Z47" s="215">
        <v>0.3</v>
      </c>
      <c r="AA47" s="216">
        <v>0.5</v>
      </c>
      <c r="AB47" s="217">
        <f t="shared" si="6"/>
        <v>0.7</v>
      </c>
      <c r="AC47" s="216">
        <v>0.2</v>
      </c>
      <c r="AD47" s="22" t="s">
        <v>1</v>
      </c>
      <c r="AE47" s="33" t="s">
        <v>389</v>
      </c>
      <c r="AF47" s="3"/>
      <c r="AG47" s="22" t="s">
        <v>1</v>
      </c>
      <c r="AH47" s="33" t="s">
        <v>463</v>
      </c>
      <c r="AI47" s="13">
        <f t="shared" si="11"/>
        <v>0</v>
      </c>
      <c r="AJ47" s="3"/>
      <c r="AK47" s="22" t="s">
        <v>1</v>
      </c>
      <c r="AL47" s="3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x14ac:dyDescent="0.25">
      <c r="A48" s="3"/>
      <c r="B48" s="3"/>
      <c r="C48" s="16">
        <f t="shared" si="5"/>
        <v>48</v>
      </c>
      <c r="D48" s="22" t="s">
        <v>1</v>
      </c>
      <c r="E48" s="11">
        <f t="shared" si="7"/>
        <v>45323</v>
      </c>
      <c r="F48" s="3"/>
      <c r="G48" s="22" t="s">
        <v>1</v>
      </c>
      <c r="H48" s="33"/>
      <c r="I48" s="3"/>
      <c r="J48" s="22" t="s">
        <v>1</v>
      </c>
      <c r="K48" s="33"/>
      <c r="L48" s="3"/>
      <c r="M48" s="22" t="s">
        <v>1</v>
      </c>
      <c r="N48" s="33"/>
      <c r="O48" s="13">
        <f t="shared" si="8"/>
        <v>0</v>
      </c>
      <c r="P48" s="22" t="s">
        <v>1</v>
      </c>
      <c r="Q48" s="33"/>
      <c r="R48" s="13">
        <f t="shared" si="9"/>
        <v>0</v>
      </c>
      <c r="S48" s="22" t="s">
        <v>1</v>
      </c>
      <c r="T48" s="33"/>
      <c r="U48" s="3"/>
      <c r="V48" s="22" t="s">
        <v>1</v>
      </c>
      <c r="W48" s="33" t="s">
        <v>319</v>
      </c>
      <c r="X48" s="13">
        <f t="shared" si="10"/>
        <v>0</v>
      </c>
      <c r="Y48" s="22" t="s">
        <v>1</v>
      </c>
      <c r="Z48" s="215">
        <v>0.2</v>
      </c>
      <c r="AA48" s="216">
        <v>0.2</v>
      </c>
      <c r="AB48" s="217">
        <f t="shared" si="6"/>
        <v>0.8</v>
      </c>
      <c r="AC48" s="216">
        <v>0.5</v>
      </c>
      <c r="AD48" s="22" t="s">
        <v>1</v>
      </c>
      <c r="AE48" s="33" t="s">
        <v>390</v>
      </c>
      <c r="AF48" s="3"/>
      <c r="AG48" s="22" t="s">
        <v>1</v>
      </c>
      <c r="AH48" s="33" t="s">
        <v>464</v>
      </c>
      <c r="AI48" s="13">
        <f t="shared" si="11"/>
        <v>0</v>
      </c>
      <c r="AJ48" s="3"/>
      <c r="AK48" s="22" t="s">
        <v>1</v>
      </c>
      <c r="AL48" s="3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72" x14ac:dyDescent="0.25">
      <c r="A49" s="3"/>
      <c r="B49" s="3"/>
      <c r="C49" s="16">
        <f t="shared" si="5"/>
        <v>49</v>
      </c>
      <c r="D49" s="22" t="s">
        <v>1</v>
      </c>
      <c r="E49" s="11">
        <f t="shared" si="7"/>
        <v>45352</v>
      </c>
      <c r="F49" s="3"/>
      <c r="G49" s="22" t="s">
        <v>1</v>
      </c>
      <c r="H49" s="33"/>
      <c r="I49" s="3"/>
      <c r="J49" s="22" t="s">
        <v>1</v>
      </c>
      <c r="K49" s="33"/>
      <c r="L49" s="3"/>
      <c r="M49" s="22" t="s">
        <v>1</v>
      </c>
      <c r="N49" s="33"/>
      <c r="O49" s="13">
        <f t="shared" si="8"/>
        <v>0</v>
      </c>
      <c r="P49" s="22" t="s">
        <v>1</v>
      </c>
      <c r="Q49" s="33"/>
      <c r="R49" s="13">
        <f t="shared" si="9"/>
        <v>0</v>
      </c>
      <c r="S49" s="22" t="s">
        <v>1</v>
      </c>
      <c r="T49" s="33"/>
      <c r="U49" s="3"/>
      <c r="V49" s="22" t="s">
        <v>1</v>
      </c>
      <c r="W49" s="33" t="s">
        <v>320</v>
      </c>
      <c r="X49" s="13">
        <f t="shared" si="10"/>
        <v>0</v>
      </c>
      <c r="Y49" s="22" t="s">
        <v>1</v>
      </c>
      <c r="Z49" s="215">
        <v>0.5</v>
      </c>
      <c r="AA49" s="216">
        <v>1</v>
      </c>
      <c r="AB49" s="217">
        <f t="shared" si="6"/>
        <v>0.5</v>
      </c>
      <c r="AC49" s="216">
        <v>0.3</v>
      </c>
      <c r="AD49" s="22" t="s">
        <v>1</v>
      </c>
      <c r="AE49" s="33" t="s">
        <v>391</v>
      </c>
      <c r="AF49" s="3"/>
      <c r="AG49" s="22" t="s">
        <v>1</v>
      </c>
      <c r="AH49" s="33" t="s">
        <v>465</v>
      </c>
      <c r="AI49" s="13">
        <f t="shared" si="11"/>
        <v>0</v>
      </c>
      <c r="AJ49" s="3"/>
      <c r="AK49" s="22" t="s">
        <v>1</v>
      </c>
      <c r="AL49" s="3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row>
    <row r="50" spans="1:72" x14ac:dyDescent="0.25">
      <c r="A50" s="3"/>
      <c r="B50" s="3"/>
      <c r="C50" s="16">
        <f t="shared" si="5"/>
        <v>50</v>
      </c>
      <c r="D50" s="22" t="s">
        <v>1</v>
      </c>
      <c r="E50" s="11">
        <f t="shared" si="7"/>
        <v>45383</v>
      </c>
      <c r="F50" s="3"/>
      <c r="G50" s="22" t="s">
        <v>1</v>
      </c>
      <c r="H50" s="33"/>
      <c r="I50" s="3"/>
      <c r="J50" s="22" t="s">
        <v>1</v>
      </c>
      <c r="K50" s="33"/>
      <c r="L50" s="3"/>
      <c r="M50" s="22" t="s">
        <v>1</v>
      </c>
      <c r="N50" s="33"/>
      <c r="O50" s="13">
        <f t="shared" si="8"/>
        <v>0</v>
      </c>
      <c r="P50" s="22" t="s">
        <v>1</v>
      </c>
      <c r="Q50" s="33"/>
      <c r="R50" s="13">
        <f t="shared" si="9"/>
        <v>0</v>
      </c>
      <c r="S50" s="22" t="s">
        <v>1</v>
      </c>
      <c r="T50" s="33"/>
      <c r="U50" s="3"/>
      <c r="V50" s="22" t="s">
        <v>1</v>
      </c>
      <c r="W50" s="33" t="s">
        <v>321</v>
      </c>
      <c r="X50" s="13">
        <f t="shared" si="10"/>
        <v>0</v>
      </c>
      <c r="Y50" s="22" t="s">
        <v>1</v>
      </c>
      <c r="Z50" s="215">
        <v>0.4</v>
      </c>
      <c r="AA50" s="216">
        <v>0.7</v>
      </c>
      <c r="AB50" s="217">
        <f t="shared" si="6"/>
        <v>0.6</v>
      </c>
      <c r="AC50" s="216">
        <v>0.4</v>
      </c>
      <c r="AD50" s="22" t="s">
        <v>1</v>
      </c>
      <c r="AE50" s="33" t="s">
        <v>392</v>
      </c>
      <c r="AF50" s="3"/>
      <c r="AG50" s="22" t="s">
        <v>1</v>
      </c>
      <c r="AH50" s="33" t="s">
        <v>466</v>
      </c>
      <c r="AI50" s="13">
        <f t="shared" si="11"/>
        <v>0</v>
      </c>
      <c r="AJ50" s="3"/>
      <c r="AK50" s="22" t="s">
        <v>1</v>
      </c>
      <c r="AL50" s="3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row>
    <row r="51" spans="1:72" x14ac:dyDescent="0.25">
      <c r="A51" s="3"/>
      <c r="B51" s="3"/>
      <c r="C51" s="16">
        <f t="shared" si="5"/>
        <v>51</v>
      </c>
      <c r="D51" s="22" t="s">
        <v>1</v>
      </c>
      <c r="E51" s="11">
        <f t="shared" si="7"/>
        <v>45413</v>
      </c>
      <c r="F51" s="3"/>
      <c r="G51" s="22" t="s">
        <v>1</v>
      </c>
      <c r="H51" s="33"/>
      <c r="I51" s="3"/>
      <c r="J51" s="22" t="s">
        <v>1</v>
      </c>
      <c r="K51" s="33"/>
      <c r="L51" s="3"/>
      <c r="M51" s="22" t="s">
        <v>1</v>
      </c>
      <c r="N51" s="33"/>
      <c r="O51" s="13">
        <f t="shared" si="8"/>
        <v>0</v>
      </c>
      <c r="P51" s="22" t="s">
        <v>1</v>
      </c>
      <c r="Q51" s="33"/>
      <c r="R51" s="13">
        <f t="shared" si="9"/>
        <v>0</v>
      </c>
      <c r="S51" s="22" t="s">
        <v>1</v>
      </c>
      <c r="T51" s="33"/>
      <c r="U51" s="3"/>
      <c r="V51" s="22" t="s">
        <v>1</v>
      </c>
      <c r="W51" s="33" t="s">
        <v>322</v>
      </c>
      <c r="X51" s="13">
        <f t="shared" si="10"/>
        <v>0</v>
      </c>
      <c r="Y51" s="22" t="s">
        <v>1</v>
      </c>
      <c r="Z51" s="215">
        <v>0.3</v>
      </c>
      <c r="AA51" s="216">
        <v>0.5</v>
      </c>
      <c r="AB51" s="217">
        <f t="shared" si="6"/>
        <v>0.7</v>
      </c>
      <c r="AC51" s="216">
        <v>0.2</v>
      </c>
      <c r="AD51" s="22" t="s">
        <v>1</v>
      </c>
      <c r="AE51" s="33" t="s">
        <v>417</v>
      </c>
      <c r="AF51" s="3"/>
      <c r="AG51" s="22" t="s">
        <v>1</v>
      </c>
      <c r="AH51" s="33" t="s">
        <v>467</v>
      </c>
      <c r="AI51" s="13">
        <f t="shared" si="11"/>
        <v>0</v>
      </c>
      <c r="AJ51" s="3"/>
      <c r="AK51" s="22" t="s">
        <v>1</v>
      </c>
      <c r="AL51" s="3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row>
    <row r="52" spans="1:72" x14ac:dyDescent="0.25">
      <c r="A52" s="3"/>
      <c r="B52" s="3"/>
      <c r="C52" s="16">
        <f t="shared" si="5"/>
        <v>52</v>
      </c>
      <c r="D52" s="22" t="s">
        <v>1</v>
      </c>
      <c r="E52" s="11">
        <f t="shared" si="7"/>
        <v>45444</v>
      </c>
      <c r="F52" s="3"/>
      <c r="G52" s="22" t="s">
        <v>1</v>
      </c>
      <c r="H52" s="33"/>
      <c r="I52" s="3"/>
      <c r="J52" s="22" t="s">
        <v>1</v>
      </c>
      <c r="K52" s="33"/>
      <c r="L52" s="3"/>
      <c r="M52" s="22" t="s">
        <v>1</v>
      </c>
      <c r="N52" s="33"/>
      <c r="O52" s="13">
        <f t="shared" si="8"/>
        <v>0</v>
      </c>
      <c r="P52" s="22" t="s">
        <v>1</v>
      </c>
      <c r="Q52" s="33"/>
      <c r="R52" s="13">
        <f t="shared" si="9"/>
        <v>0</v>
      </c>
      <c r="S52" s="22" t="s">
        <v>1</v>
      </c>
      <c r="T52" s="33"/>
      <c r="U52" s="3"/>
      <c r="V52" s="22" t="s">
        <v>1</v>
      </c>
      <c r="W52" s="33" t="s">
        <v>323</v>
      </c>
      <c r="X52" s="13">
        <f t="shared" si="10"/>
        <v>0</v>
      </c>
      <c r="Y52" s="22" t="s">
        <v>1</v>
      </c>
      <c r="Z52" s="215">
        <v>0.2</v>
      </c>
      <c r="AA52" s="216">
        <v>0.2</v>
      </c>
      <c r="AB52" s="217">
        <f t="shared" si="6"/>
        <v>0.8</v>
      </c>
      <c r="AC52" s="216">
        <v>0.5</v>
      </c>
      <c r="AD52" s="22" t="s">
        <v>1</v>
      </c>
      <c r="AE52" s="33" t="s">
        <v>418</v>
      </c>
      <c r="AF52" s="3"/>
      <c r="AG52" s="22" t="s">
        <v>1</v>
      </c>
      <c r="AH52" s="33" t="s">
        <v>468</v>
      </c>
      <c r="AI52" s="13">
        <f t="shared" si="11"/>
        <v>0</v>
      </c>
      <c r="AJ52" s="3"/>
      <c r="AK52" s="22" t="s">
        <v>1</v>
      </c>
      <c r="AL52" s="3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row>
    <row r="53" spans="1:72" x14ac:dyDescent="0.25">
      <c r="A53" s="3"/>
      <c r="B53" s="3"/>
      <c r="C53" s="16">
        <f t="shared" si="5"/>
        <v>53</v>
      </c>
      <c r="D53" s="22" t="s">
        <v>1</v>
      </c>
      <c r="E53" s="11">
        <f t="shared" si="7"/>
        <v>45474</v>
      </c>
      <c r="F53" s="3"/>
      <c r="G53" s="22" t="s">
        <v>1</v>
      </c>
      <c r="H53" s="33"/>
      <c r="I53" s="3"/>
      <c r="J53" s="22" t="s">
        <v>1</v>
      </c>
      <c r="K53" s="33"/>
      <c r="L53" s="3"/>
      <c r="M53" s="22" t="s">
        <v>1</v>
      </c>
      <c r="N53" s="33"/>
      <c r="O53" s="13">
        <f t="shared" si="8"/>
        <v>0</v>
      </c>
      <c r="P53" s="22" t="s">
        <v>1</v>
      </c>
      <c r="Q53" s="33"/>
      <c r="R53" s="13">
        <f t="shared" si="9"/>
        <v>0</v>
      </c>
      <c r="S53" s="22" t="s">
        <v>1</v>
      </c>
      <c r="T53" s="33"/>
      <c r="U53" s="3"/>
      <c r="V53" s="22" t="s">
        <v>1</v>
      </c>
      <c r="W53" s="33" t="s">
        <v>324</v>
      </c>
      <c r="X53" s="13">
        <f t="shared" si="10"/>
        <v>0</v>
      </c>
      <c r="Y53" s="22" t="s">
        <v>1</v>
      </c>
      <c r="Z53" s="215">
        <v>0.5</v>
      </c>
      <c r="AA53" s="216">
        <v>1</v>
      </c>
      <c r="AB53" s="217">
        <f t="shared" si="6"/>
        <v>0.5</v>
      </c>
      <c r="AC53" s="216">
        <v>0.3</v>
      </c>
      <c r="AD53" s="22" t="s">
        <v>1</v>
      </c>
      <c r="AE53" s="33" t="s">
        <v>419</v>
      </c>
      <c r="AF53" s="3"/>
      <c r="AG53" s="22" t="s">
        <v>1</v>
      </c>
      <c r="AH53" s="33" t="s">
        <v>469</v>
      </c>
      <c r="AI53" s="13">
        <f t="shared" si="11"/>
        <v>0</v>
      </c>
      <c r="AJ53" s="3"/>
      <c r="AK53" s="22" t="s">
        <v>1</v>
      </c>
      <c r="AL53" s="3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row>
    <row r="54" spans="1:72" x14ac:dyDescent="0.25">
      <c r="A54" s="3"/>
      <c r="B54" s="3"/>
      <c r="C54" s="16">
        <f t="shared" si="5"/>
        <v>54</v>
      </c>
      <c r="D54" s="22" t="s">
        <v>1</v>
      </c>
      <c r="E54" s="11">
        <f t="shared" si="7"/>
        <v>45505</v>
      </c>
      <c r="F54" s="3"/>
      <c r="G54" s="22" t="s">
        <v>1</v>
      </c>
      <c r="H54" s="33"/>
      <c r="I54" s="3"/>
      <c r="J54" s="22" t="s">
        <v>1</v>
      </c>
      <c r="K54" s="33"/>
      <c r="L54" s="3"/>
      <c r="M54" s="22" t="s">
        <v>1</v>
      </c>
      <c r="N54" s="33"/>
      <c r="O54" s="13">
        <f t="shared" si="8"/>
        <v>0</v>
      </c>
      <c r="P54" s="22" t="s">
        <v>1</v>
      </c>
      <c r="Q54" s="33"/>
      <c r="R54" s="13">
        <f t="shared" si="9"/>
        <v>0</v>
      </c>
      <c r="S54" s="22" t="s">
        <v>1</v>
      </c>
      <c r="T54" s="33"/>
      <c r="U54" s="3"/>
      <c r="V54" s="22" t="s">
        <v>1</v>
      </c>
      <c r="W54" s="33" t="s">
        <v>325</v>
      </c>
      <c r="X54" s="13">
        <f t="shared" si="10"/>
        <v>0</v>
      </c>
      <c r="Y54" s="22" t="s">
        <v>1</v>
      </c>
      <c r="Z54" s="215">
        <v>0.4</v>
      </c>
      <c r="AA54" s="216">
        <v>0.7</v>
      </c>
      <c r="AB54" s="217">
        <f t="shared" si="6"/>
        <v>0.6</v>
      </c>
      <c r="AC54" s="216">
        <v>0.4</v>
      </c>
      <c r="AD54" s="22" t="s">
        <v>1</v>
      </c>
      <c r="AE54" s="33" t="s">
        <v>420</v>
      </c>
      <c r="AF54" s="3"/>
      <c r="AG54" s="22" t="s">
        <v>1</v>
      </c>
      <c r="AH54" s="33" t="s">
        <v>470</v>
      </c>
      <c r="AI54" s="13">
        <f t="shared" si="11"/>
        <v>0</v>
      </c>
      <c r="AJ54" s="3"/>
      <c r="AK54" s="22" t="s">
        <v>1</v>
      </c>
      <c r="AL54" s="3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row>
    <row r="55" spans="1:72" x14ac:dyDescent="0.25">
      <c r="A55" s="3"/>
      <c r="B55" s="3"/>
      <c r="C55" s="16">
        <f t="shared" si="5"/>
        <v>55</v>
      </c>
      <c r="D55" s="22" t="s">
        <v>1</v>
      </c>
      <c r="E55" s="11">
        <f t="shared" si="7"/>
        <v>45536</v>
      </c>
      <c r="F55" s="3"/>
      <c r="G55" s="22" t="s">
        <v>1</v>
      </c>
      <c r="H55" s="33"/>
      <c r="I55" s="3"/>
      <c r="J55" s="22" t="s">
        <v>1</v>
      </c>
      <c r="K55" s="33"/>
      <c r="L55" s="3"/>
      <c r="M55" s="22" t="s">
        <v>1</v>
      </c>
      <c r="N55" s="33"/>
      <c r="O55" s="13">
        <f t="shared" si="8"/>
        <v>0</v>
      </c>
      <c r="P55" s="22" t="s">
        <v>1</v>
      </c>
      <c r="Q55" s="33"/>
      <c r="R55" s="13">
        <f t="shared" si="9"/>
        <v>0</v>
      </c>
      <c r="S55" s="22" t="s">
        <v>1</v>
      </c>
      <c r="T55" s="33"/>
      <c r="U55" s="3"/>
      <c r="V55" s="22" t="s">
        <v>1</v>
      </c>
      <c r="W55" s="33" t="s">
        <v>326</v>
      </c>
      <c r="X55" s="13">
        <f t="shared" si="10"/>
        <v>0</v>
      </c>
      <c r="Y55" s="22" t="s">
        <v>1</v>
      </c>
      <c r="Z55" s="215">
        <v>0.3</v>
      </c>
      <c r="AA55" s="216">
        <v>0.5</v>
      </c>
      <c r="AB55" s="217">
        <f t="shared" si="6"/>
        <v>0.7</v>
      </c>
      <c r="AC55" s="216">
        <v>0.2</v>
      </c>
      <c r="AD55" s="22" t="s">
        <v>1</v>
      </c>
      <c r="AE55" s="33" t="s">
        <v>421</v>
      </c>
      <c r="AF55" s="3"/>
      <c r="AG55" s="22" t="s">
        <v>1</v>
      </c>
      <c r="AH55" s="33" t="s">
        <v>471</v>
      </c>
      <c r="AI55" s="13">
        <f t="shared" si="11"/>
        <v>0</v>
      </c>
      <c r="AJ55" s="3"/>
      <c r="AK55" s="22" t="s">
        <v>1</v>
      </c>
      <c r="AL55" s="3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row>
    <row r="56" spans="1:72" x14ac:dyDescent="0.25">
      <c r="A56" s="3"/>
      <c r="B56" s="3"/>
      <c r="C56" s="16">
        <f t="shared" si="5"/>
        <v>56</v>
      </c>
      <c r="D56" s="22" t="s">
        <v>1</v>
      </c>
      <c r="E56" s="11">
        <f t="shared" si="7"/>
        <v>45566</v>
      </c>
      <c r="F56" s="3"/>
      <c r="G56" s="22" t="s">
        <v>1</v>
      </c>
      <c r="H56" s="33"/>
      <c r="I56" s="3"/>
      <c r="J56" s="22" t="s">
        <v>1</v>
      </c>
      <c r="K56" s="33"/>
      <c r="L56" s="3"/>
      <c r="M56" s="22" t="s">
        <v>1</v>
      </c>
      <c r="N56" s="33"/>
      <c r="O56" s="13">
        <f t="shared" si="8"/>
        <v>0</v>
      </c>
      <c r="P56" s="22" t="s">
        <v>1</v>
      </c>
      <c r="Q56" s="33"/>
      <c r="R56" s="13">
        <f t="shared" si="9"/>
        <v>0</v>
      </c>
      <c r="S56" s="22" t="s">
        <v>1</v>
      </c>
      <c r="T56" s="33"/>
      <c r="U56" s="3"/>
      <c r="V56" s="22" t="s">
        <v>1</v>
      </c>
      <c r="W56" s="33" t="s">
        <v>327</v>
      </c>
      <c r="X56" s="13">
        <f t="shared" si="10"/>
        <v>0</v>
      </c>
      <c r="Y56" s="22" t="s">
        <v>1</v>
      </c>
      <c r="Z56" s="215">
        <v>0.2</v>
      </c>
      <c r="AA56" s="216">
        <v>0.2</v>
      </c>
      <c r="AB56" s="217">
        <f t="shared" si="6"/>
        <v>0.8</v>
      </c>
      <c r="AC56" s="216">
        <v>0.5</v>
      </c>
      <c r="AD56" s="22" t="s">
        <v>1</v>
      </c>
      <c r="AE56" s="33" t="s">
        <v>422</v>
      </c>
      <c r="AF56" s="3"/>
      <c r="AG56" s="22" t="s">
        <v>1</v>
      </c>
      <c r="AH56" s="33" t="s">
        <v>472</v>
      </c>
      <c r="AI56" s="13">
        <f t="shared" si="11"/>
        <v>0</v>
      </c>
      <c r="AJ56" s="3"/>
      <c r="AK56" s="22" t="s">
        <v>1</v>
      </c>
      <c r="AL56" s="3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row>
    <row r="57" spans="1:72" x14ac:dyDescent="0.25">
      <c r="A57" s="3"/>
      <c r="B57" s="3"/>
      <c r="C57" s="16">
        <f t="shared" si="5"/>
        <v>57</v>
      </c>
      <c r="D57" s="22" t="s">
        <v>1</v>
      </c>
      <c r="E57" s="11">
        <f t="shared" si="7"/>
        <v>45597</v>
      </c>
      <c r="F57" s="3"/>
      <c r="G57" s="22" t="s">
        <v>1</v>
      </c>
      <c r="H57" s="33"/>
      <c r="I57" s="3"/>
      <c r="J57" s="22" t="s">
        <v>1</v>
      </c>
      <c r="K57" s="33"/>
      <c r="L57" s="3"/>
      <c r="M57" s="22" t="s">
        <v>1</v>
      </c>
      <c r="N57" s="33"/>
      <c r="O57" s="13">
        <f t="shared" si="8"/>
        <v>0</v>
      </c>
      <c r="P57" s="22" t="s">
        <v>1</v>
      </c>
      <c r="Q57" s="33"/>
      <c r="R57" s="13">
        <f t="shared" si="9"/>
        <v>0</v>
      </c>
      <c r="S57" s="22" t="s">
        <v>1</v>
      </c>
      <c r="T57" s="33"/>
      <c r="U57" s="3"/>
      <c r="V57" s="22" t="s">
        <v>1</v>
      </c>
      <c r="W57" s="33" t="s">
        <v>328</v>
      </c>
      <c r="X57" s="13">
        <f t="shared" si="10"/>
        <v>0</v>
      </c>
      <c r="Y57" s="22" t="s">
        <v>1</v>
      </c>
      <c r="Z57" s="215">
        <v>0.5</v>
      </c>
      <c r="AA57" s="216">
        <v>1</v>
      </c>
      <c r="AB57" s="217">
        <f t="shared" si="6"/>
        <v>0.5</v>
      </c>
      <c r="AC57" s="216">
        <v>0.3</v>
      </c>
      <c r="AD57" s="22" t="s">
        <v>1</v>
      </c>
      <c r="AE57" s="33" t="s">
        <v>423</v>
      </c>
      <c r="AF57" s="3"/>
      <c r="AG57" s="22" t="s">
        <v>1</v>
      </c>
      <c r="AH57" s="33" t="s">
        <v>473</v>
      </c>
      <c r="AI57" s="13">
        <f t="shared" si="11"/>
        <v>0</v>
      </c>
      <c r="AJ57" s="3"/>
      <c r="AK57" s="22" t="s">
        <v>1</v>
      </c>
      <c r="AL57" s="3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row>
    <row r="58" spans="1:72" x14ac:dyDescent="0.25">
      <c r="A58" s="3"/>
      <c r="B58" s="3"/>
      <c r="C58" s="16">
        <f t="shared" si="5"/>
        <v>58</v>
      </c>
      <c r="D58" s="22" t="s">
        <v>1</v>
      </c>
      <c r="E58" s="11">
        <f t="shared" ref="E58:E59" si="12">EOMONTH(E57,0)+1</f>
        <v>45627</v>
      </c>
      <c r="F58" s="3"/>
      <c r="G58" s="22" t="s">
        <v>1</v>
      </c>
      <c r="H58" s="33"/>
      <c r="I58" s="3"/>
      <c r="J58" s="22" t="s">
        <v>1</v>
      </c>
      <c r="K58" s="33"/>
      <c r="L58" s="3"/>
      <c r="M58" s="22" t="s">
        <v>1</v>
      </c>
      <c r="N58" s="33"/>
      <c r="O58" s="13">
        <f t="shared" si="8"/>
        <v>0</v>
      </c>
      <c r="P58" s="22" t="s">
        <v>1</v>
      </c>
      <c r="Q58" s="33"/>
      <c r="R58" s="13">
        <f t="shared" si="9"/>
        <v>0</v>
      </c>
      <c r="S58" s="22" t="s">
        <v>1</v>
      </c>
      <c r="T58" s="33"/>
      <c r="U58" s="3"/>
      <c r="V58" s="22" t="s">
        <v>1</v>
      </c>
      <c r="W58" s="33" t="s">
        <v>329</v>
      </c>
      <c r="X58" s="13">
        <f t="shared" si="10"/>
        <v>0</v>
      </c>
      <c r="Y58" s="22" t="s">
        <v>1</v>
      </c>
      <c r="Z58" s="215">
        <v>0.4</v>
      </c>
      <c r="AA58" s="216">
        <v>0.7</v>
      </c>
      <c r="AB58" s="217">
        <f t="shared" si="6"/>
        <v>0.6</v>
      </c>
      <c r="AC58" s="216">
        <v>0.4</v>
      </c>
      <c r="AD58" s="22" t="s">
        <v>1</v>
      </c>
      <c r="AE58" s="33" t="s">
        <v>424</v>
      </c>
      <c r="AF58" s="3"/>
      <c r="AG58" s="22" t="s">
        <v>1</v>
      </c>
      <c r="AH58" s="33" t="s">
        <v>474</v>
      </c>
      <c r="AI58" s="13">
        <f t="shared" si="11"/>
        <v>0</v>
      </c>
      <c r="AJ58" s="3"/>
      <c r="AK58" s="22" t="s">
        <v>1</v>
      </c>
      <c r="AL58" s="3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row>
    <row r="59" spans="1:72" x14ac:dyDescent="0.25">
      <c r="A59" s="3"/>
      <c r="B59" s="3"/>
      <c r="C59" s="16">
        <f t="shared" si="5"/>
        <v>59</v>
      </c>
      <c r="D59" s="22" t="s">
        <v>1</v>
      </c>
      <c r="E59" s="11">
        <f t="shared" si="12"/>
        <v>45658</v>
      </c>
      <c r="F59" s="3"/>
      <c r="G59" s="22" t="s">
        <v>1</v>
      </c>
      <c r="H59" s="33"/>
      <c r="I59" s="3"/>
      <c r="J59" s="22" t="s">
        <v>1</v>
      </c>
      <c r="K59" s="33"/>
      <c r="L59" s="3"/>
      <c r="M59" s="22" t="s">
        <v>1</v>
      </c>
      <c r="N59" s="33"/>
      <c r="O59" s="13">
        <f t="shared" si="8"/>
        <v>0</v>
      </c>
      <c r="P59" s="22" t="s">
        <v>1</v>
      </c>
      <c r="Q59" s="33"/>
      <c r="R59" s="13">
        <f t="shared" si="9"/>
        <v>0</v>
      </c>
      <c r="S59" s="22" t="s">
        <v>1</v>
      </c>
      <c r="T59" s="33"/>
      <c r="U59" s="3"/>
      <c r="V59" s="22" t="s">
        <v>1</v>
      </c>
      <c r="W59" s="33" t="s">
        <v>330</v>
      </c>
      <c r="X59" s="13">
        <f t="shared" si="10"/>
        <v>0</v>
      </c>
      <c r="Y59" s="22" t="s">
        <v>1</v>
      </c>
      <c r="Z59" s="215">
        <v>0.4</v>
      </c>
      <c r="AA59" s="216">
        <v>0.7</v>
      </c>
      <c r="AB59" s="217">
        <f t="shared" si="6"/>
        <v>0.6</v>
      </c>
      <c r="AC59" s="216">
        <v>0.4</v>
      </c>
      <c r="AD59" s="22" t="s">
        <v>1</v>
      </c>
      <c r="AE59" s="33" t="s">
        <v>425</v>
      </c>
      <c r="AF59" s="3"/>
      <c r="AG59" s="22" t="s">
        <v>1</v>
      </c>
      <c r="AH59" s="33" t="s">
        <v>475</v>
      </c>
      <c r="AI59" s="13">
        <f t="shared" si="11"/>
        <v>0</v>
      </c>
      <c r="AJ59" s="3"/>
      <c r="AK59" s="22" t="s">
        <v>1</v>
      </c>
      <c r="AL59" s="3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x14ac:dyDescent="0.25">
      <c r="A60" s="3"/>
      <c r="B60" s="3"/>
      <c r="C60" s="16">
        <f t="shared" si="5"/>
        <v>60</v>
      </c>
      <c r="D60" s="22" t="s">
        <v>1</v>
      </c>
      <c r="E60" s="11"/>
      <c r="F60" s="3"/>
      <c r="G60" s="22" t="s">
        <v>1</v>
      </c>
      <c r="H60" s="33"/>
      <c r="I60" s="3"/>
      <c r="J60" s="22" t="s">
        <v>1</v>
      </c>
      <c r="K60" s="33"/>
      <c r="L60" s="3"/>
      <c r="M60" s="22" t="s">
        <v>1</v>
      </c>
      <c r="N60" s="33"/>
      <c r="O60" s="13">
        <f t="shared" si="8"/>
        <v>0</v>
      </c>
      <c r="P60" s="22" t="s">
        <v>1</v>
      </c>
      <c r="Q60" s="33"/>
      <c r="R60" s="13">
        <f t="shared" si="9"/>
        <v>0</v>
      </c>
      <c r="S60" s="22" t="s">
        <v>1</v>
      </c>
      <c r="T60" s="33"/>
      <c r="U60" s="3"/>
      <c r="V60" s="22" t="s">
        <v>1</v>
      </c>
      <c r="W60" s="33"/>
      <c r="X60" s="13">
        <f t="shared" si="10"/>
        <v>0</v>
      </c>
      <c r="Y60" s="22" t="s">
        <v>1</v>
      </c>
      <c r="Z60" s="215"/>
      <c r="AA60" s="216"/>
      <c r="AB60" s="217"/>
      <c r="AC60" s="216"/>
      <c r="AD60" s="22" t="s">
        <v>1</v>
      </c>
      <c r="AE60" s="33"/>
      <c r="AF60" s="3"/>
      <c r="AG60" s="22" t="s">
        <v>1</v>
      </c>
      <c r="AH60" s="33"/>
      <c r="AI60" s="13">
        <f t="shared" si="11"/>
        <v>0</v>
      </c>
      <c r="AJ60" s="3"/>
      <c r="AK60" s="22" t="s">
        <v>1</v>
      </c>
      <c r="AL60" s="3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x14ac:dyDescent="0.25">
      <c r="C61" s="16"/>
      <c r="O61" s="2"/>
      <c r="R61" s="2"/>
      <c r="X61" s="2"/>
      <c r="AI61" s="2"/>
    </row>
    <row r="62" spans="1:72" x14ac:dyDescent="0.25">
      <c r="C62" s="16"/>
      <c r="O62" s="2"/>
      <c r="R62" s="2"/>
      <c r="X62" s="2"/>
      <c r="AI62" s="2"/>
    </row>
    <row r="63" spans="1:72" x14ac:dyDescent="0.25">
      <c r="C63" s="16"/>
      <c r="O63" s="2"/>
      <c r="R63" s="2"/>
      <c r="X63" s="2"/>
      <c r="AI63" s="2"/>
    </row>
    <row r="64" spans="1:72" x14ac:dyDescent="0.25">
      <c r="C64" s="16"/>
      <c r="O64" s="2"/>
      <c r="R64" s="2"/>
      <c r="X64" s="2"/>
      <c r="AI64" s="2"/>
    </row>
    <row r="65" spans="15:35" x14ac:dyDescent="0.25">
      <c r="O65" s="2"/>
      <c r="R65" s="2"/>
      <c r="X65" s="2"/>
      <c r="AI65" s="2"/>
    </row>
    <row r="66" spans="15:35" x14ac:dyDescent="0.25">
      <c r="O66" s="2"/>
      <c r="R66" s="2"/>
      <c r="X66" s="2"/>
      <c r="AI66" s="2"/>
    </row>
    <row r="67" spans="15:35" x14ac:dyDescent="0.25">
      <c r="O67" s="2"/>
      <c r="R67" s="2"/>
      <c r="X67" s="2"/>
      <c r="AI67" s="2"/>
    </row>
    <row r="68" spans="15:35" x14ac:dyDescent="0.25">
      <c r="O68" s="2"/>
      <c r="R68" s="2"/>
      <c r="X68" s="2"/>
      <c r="AI68" s="2"/>
    </row>
    <row r="69" spans="15:35" x14ac:dyDescent="0.25">
      <c r="O69" s="2"/>
      <c r="R69" s="2"/>
      <c r="X69" s="2"/>
      <c r="AI69" s="2"/>
    </row>
    <row r="70" spans="15:35" x14ac:dyDescent="0.25">
      <c r="O70" s="2"/>
      <c r="R70" s="2"/>
      <c r="X70" s="2"/>
      <c r="AI70" s="2"/>
    </row>
    <row r="71" spans="15:35" x14ac:dyDescent="0.25">
      <c r="O71" s="2"/>
      <c r="R71" s="2"/>
      <c r="X71" s="2"/>
      <c r="AI71" s="2"/>
    </row>
    <row r="72" spans="15:35" x14ac:dyDescent="0.25">
      <c r="O72" s="2"/>
      <c r="R72" s="2"/>
      <c r="X72" s="2"/>
      <c r="AI72" s="2"/>
    </row>
    <row r="73" spans="15:35" x14ac:dyDescent="0.25">
      <c r="O73" s="2"/>
      <c r="R73" s="2"/>
      <c r="X73" s="2"/>
      <c r="AI73" s="2"/>
    </row>
    <row r="74" spans="15:35" x14ac:dyDescent="0.25">
      <c r="O74" s="2"/>
      <c r="R74" s="2"/>
      <c r="X74" s="2"/>
      <c r="AI74" s="2"/>
    </row>
    <row r="75" spans="15:35" x14ac:dyDescent="0.25">
      <c r="O75" s="2"/>
      <c r="R75" s="2"/>
      <c r="X75" s="2"/>
      <c r="AI75" s="2"/>
    </row>
  </sheetData>
  <conditionalFormatting sqref="E8">
    <cfRule type="containsBlanks" dxfId="99" priority="116">
      <formula>LEN(TRIM(E8))=0</formula>
    </cfRule>
  </conditionalFormatting>
  <conditionalFormatting sqref="E11:E57">
    <cfRule type="containsBlanks" dxfId="98" priority="115">
      <formula>LEN(TRIM(E11))=0</formula>
    </cfRule>
  </conditionalFormatting>
  <conditionalFormatting sqref="E58:E59">
    <cfRule type="containsBlanks" dxfId="97" priority="114">
      <formula>LEN(TRIM(E58))=0</formula>
    </cfRule>
  </conditionalFormatting>
  <conditionalFormatting sqref="E60">
    <cfRule type="containsBlanks" dxfId="96" priority="113">
      <formula>LEN(TRIM(E60))=0</formula>
    </cfRule>
  </conditionalFormatting>
  <conditionalFormatting sqref="H8">
    <cfRule type="containsBlanks" dxfId="95" priority="112">
      <formula>LEN(TRIM(H8))=0</formula>
    </cfRule>
  </conditionalFormatting>
  <conditionalFormatting sqref="H11:H57">
    <cfRule type="containsBlanks" dxfId="94" priority="111">
      <formula>LEN(TRIM(H11))=0</formula>
    </cfRule>
  </conditionalFormatting>
  <conditionalFormatting sqref="H58:H59">
    <cfRule type="containsBlanks" dxfId="93" priority="110">
      <formula>LEN(TRIM(H58))=0</formula>
    </cfRule>
  </conditionalFormatting>
  <conditionalFormatting sqref="H60">
    <cfRule type="containsBlanks" dxfId="92" priority="109">
      <formula>LEN(TRIM(H60))=0</formula>
    </cfRule>
  </conditionalFormatting>
  <conditionalFormatting sqref="AL8">
    <cfRule type="containsBlanks" dxfId="91" priority="108">
      <formula>LEN(TRIM(AL8))=0</formula>
    </cfRule>
  </conditionalFormatting>
  <conditionalFormatting sqref="AL11:AL57">
    <cfRule type="containsBlanks" dxfId="90" priority="107">
      <formula>LEN(TRIM(AL11))=0</formula>
    </cfRule>
  </conditionalFormatting>
  <conditionalFormatting sqref="AL58:AL59">
    <cfRule type="containsBlanks" dxfId="89" priority="106">
      <formula>LEN(TRIM(AL58))=0</formula>
    </cfRule>
  </conditionalFormatting>
  <conditionalFormatting sqref="AL60">
    <cfRule type="containsBlanks" dxfId="88" priority="105">
      <formula>LEN(TRIM(AL60))=0</formula>
    </cfRule>
  </conditionalFormatting>
  <conditionalFormatting sqref="K8">
    <cfRule type="containsBlanks" dxfId="87" priority="104">
      <formula>LEN(TRIM(K8))=0</formula>
    </cfRule>
  </conditionalFormatting>
  <conditionalFormatting sqref="K11:K57">
    <cfRule type="containsBlanks" dxfId="86" priority="103">
      <formula>LEN(TRIM(K11))=0</formula>
    </cfRule>
  </conditionalFormatting>
  <conditionalFormatting sqref="K58:K59">
    <cfRule type="containsBlanks" dxfId="85" priority="102">
      <formula>LEN(TRIM(K58))=0</formula>
    </cfRule>
  </conditionalFormatting>
  <conditionalFormatting sqref="K60">
    <cfRule type="containsBlanks" dxfId="84" priority="101">
      <formula>LEN(TRIM(K60))=0</formula>
    </cfRule>
  </conditionalFormatting>
  <conditionalFormatting sqref="N8">
    <cfRule type="containsBlanks" dxfId="83" priority="100">
      <formula>LEN(TRIM(N8))=0</formula>
    </cfRule>
  </conditionalFormatting>
  <conditionalFormatting sqref="N11:N57">
    <cfRule type="containsBlanks" dxfId="82" priority="99">
      <formula>LEN(TRIM(N11))=0</formula>
    </cfRule>
  </conditionalFormatting>
  <conditionalFormatting sqref="N58:N59">
    <cfRule type="containsBlanks" dxfId="81" priority="98">
      <formula>LEN(TRIM(N58))=0</formula>
    </cfRule>
  </conditionalFormatting>
  <conditionalFormatting sqref="N60">
    <cfRule type="containsBlanks" dxfId="80" priority="97">
      <formula>LEN(TRIM(N60))=0</formula>
    </cfRule>
  </conditionalFormatting>
  <conditionalFormatting sqref="Q8">
    <cfRule type="containsBlanks" dxfId="79" priority="96">
      <formula>LEN(TRIM(Q8))=0</formula>
    </cfRule>
  </conditionalFormatting>
  <conditionalFormatting sqref="Q11:Q57">
    <cfRule type="containsBlanks" dxfId="78" priority="95">
      <formula>LEN(TRIM(Q11))=0</formula>
    </cfRule>
  </conditionalFormatting>
  <conditionalFormatting sqref="Q58:Q59">
    <cfRule type="containsBlanks" dxfId="77" priority="94">
      <formula>LEN(TRIM(Q58))=0</formula>
    </cfRule>
  </conditionalFormatting>
  <conditionalFormatting sqref="Q60">
    <cfRule type="containsBlanks" dxfId="76" priority="93">
      <formula>LEN(TRIM(Q60))=0</formula>
    </cfRule>
  </conditionalFormatting>
  <conditionalFormatting sqref="W8">
    <cfRule type="containsBlanks" dxfId="75" priority="92">
      <formula>LEN(TRIM(W8))=0</formula>
    </cfRule>
  </conditionalFormatting>
  <conditionalFormatting sqref="W11:W59">
    <cfRule type="containsBlanks" dxfId="74" priority="91">
      <formula>LEN(TRIM(W11))=0</formula>
    </cfRule>
  </conditionalFormatting>
  <conditionalFormatting sqref="T58:T59">
    <cfRule type="containsBlanks" dxfId="73" priority="86">
      <formula>LEN(TRIM(T58))=0</formula>
    </cfRule>
  </conditionalFormatting>
  <conditionalFormatting sqref="W60">
    <cfRule type="containsBlanks" dxfId="72" priority="89">
      <formula>LEN(TRIM(W60))=0</formula>
    </cfRule>
  </conditionalFormatting>
  <conditionalFormatting sqref="T8">
    <cfRule type="containsBlanks" dxfId="71" priority="88">
      <formula>LEN(TRIM(T8))=0</formula>
    </cfRule>
  </conditionalFormatting>
  <conditionalFormatting sqref="T11:T57">
    <cfRule type="containsBlanks" dxfId="70" priority="87">
      <formula>LEN(TRIM(T11))=0</formula>
    </cfRule>
  </conditionalFormatting>
  <conditionalFormatting sqref="AE11:AE59">
    <cfRule type="containsBlanks" dxfId="69" priority="83">
      <formula>LEN(TRIM(AE11))=0</formula>
    </cfRule>
  </conditionalFormatting>
  <conditionalFormatting sqref="T60">
    <cfRule type="containsBlanks" dxfId="68" priority="85">
      <formula>LEN(TRIM(T60))=0</formula>
    </cfRule>
  </conditionalFormatting>
  <conditionalFormatting sqref="AE8">
    <cfRule type="containsBlanks" dxfId="67" priority="84">
      <formula>LEN(TRIM(AE8))=0</formula>
    </cfRule>
  </conditionalFormatting>
  <conditionalFormatting sqref="AE60">
    <cfRule type="containsBlanks" dxfId="66" priority="82">
      <formula>LEN(TRIM(AE60))=0</formula>
    </cfRule>
  </conditionalFormatting>
  <conditionalFormatting sqref="Z8">
    <cfRule type="containsBlanks" dxfId="65" priority="81">
      <formula>LEN(TRIM(Z8))=0</formula>
    </cfRule>
  </conditionalFormatting>
  <conditionalFormatting sqref="Z11:Z59">
    <cfRule type="containsBlanks" dxfId="64" priority="80">
      <formula>LEN(TRIM(Z11))=0</formula>
    </cfRule>
  </conditionalFormatting>
  <conditionalFormatting sqref="Z60">
    <cfRule type="containsBlanks" dxfId="63" priority="79">
      <formula>LEN(TRIM(Z60))=0</formula>
    </cfRule>
  </conditionalFormatting>
  <conditionalFormatting sqref="AA8">
    <cfRule type="containsBlanks" dxfId="62" priority="78">
      <formula>LEN(TRIM(AA8))=0</formula>
    </cfRule>
  </conditionalFormatting>
  <conditionalFormatting sqref="AA11:AA59">
    <cfRule type="containsBlanks" dxfId="61" priority="77">
      <formula>LEN(TRIM(AA11))=0</formula>
    </cfRule>
  </conditionalFormatting>
  <conditionalFormatting sqref="AA60">
    <cfRule type="containsBlanks" dxfId="60" priority="76">
      <formula>LEN(TRIM(AA60))=0</formula>
    </cfRule>
  </conditionalFormatting>
  <conditionalFormatting sqref="Z7">
    <cfRule type="containsBlanks" dxfId="59" priority="75">
      <formula>LEN(TRIM(Z7))=0</formula>
    </cfRule>
  </conditionalFormatting>
  <conditionalFormatting sqref="AB8">
    <cfRule type="containsBlanks" dxfId="58" priority="74">
      <formula>LEN(TRIM(AB8))=0</formula>
    </cfRule>
  </conditionalFormatting>
  <conditionalFormatting sqref="AB11:AB59">
    <cfRule type="containsBlanks" dxfId="57" priority="73">
      <formula>LEN(TRIM(AB11))=0</formula>
    </cfRule>
  </conditionalFormatting>
  <conditionalFormatting sqref="AB60">
    <cfRule type="containsBlanks" dxfId="56" priority="72">
      <formula>LEN(TRIM(AB60))=0</formula>
    </cfRule>
  </conditionalFormatting>
  <conditionalFormatting sqref="AC8">
    <cfRule type="containsBlanks" dxfId="55" priority="71">
      <formula>LEN(TRIM(AC8))=0</formula>
    </cfRule>
  </conditionalFormatting>
  <conditionalFormatting sqref="AC11:AC59">
    <cfRule type="containsBlanks" dxfId="54" priority="70">
      <formula>LEN(TRIM(AC11))=0</formula>
    </cfRule>
  </conditionalFormatting>
  <conditionalFormatting sqref="AC60">
    <cfRule type="containsBlanks" dxfId="53" priority="69">
      <formula>LEN(TRIM(AC60))=0</formula>
    </cfRule>
  </conditionalFormatting>
  <conditionalFormatting sqref="AC4">
    <cfRule type="containsBlanks" dxfId="52" priority="1">
      <formula>LEN(TRIM(AC4))=0</formula>
    </cfRule>
  </conditionalFormatting>
  <conditionalFormatting sqref="X1:X18 X20:X37 X40:X44 X76:X1048576">
    <cfRule type="cellIs" dxfId="51" priority="67" operator="equal">
      <formula>1</formula>
    </cfRule>
  </conditionalFormatting>
  <conditionalFormatting sqref="X19">
    <cfRule type="cellIs" dxfId="50" priority="66" operator="equal">
      <formula>1</formula>
    </cfRule>
  </conditionalFormatting>
  <conditionalFormatting sqref="X19">
    <cfRule type="cellIs" dxfId="49" priority="65" operator="equal">
      <formula>1</formula>
    </cfRule>
  </conditionalFormatting>
  <conditionalFormatting sqref="X20">
    <cfRule type="cellIs" dxfId="48" priority="64" operator="equal">
      <formula>1</formula>
    </cfRule>
  </conditionalFormatting>
  <conditionalFormatting sqref="X39">
    <cfRule type="cellIs" dxfId="47" priority="62" operator="equal">
      <formula>1</formula>
    </cfRule>
  </conditionalFormatting>
  <conditionalFormatting sqref="X38">
    <cfRule type="cellIs" dxfId="46" priority="63" operator="equal">
      <formula>1</formula>
    </cfRule>
  </conditionalFormatting>
  <conditionalFormatting sqref="X45:X48">
    <cfRule type="cellIs" dxfId="45" priority="61" operator="equal">
      <formula>1</formula>
    </cfRule>
  </conditionalFormatting>
  <conditionalFormatting sqref="X49:X52">
    <cfRule type="cellIs" dxfId="44" priority="60" operator="equal">
      <formula>1</formula>
    </cfRule>
  </conditionalFormatting>
  <conditionalFormatting sqref="X53:X56">
    <cfRule type="cellIs" dxfId="43" priority="59" operator="equal">
      <formula>1</formula>
    </cfRule>
  </conditionalFormatting>
  <conditionalFormatting sqref="O39">
    <cfRule type="cellIs" dxfId="42" priority="38" operator="equal">
      <formula>1</formula>
    </cfRule>
  </conditionalFormatting>
  <conditionalFormatting sqref="X57:X60">
    <cfRule type="cellIs" dxfId="41" priority="57" operator="equal">
      <formula>1</formula>
    </cfRule>
  </conditionalFormatting>
  <conditionalFormatting sqref="O49:O52">
    <cfRule type="cellIs" dxfId="40" priority="36" operator="equal">
      <formula>1</formula>
    </cfRule>
  </conditionalFormatting>
  <conditionalFormatting sqref="O53:O56">
    <cfRule type="cellIs" dxfId="39" priority="35" operator="equal">
      <formula>1</formula>
    </cfRule>
  </conditionalFormatting>
  <conditionalFormatting sqref="O57:O60">
    <cfRule type="cellIs" dxfId="38" priority="34" operator="equal">
      <formula>1</formula>
    </cfRule>
  </conditionalFormatting>
  <conditionalFormatting sqref="O1:O18 O20:O37 O40:O44 O76:O1048576">
    <cfRule type="cellIs" dxfId="37" priority="43" operator="equal">
      <formula>1</formula>
    </cfRule>
  </conditionalFormatting>
  <conditionalFormatting sqref="O19">
    <cfRule type="cellIs" dxfId="36" priority="42" operator="equal">
      <formula>1</formula>
    </cfRule>
  </conditionalFormatting>
  <conditionalFormatting sqref="O19">
    <cfRule type="cellIs" dxfId="35" priority="41" operator="equal">
      <formula>1</formula>
    </cfRule>
  </conditionalFormatting>
  <conditionalFormatting sqref="O20">
    <cfRule type="cellIs" dxfId="34" priority="40" operator="equal">
      <formula>1</formula>
    </cfRule>
  </conditionalFormatting>
  <conditionalFormatting sqref="O38">
    <cfRule type="cellIs" dxfId="33" priority="39" operator="equal">
      <formula>1</formula>
    </cfRule>
  </conditionalFormatting>
  <conditionalFormatting sqref="R53:R56">
    <cfRule type="cellIs" dxfId="32" priority="25" operator="equal">
      <formula>1</formula>
    </cfRule>
  </conditionalFormatting>
  <conditionalFormatting sqref="O45:O48">
    <cfRule type="cellIs" dxfId="31" priority="37" operator="equal">
      <formula>1</formula>
    </cfRule>
  </conditionalFormatting>
  <conditionalFormatting sqref="AI49:AI52">
    <cfRule type="cellIs" dxfId="30" priority="13" operator="equal">
      <formula>1</formula>
    </cfRule>
  </conditionalFormatting>
  <conditionalFormatting sqref="AI53:AI56">
    <cfRule type="cellIs" dxfId="29" priority="12" operator="equal">
      <formula>1</formula>
    </cfRule>
  </conditionalFormatting>
  <conditionalFormatting sqref="AI57:AI60">
    <cfRule type="cellIs" dxfId="28" priority="11" operator="equal">
      <formula>1</formula>
    </cfRule>
  </conditionalFormatting>
  <conditionalFormatting sqref="R1:R18 R20:R37 R40:R44 R76:R1048576">
    <cfRule type="cellIs" dxfId="27" priority="33" operator="equal">
      <formula>1</formula>
    </cfRule>
  </conditionalFormatting>
  <conditionalFormatting sqref="R19">
    <cfRule type="cellIs" dxfId="26" priority="32" operator="equal">
      <formula>1</formula>
    </cfRule>
  </conditionalFormatting>
  <conditionalFormatting sqref="R19">
    <cfRule type="cellIs" dxfId="25" priority="31" operator="equal">
      <formula>1</formula>
    </cfRule>
  </conditionalFormatting>
  <conditionalFormatting sqref="R20">
    <cfRule type="cellIs" dxfId="24" priority="30" operator="equal">
      <formula>1</formula>
    </cfRule>
  </conditionalFormatting>
  <conditionalFormatting sqref="R39">
    <cfRule type="cellIs" dxfId="23" priority="28" operator="equal">
      <formula>1</formula>
    </cfRule>
  </conditionalFormatting>
  <conditionalFormatting sqref="R38">
    <cfRule type="cellIs" dxfId="22" priority="29" operator="equal">
      <formula>1</formula>
    </cfRule>
  </conditionalFormatting>
  <conditionalFormatting sqref="R45:R48">
    <cfRule type="cellIs" dxfId="21" priority="27" operator="equal">
      <formula>1</formula>
    </cfRule>
  </conditionalFormatting>
  <conditionalFormatting sqref="R49:R52">
    <cfRule type="cellIs" dxfId="20" priority="26" operator="equal">
      <formula>1</formula>
    </cfRule>
  </conditionalFormatting>
  <conditionalFormatting sqref="AI39">
    <cfRule type="cellIs" dxfId="19" priority="15" operator="equal">
      <formula>1</formula>
    </cfRule>
  </conditionalFormatting>
  <conditionalFormatting sqref="R57:R60">
    <cfRule type="cellIs" dxfId="18" priority="24" operator="equal">
      <formula>1</formula>
    </cfRule>
  </conditionalFormatting>
  <conditionalFormatting sqref="AI1:AI18 AI20:AI37 AI40:AI44 AI76:AI1048576">
    <cfRule type="cellIs" dxfId="17" priority="20" operator="equal">
      <formula>1</formula>
    </cfRule>
  </conditionalFormatting>
  <conditionalFormatting sqref="AI19">
    <cfRule type="cellIs" dxfId="16" priority="19" operator="equal">
      <formula>1</formula>
    </cfRule>
  </conditionalFormatting>
  <conditionalFormatting sqref="AI19">
    <cfRule type="cellIs" dxfId="15" priority="18" operator="equal">
      <formula>1</formula>
    </cfRule>
  </conditionalFormatting>
  <conditionalFormatting sqref="AI20">
    <cfRule type="cellIs" dxfId="14" priority="17" operator="equal">
      <formula>1</formula>
    </cfRule>
  </conditionalFormatting>
  <conditionalFormatting sqref="AI38">
    <cfRule type="cellIs" dxfId="13" priority="16" operator="equal">
      <formula>1</formula>
    </cfRule>
  </conditionalFormatting>
  <conditionalFormatting sqref="AI45:AI48">
    <cfRule type="cellIs" dxfId="12" priority="14" operator="equal">
      <formula>1</formula>
    </cfRule>
  </conditionalFormatting>
  <conditionalFormatting sqref="AH8">
    <cfRule type="containsBlanks" dxfId="11" priority="23">
      <formula>LEN(TRIM(AH8))=0</formula>
    </cfRule>
  </conditionalFormatting>
  <conditionalFormatting sqref="AH11:AH59">
    <cfRule type="containsBlanks" dxfId="10" priority="22">
      <formula>LEN(TRIM(AH11))=0</formula>
    </cfRule>
  </conditionalFormatting>
  <conditionalFormatting sqref="AH60">
    <cfRule type="containsBlanks" dxfId="9" priority="21">
      <formula>LEN(TRIM(AH60))=0</formula>
    </cfRule>
  </conditionalFormatting>
  <conditionalFormatting sqref="W4">
    <cfRule type="containsBlanks" dxfId="8" priority="10">
      <formula>LEN(TRIM(W4))=0</formula>
    </cfRule>
  </conditionalFormatting>
  <conditionalFormatting sqref="Z3">
    <cfRule type="containsBlanks" dxfId="7" priority="9">
      <formula>LEN(TRIM(Z3))=0</formula>
    </cfRule>
  </conditionalFormatting>
  <conditionalFormatting sqref="AA3">
    <cfRule type="containsBlanks" dxfId="6" priority="8">
      <formula>LEN(TRIM(AA3))=0</formula>
    </cfRule>
  </conditionalFormatting>
  <conditionalFormatting sqref="Z2">
    <cfRule type="containsBlanks" dxfId="5" priority="7">
      <formula>LEN(TRIM(Z2))=0</formula>
    </cfRule>
  </conditionalFormatting>
  <conditionalFormatting sqref="AB3">
    <cfRule type="containsBlanks" dxfId="4" priority="6">
      <formula>LEN(TRIM(AB3))=0</formula>
    </cfRule>
  </conditionalFormatting>
  <conditionalFormatting sqref="AC3">
    <cfRule type="containsBlanks" dxfId="3" priority="5">
      <formula>LEN(TRIM(AC3))=0</formula>
    </cfRule>
  </conditionalFormatting>
  <conditionalFormatting sqref="Z4">
    <cfRule type="containsBlanks" dxfId="2" priority="4">
      <formula>LEN(TRIM(Z4))=0</formula>
    </cfRule>
  </conditionalFormatting>
  <conditionalFormatting sqref="AA4">
    <cfRule type="containsBlanks" dxfId="1" priority="3">
      <formula>LEN(TRIM(AA4))=0</formula>
    </cfRule>
  </conditionalFormatting>
  <conditionalFormatting sqref="AB4">
    <cfRule type="containsBlanks" dxfId="0" priority="2">
      <formula>LEN(TRIM(AB4))=0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методология</vt:lpstr>
      <vt:lpstr>ФМ_усл</vt:lpstr>
      <vt:lpstr>ФМ_отч</vt:lpstr>
      <vt:lpstr>Бюджет</vt:lpstr>
      <vt:lpstr>Бюдж_отч</vt:lpstr>
      <vt:lpstr>Бюдж_отч_объекты</vt:lpstr>
      <vt:lpstr>KPI</vt:lpstr>
      <vt:lpstr>структура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2021-05-30T14:48:57Z</dcterms:modified>
</cp:coreProperties>
</file>